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<sst xmlns="http://schemas.openxmlformats.org/spreadsheetml/2006/main" uniqueCount="2748">
  <si>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</si>
  <si>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</si>
  <si>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</si>
  <si>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</si>
  <si>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</si>
  <si>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</si>
  <si>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</si>
  <si>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</si>
  <si>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</si>
  <si>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</si>
  <si>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</si>
  <si>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</si>
  <si>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</si>
  <si>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</si>
  <si>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</si>
  <si>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</si>
  <si>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</si>
  <si>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</si>
  <si>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</si>
  <si>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</si>
  <si>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</si>
  <si>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</si>
  <si>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</si>
  <si>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</si>
  <si>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</si>
  <si>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</si>
  <si>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</si>
  <si>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</si>
  <si>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</si>
  <si>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</si>
  <si>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</si>
  <si>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</si>
  <si>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</si>
  <si>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</si>
  <si>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</si>
  <si>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</si>
  <si>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</si>
  <si>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</si>
  <si>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</si>
  <si>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</si>
  <si>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</si>
  <si>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</si>
  <si>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</si>
  <si>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</si>
  <si>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</si>
  <si>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</si>
  <si>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</si>
  <si>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</si>
  <si>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</si>
  <si>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</si>
  <si>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</si>
  <si>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</si>
  <si>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</si>
  <si>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</si>
  <si>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</si>
  <si>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</si>
  <si>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</si>
  <si>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</si>
  <si>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</si>
  <si>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</si>
  <si>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</si>
  <si>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</si>
  <si>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</si>
  <si>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</si>
  <si>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</si>
  <si>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</si>
  <si>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</si>
  <si>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</si>
  <si>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</si>
  <si>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</si>
  <si>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31/12/2018 12:22</t>
  </si>
  <si>
    <t>HRS</t>
  </si>
  <si>
    <t>30/01/2019</t>
  </si>
  <si>
    <t xml:space="preserve">hostel &amp; hotel HoLi </t>
  </si>
  <si>
    <t>DE</t>
  </si>
  <si>
    <t>BER</t>
  </si>
  <si>
    <t>0</t>
  </si>
  <si>
    <t>Budget room without bathroom: Flex tariff Budget rooms differ from standard rooms in terms of location, facilities and size.</t>
  </si>
  <si>
    <t>X09</t>
  </si>
  <si>
    <t>2EST</t>
  </si>
  <si>
    <t>122.00</t>
  </si>
  <si>
    <t>EUR</t>
  </si>
  <si>
    <t>No</t>
  </si>
  <si>
    <t>Available</t>
  </si>
  <si>
    <t>BB</t>
  </si>
  <si>
    <t>Completed</t>
  </si>
  <si>
    <t>CD</t>
  </si>
  <si>
    <t>Y</t>
  </si>
  <si>
    <t>N</t>
  </si>
  <si>
    <t>Free</t>
  </si>
  <si>
    <t>2 Adt</t>
  </si>
  <si>
    <t>Wönnichstr. 69-71, Berlin - Lichtenberg, 10317, Germany</t>
  </si>
  <si>
    <t>BERLIN</t>
  </si>
  <si>
    <t>Standard room: Hot tariff Consists of a room with shower/toilet or bathtub/toilet.</t>
  </si>
  <si>
    <t>182.00</t>
  </si>
  <si>
    <t>Standard room: Flex tariff Consists of a room with shower/toilet or bathtub/toilet.</t>
  </si>
  <si>
    <t>202.00</t>
  </si>
  <si>
    <t xml:space="preserve">Down Town Motel </t>
  </si>
  <si>
    <t>158.00</t>
  </si>
  <si>
    <t>Müggelheimer Damm 273, Berlin - Köpenick, 12559, Germany</t>
  </si>
  <si>
    <t>Eastern Comfort Hotelboat</t>
  </si>
  <si>
    <t>Budget room: Basic tariff Budget rooms differ from standard rooms in terms of location, facilities and size.</t>
  </si>
  <si>
    <t>171.76</t>
  </si>
  <si>
    <t>Mühlenstr 73, Berlin - Friedrichshain, 10243, Germany</t>
  </si>
  <si>
    <t>Standard room: Basic tariff Consists of a room with shower/toilet or bathtub/toilet.</t>
  </si>
  <si>
    <t>192.94</t>
  </si>
  <si>
    <t xml:space="preserve">Hotel Orania.Berlin </t>
  </si>
  <si>
    <t>5EST</t>
  </si>
  <si>
    <t>552.18</t>
  </si>
  <si>
    <t>RO</t>
  </si>
  <si>
    <t>Oranienplatz 17, Berlin - Berlin, 10999, Germany</t>
  </si>
  <si>
    <t xml:space="preserve">H`Otello K80 </t>
  </si>
  <si>
    <t>4EST</t>
  </si>
  <si>
    <t>305.10</t>
  </si>
  <si>
    <t>Knesebeckstr. 80-81, 10623, Berlin - Charlottenburg</t>
  </si>
  <si>
    <t xml:space="preserve">SO/ Berlin Das Stue </t>
  </si>
  <si>
    <t>Standard room: Hot tariff SO Stue Room - 1 King Size Bed with a view of the Tiergarten park or the zoo</t>
  </si>
  <si>
    <t>414.00</t>
  </si>
  <si>
    <t>Drakestrasse 1, Berlin - Tiergarten, 10787, Germany</t>
  </si>
  <si>
    <t>Standard room: Flex tariff SO Stue Room - 1 King Size Bed with a view of the Tiergarten park or the zoo</t>
  </si>
  <si>
    <t>460.00</t>
  </si>
  <si>
    <t>Standard room: Basic tariff SO Stue Room - 1 King Size Bed with a view of the Tiergarten park or the zoo</t>
  </si>
  <si>
    <t>437.00</t>
  </si>
  <si>
    <t>Standard room: Basic tariff SO Embassy Room - 1 King Size Bed with a view of the Tiergarten park or the zoo</t>
  </si>
  <si>
    <t>504.00</t>
  </si>
  <si>
    <t>514.00</t>
  </si>
  <si>
    <t>532.00</t>
  </si>
  <si>
    <t>537.00</t>
  </si>
  <si>
    <t>560.00</t>
  </si>
  <si>
    <t>Standard room: Flex tariff SO Embassy Room - 1 King Size Bed with a view of the Tiergarten park or the zoo</t>
  </si>
  <si>
    <t>604.00</t>
  </si>
  <si>
    <t>632.00</t>
  </si>
  <si>
    <t>660.00</t>
  </si>
  <si>
    <t xml:space="preserve">Dämeritz Seehotel </t>
  </si>
  <si>
    <t>Standard room: Hot tariff Double Room</t>
  </si>
  <si>
    <t>207.00</t>
  </si>
  <si>
    <t>Kanalstraße 38 - 39, Berlin - Berlin, 12589, Germany</t>
  </si>
  <si>
    <t>Standard room: Basic tariff Double Room</t>
  </si>
  <si>
    <t>218.52</t>
  </si>
  <si>
    <t>Holiday Inn Berlin Centre Alexanderplatz</t>
  </si>
  <si>
    <t>Standard room: Basic tariff STANDARD ROOM; OUR MODERN NON SMOKING STANDARD ROOMS WITH KING OR TWIN BED WOODEN FLOOR LCD FLAT SCREEN TV KETTLE...</t>
  </si>
  <si>
    <t xml:space="preserve">Holiday Inn BERLIN - CENTRE ALEXANDERPLATZ </t>
  </si>
  <si>
    <t>197.40</t>
  </si>
  <si>
    <t>Theanolte-Baehnisch-Strasse 2, 10178, Berlin - Mitte</t>
  </si>
  <si>
    <t>228.90</t>
  </si>
  <si>
    <t>Superior room: Basic tariff DELUXE ROOM; OUR SPACIOUS NON SMOKING DELUXE ROOMS WITH KING OR TWIN BED WOODEN FLOOR LCD FLAT SCREEN TV KETTLE...</t>
  </si>
  <si>
    <t>247.80</t>
  </si>
  <si>
    <t>Business room: Basic tariff 1 DOUBLE EXECUTIVE NON SMOKING; OUR EXECUTIVE RMS HAVE MUCH MORE SPACE AND PARTIALLY A BALCONY WITH A NICE VIEW...</t>
  </si>
  <si>
    <t>249.90</t>
  </si>
  <si>
    <t>256.20</t>
  </si>
  <si>
    <t>275.10</t>
  </si>
  <si>
    <t>279.30</t>
  </si>
  <si>
    <t>300.30</t>
  </si>
  <si>
    <t>Novotel Berlin Mitte</t>
  </si>
  <si>
    <t>Superior room: Hot tariff Superior Room with double bed</t>
  </si>
  <si>
    <t xml:space="preserve">Novotel Berlin Mitte </t>
  </si>
  <si>
    <t>172.00</t>
  </si>
  <si>
    <t>Fischerinsel 12, Berlin - Mitte, 10179, Germany</t>
  </si>
  <si>
    <t>Superior room: Flex tariff Superior Room with double bed</t>
  </si>
  <si>
    <t>204.00</t>
  </si>
  <si>
    <t>Superior room: Basic tariff Superior room - double bed and sofa</t>
  </si>
  <si>
    <t>Superior room: Basic tariff Superior Room with double bed</t>
  </si>
  <si>
    <t>Superior room: Flex tariff Superior room - double bed and sofa</t>
  </si>
  <si>
    <t>Superior room: Basic tariff Privilege Room with double bed</t>
  </si>
  <si>
    <t>212.00</t>
  </si>
  <si>
    <t>236.00</t>
  </si>
  <si>
    <t>Superior room: Flex tariff Privilege Room with double bed</t>
  </si>
  <si>
    <t>244.00</t>
  </si>
  <si>
    <t>276.00</t>
  </si>
  <si>
    <t>Olivaer Apart Hotel am Kurfuerstendamm</t>
  </si>
  <si>
    <t>Olivaer Apart Hotel am Kurfürstendamm</t>
  </si>
  <si>
    <t>3EST</t>
  </si>
  <si>
    <t>76.00</t>
  </si>
  <si>
    <t>Konstanzer Str. 1, Berlin - Wilmersdorf, 10707, Germany</t>
  </si>
  <si>
    <t>80.00</t>
  </si>
  <si>
    <t>Family room: Basic tariff Family Room (4 - 6)</t>
  </si>
  <si>
    <t>169.10</t>
  </si>
  <si>
    <t>Hotel Lindenufer</t>
  </si>
  <si>
    <t xml:space="preserve">Lindenufer </t>
  </si>
  <si>
    <t>168.00</t>
  </si>
  <si>
    <t>Breite Str. 36, Berlin - Spandau, 13597, Germany</t>
  </si>
  <si>
    <t>174.00</t>
  </si>
  <si>
    <t>Superior room: Basic tariff Larger and more comfortable than a standard room. Containing shower/toilet or bathtub/toilet.</t>
  </si>
  <si>
    <t>Superior room: Basic tariff Comfort Double Room</t>
  </si>
  <si>
    <t>208.00</t>
  </si>
  <si>
    <t xml:space="preserve">Grünau </t>
  </si>
  <si>
    <t>181.40</t>
  </si>
  <si>
    <t>Kablower Weg 87, Berlin - Grünau, 12526, Germany</t>
  </si>
  <si>
    <t>203.16</t>
  </si>
  <si>
    <t>Superior room: Flex tariff Comfort Double Room</t>
  </si>
  <si>
    <t>209.10</t>
  </si>
  <si>
    <t>Family room: Basic tariff Family Room</t>
  </si>
  <si>
    <t>285.24</t>
  </si>
  <si>
    <t>287.60</t>
  </si>
  <si>
    <t>Family room: Flex tariff Family Room</t>
  </si>
  <si>
    <t>293.56</t>
  </si>
  <si>
    <t>408.60</t>
  </si>
  <si>
    <t>Art Nouveau Nichtraucherhotel</t>
  </si>
  <si>
    <t>178.20</t>
  </si>
  <si>
    <t>Leibnizstr. 59, Berlin - Charlottenburg, 10629, Germany</t>
  </si>
  <si>
    <t>198.00</t>
  </si>
  <si>
    <t>Superior room: Flex tariff Larger and more comfortable than a standard room. Containing shower/toilet or bathtub/toilet.</t>
  </si>
  <si>
    <t>218.00</t>
  </si>
  <si>
    <t>Junior suite: Flex tariff Contains additional space with sitting area and shower/toilet or bathtub/toilet.</t>
  </si>
  <si>
    <t>238.00</t>
  </si>
  <si>
    <t>Suite: Flex tariff At least two rooms (bedroom and living room or working area) and bathroom with shower/toilet or bathtub/toilet.</t>
  </si>
  <si>
    <t>298.00</t>
  </si>
  <si>
    <t xml:space="preserve">Select Hotel Berlin Checkpoint Charlie </t>
  </si>
  <si>
    <t>127.50</t>
  </si>
  <si>
    <t>Hedemannstr. 11/12, Berlin - Mitte, 10969, Germany</t>
  </si>
  <si>
    <t>150.00</t>
  </si>
  <si>
    <t>170.00</t>
  </si>
  <si>
    <t>Arco Hotel</t>
  </si>
  <si>
    <t xml:space="preserve">Arco Hotel </t>
  </si>
  <si>
    <t>176.00</t>
  </si>
  <si>
    <t>Geisbergstr. 30, Berlin - Schöneberg, 10777, Germany</t>
  </si>
  <si>
    <t>Business room: Basic tariff Also with writing desk, sitting area, and Internet connection. Containing shower/toilet or bathtub/toilet.</t>
  </si>
  <si>
    <t>194.00</t>
  </si>
  <si>
    <t>Superior room: Basic tariff Deluxe Double Room</t>
  </si>
  <si>
    <t>216.02</t>
  </si>
  <si>
    <t>Junior suite: Basic tariff Contains additional space with sitting area and shower/toilet or bathtub/toilet.</t>
  </si>
  <si>
    <t>286.00</t>
  </si>
  <si>
    <t xml:space="preserve">Lulu Guldsmeden Hotel </t>
  </si>
  <si>
    <t>206.00</t>
  </si>
  <si>
    <t>Potsdamer Str. 67, Berlin - Tiergarten, 10785, Germany</t>
  </si>
  <si>
    <t>210.00</t>
  </si>
  <si>
    <t>230.00</t>
  </si>
  <si>
    <t>302.00</t>
  </si>
  <si>
    <t xml:space="preserve">Hotel Helle Mitte </t>
  </si>
  <si>
    <t>104.50</t>
  </si>
  <si>
    <t>Kurt-Weill-Gasse 7, Berlin - Hellersdorf, 12627, Germany</t>
  </si>
  <si>
    <t>110.00</t>
  </si>
  <si>
    <t xml:space="preserve">Alte Feuerwache </t>
  </si>
  <si>
    <t>100.88</t>
  </si>
  <si>
    <t>Waldowstr. 1, Berlin - Hohenschönhausen, 13053, Germany</t>
  </si>
  <si>
    <t>106.20</t>
  </si>
  <si>
    <t>131.66</t>
  </si>
  <si>
    <t>138.58</t>
  </si>
  <si>
    <t>152.20</t>
  </si>
  <si>
    <t>160.20</t>
  </si>
  <si>
    <t>213.74</t>
  </si>
  <si>
    <t>225.00</t>
  </si>
  <si>
    <t>Zarenhof Mitte</t>
  </si>
  <si>
    <t>176.20</t>
  </si>
  <si>
    <t>Eichendorffstr. 4, Berlin - Mitte, 10115, Germany</t>
  </si>
  <si>
    <t>214.00</t>
  </si>
  <si>
    <t>Sheraton Berlin Grand Hotel Esplanade</t>
  </si>
  <si>
    <t>Standard room: Hot tariff Deluxe Room Double High Floor, 1 King, Mini fridge, 29sqm/312sqft, Wireless internet, complimentary, Wired internet...</t>
  </si>
  <si>
    <t xml:space="preserve">Sheraton Berlin Grand Hotel Esplanade </t>
  </si>
  <si>
    <t>266.70</t>
  </si>
  <si>
    <t>LUETZOWUFER 15, Berlin - Tiergarten, 10785, Germany</t>
  </si>
  <si>
    <t>Standard room: Basic tariff Classic Room Double, 1 King, Mini fridge, 29sqm/312sqft, Wireless internet, complimentary, Wired internet...</t>
  </si>
  <si>
    <t>291.90</t>
  </si>
  <si>
    <t>Standard room: Basic tariff Deluxe Room Twin High Floor, 2 Twin/Single Bed(s), Mini fridge, 29sqm/312sqft, Wireless internet, complimentary...</t>
  </si>
  <si>
    <t>Standard room: Basic tariff Classic Room Twin, 2 Twin/Single Bed(s), Mini fridge, 29sqm/312sqft, Wireless internet, complimentary, Wired...</t>
  </si>
  <si>
    <t>Standard room: Basic tariff Deluxe Room Double High Floor, 1 King, Mini fridge, 29sqm/312sqft, Wireless internet, complimentary, Wired internet...</t>
  </si>
  <si>
    <t>333.90</t>
  </si>
  <si>
    <t>Standard room: Basic tariff Club Room Twin, 2 Twin/Single Bed(s), Mini fridge, 29sqm/312sqft, Wireless internet, complimentary, Wired internet...</t>
  </si>
  <si>
    <t>Standard room: Basic tariff Club Room Double, 1 King, Mini fridge, 29sqm/312sqft, Wireless internet, complimentary, Wired internet...</t>
  </si>
  <si>
    <t>Standard room: Basic tariff Executive Suite, 1 King, Mini fridge, 56sqm/603sqft, Living/sitting area, Wireless internet, complimentary, Wired...</t>
  </si>
  <si>
    <t>367.50</t>
  </si>
  <si>
    <t>375.90</t>
  </si>
  <si>
    <t>Standard room: Basic tariff Panorama Suite, 1 King, Mini fridge, 56sqm/603sqft, Living/sitting area, Wireless internet, complimentary, Wired...</t>
  </si>
  <si>
    <t>401.10</t>
  </si>
  <si>
    <t>417.90</t>
  </si>
  <si>
    <t>434.70</t>
  </si>
  <si>
    <t>Standard room: Basic tariff Sauna Suite, 1 King, Tub with spray jets, Mini fridge, 65sqm/699sqft, Living/sitting area, Wireless internet...</t>
  </si>
  <si>
    <t>Cityhostel Berlin</t>
  </si>
  <si>
    <t xml:space="preserve">Cityhostel Berlin </t>
  </si>
  <si>
    <t>PENDI</t>
  </si>
  <si>
    <t>125.70</t>
  </si>
  <si>
    <t>Glinkastraße 5-7, Berlin - Mitte, 10117, Germany</t>
  </si>
  <si>
    <t>134.52</t>
  </si>
  <si>
    <t xml:space="preserve">Miles </t>
  </si>
  <si>
    <t>190.00</t>
  </si>
  <si>
    <t>Jungfernstieg 7a, Berlin - Steglitz Lichterfelde, 12207, Germany</t>
  </si>
  <si>
    <t>Hotel Domicil Berlin by Golden Tulip</t>
  </si>
  <si>
    <t xml:space="preserve">Hotel Domicil Berlin by Golden Tulip </t>
  </si>
  <si>
    <t>127.80</t>
  </si>
  <si>
    <t>Kantstr. 111a, Berlin - Charlottenburg, 10627, Germany</t>
  </si>
  <si>
    <t>142.00</t>
  </si>
  <si>
    <t xml:space="preserve">Dietrich - Bonhoeffer </t>
  </si>
  <si>
    <t>Standard room: Basic tariff Double Room, Accessible</t>
  </si>
  <si>
    <t>278.00</t>
  </si>
  <si>
    <t>Ziegelstr. 30, 10117, Berlin - Mitte</t>
  </si>
  <si>
    <t>Mädchenkammer Pension</t>
  </si>
  <si>
    <t>118.00</t>
  </si>
  <si>
    <t>Lottumstr. 20, Berlin - Mitte, 10119, Germany</t>
  </si>
  <si>
    <t>Nhow Berlin</t>
  </si>
  <si>
    <t xml:space="preserve">nhow Berlin </t>
  </si>
  <si>
    <t>233.00</t>
  </si>
  <si>
    <t>Stralauer Allee 3, Berlin - Berlin, 10245, Germany</t>
  </si>
  <si>
    <t>Superior room: Basic tariff Superior Room</t>
  </si>
  <si>
    <t>261.02</t>
  </si>
  <si>
    <t>Superior room: Basic tariff Superior Room, River View (Nhow)</t>
  </si>
  <si>
    <t>350.00</t>
  </si>
  <si>
    <t>Room with river view: Basic tariff This room offers a river view and contains a shower/toilet or bathtub/toilet.</t>
  </si>
  <si>
    <t>Junior suite: Basic tariff Junior Suite, River View</t>
  </si>
  <si>
    <t>423.00</t>
  </si>
  <si>
    <t>470.00</t>
  </si>
  <si>
    <t>Grand Hyatt Berlin</t>
  </si>
  <si>
    <t xml:space="preserve">Grand Hyatt </t>
  </si>
  <si>
    <t>359.30</t>
  </si>
  <si>
    <t>Marlene-Dietrich-Platz 2, Berlin - Tiergarten, 10785, Germany</t>
  </si>
  <si>
    <t>399.30</t>
  </si>
  <si>
    <t>Standard room: Basic tariff Room, 2 Twin Beds</t>
  </si>
  <si>
    <t>468.00</t>
  </si>
  <si>
    <t>Standard room: Basic tariff Room, 1 King Bed</t>
  </si>
  <si>
    <t>Superior room: Basic tariff Deluxe Room, 1 King Bed</t>
  </si>
  <si>
    <t>638.00</t>
  </si>
  <si>
    <t>Suite: Basic tariff Grand Suite</t>
  </si>
  <si>
    <t>928.02</t>
  </si>
  <si>
    <t>Titanic Comfort Berlin Mitte</t>
  </si>
  <si>
    <t>Standard room: Hot tariff Standard Double Room</t>
  </si>
  <si>
    <t>Titanic Comfort Mitte</t>
  </si>
  <si>
    <t>151.20</t>
  </si>
  <si>
    <t>Elisabeth-Mara-Str. 4, Berlin - Mitte, 10117, Germany</t>
  </si>
  <si>
    <t>Business room: Basic tariff Business Double Room</t>
  </si>
  <si>
    <t>169.22</t>
  </si>
  <si>
    <t>Superior room: Basic tariff Superior Double or Twin Room</t>
  </si>
  <si>
    <t>187.22</t>
  </si>
  <si>
    <t>220.02</t>
  </si>
  <si>
    <t>248.00</t>
  </si>
  <si>
    <t xml:space="preserve">H4 Hotel Berlin Alexanderplatz </t>
  </si>
  <si>
    <t>162.30</t>
  </si>
  <si>
    <t>Karl-Liebknechtstraße 32, Berlin - Mitte, 10178, Germany</t>
  </si>
  <si>
    <t>191.00</t>
  </si>
  <si>
    <t>Business room: Flex tariff Also with writing desk, sitting area, and Internet connection. Containing shower/toilet or bathtub/toilet.</t>
  </si>
  <si>
    <t>231.00</t>
  </si>
  <si>
    <t>Family room: Flex tariff Two rooms (communicating room) each sleeping two people and a shared bathroom with shower/toilet or bathtub/toilet.</t>
  </si>
  <si>
    <t>331.00</t>
  </si>
  <si>
    <t>Honigmond</t>
  </si>
  <si>
    <t xml:space="preserve">Honigmond </t>
  </si>
  <si>
    <t>274.00</t>
  </si>
  <si>
    <t>Tieckstr. 12, Berlin - Mitte, 10115, Germany</t>
  </si>
  <si>
    <t>288.00</t>
  </si>
  <si>
    <t>303.98</t>
  </si>
  <si>
    <t xml:space="preserve">Anna 1908 </t>
  </si>
  <si>
    <t>187.12</t>
  </si>
  <si>
    <t>Büsingstr. 1, Berlin - Steglitz, 12161, Germany</t>
  </si>
  <si>
    <t>Room with balcony: Basic tariff This room has a balcony and contains a shower/toilet or bathtub/toilet.</t>
  </si>
  <si>
    <t>210.22</t>
  </si>
  <si>
    <t>221.76</t>
  </si>
  <si>
    <t>Room with balcony: Basic tariff Small &amp; Fine with balcony</t>
  </si>
  <si>
    <t>265.80</t>
  </si>
  <si>
    <t>Family room: Basic tariff Family room (triple room)</t>
  </si>
  <si>
    <t>279.54</t>
  </si>
  <si>
    <t>362.94</t>
  </si>
  <si>
    <t>Apartment: Basic tariff Apartment (1 - 4 Person)</t>
  </si>
  <si>
    <t>406.56</t>
  </si>
  <si>
    <t>517.76</t>
  </si>
  <si>
    <t>LebensQuelle am Checkpoint Charlie</t>
  </si>
  <si>
    <t>102.00</t>
  </si>
  <si>
    <t>Axel-Springer-Str. 42, Berlin - Mitte, 10969, Germany</t>
  </si>
  <si>
    <t>Standard room: Basic tariff Twin Room</t>
  </si>
  <si>
    <t>140.02</t>
  </si>
  <si>
    <t>Apartment: Basic tariff 4 Person Apartment</t>
  </si>
  <si>
    <t>230.02</t>
  </si>
  <si>
    <t>ibis Berlin Kurfuerstendamm</t>
  </si>
  <si>
    <t>Standard room: Hot tariff Standard Room with 1 Double bed</t>
  </si>
  <si>
    <t xml:space="preserve">Ibis Berlin Kurfuerstendamm </t>
  </si>
  <si>
    <t>Bayreuther Str. 39, Berlin - Berlin, 10787, Germany</t>
  </si>
  <si>
    <t>Standard room: Flex tariff Standard Room with 1 Double bed</t>
  </si>
  <si>
    <t>130.00</t>
  </si>
  <si>
    <t>Standard room: Basic tariff Standard Room with twin beds</t>
  </si>
  <si>
    <t>Standard room: Basic tariff Standard Room with 1 Double bed</t>
  </si>
  <si>
    <t>Standard room: Flex tariff Standard Room with twin beds</t>
  </si>
  <si>
    <t>138.00</t>
  </si>
  <si>
    <t>City Hotel Berlin Mitte</t>
  </si>
  <si>
    <t xml:space="preserve">City Hotel Berlin Mitte </t>
  </si>
  <si>
    <t>129.36</t>
  </si>
  <si>
    <t>Osloer Straße 116a, Berlin - Mitte, 13359, Germany</t>
  </si>
  <si>
    <t>Standard room: Basic tariff Standard Double Room</t>
  </si>
  <si>
    <t>161.70</t>
  </si>
  <si>
    <t>217.68</t>
  </si>
  <si>
    <t>Park Plaza Berlin Kudamm</t>
  </si>
  <si>
    <t xml:space="preserve">Park Plaza Berlin Kudamm </t>
  </si>
  <si>
    <t>120.00</t>
  </si>
  <si>
    <t>Joachimstaler Str. 29, Berlin - Wilmersdorf, 10719, Germany</t>
  </si>
  <si>
    <t xml:space="preserve">Hotel Transit Loft </t>
  </si>
  <si>
    <t>1EST</t>
  </si>
  <si>
    <t>134.00</t>
  </si>
  <si>
    <t>Immanuelkirchstr. 14a, Berlin - Prenzlauer Berg, 10405, Germany</t>
  </si>
  <si>
    <t>154.00</t>
  </si>
  <si>
    <t>Standard room: Basic tariff Standard Double or Twin Room</t>
  </si>
  <si>
    <t>154.02</t>
  </si>
  <si>
    <t>Europa City</t>
  </si>
  <si>
    <t xml:space="preserve">Europa City </t>
  </si>
  <si>
    <t>136.02</t>
  </si>
  <si>
    <t>Konstanzer Str. 60, Berlin - Charlottenburg, 10707, Germany</t>
  </si>
  <si>
    <t>152.90</t>
  </si>
  <si>
    <t>169.90</t>
  </si>
  <si>
    <t>MEININGER Alexanderplatz</t>
  </si>
  <si>
    <t>151.00</t>
  </si>
  <si>
    <t>Schönhauser Allee 19, Berlin - Prenzlauer Berg, 10435, Germany</t>
  </si>
  <si>
    <t>Mercure Hotel Berlin Mitte</t>
  </si>
  <si>
    <t xml:space="preserve">Mercure Hotel Berlin Mitte </t>
  </si>
  <si>
    <t>Luckenwalder Strasse 11, Berlin - Mitte, 10963, Germany</t>
  </si>
  <si>
    <t>180.00</t>
  </si>
  <si>
    <t>Standard room: Basic tariff Standard Room with double bed</t>
  </si>
  <si>
    <t>Standard room: Flex tariff Standard Room with double bed</t>
  </si>
  <si>
    <t>216.00</t>
  </si>
  <si>
    <t>Hotel am Schloss Koepenick Berlin by Golden Tulip</t>
  </si>
  <si>
    <t>Standard room: Basic tariff Standard Twin Room, 2 Twin Beds</t>
  </si>
  <si>
    <t xml:space="preserve">Hotel am Schloss Köpenick Berlin by Golden Tulip </t>
  </si>
  <si>
    <t>202.02</t>
  </si>
  <si>
    <t>Grünauer Str. 17-21, Berlin - Köpenick, 12557, Germany</t>
  </si>
  <si>
    <t>Superior room: Basic tariff Comfort Room (King)</t>
  </si>
  <si>
    <t>222.00</t>
  </si>
  <si>
    <t>Superior room: Basic tariff Comfort Room, 2 Twin Beds</t>
  </si>
  <si>
    <t>Centro Park Hotel Berlin Neukolln</t>
  </si>
  <si>
    <t xml:space="preserve">Centro Park Hotel Berlin-Neukölln </t>
  </si>
  <si>
    <t>166.40</t>
  </si>
  <si>
    <t>Buschkrugallee 60-62, 12359, Berlin - Neukölln</t>
  </si>
  <si>
    <t>Apartment: Basic tariff Apartment</t>
  </si>
  <si>
    <t>182.40</t>
  </si>
  <si>
    <t>Apartment: Flex tariff Apartment</t>
  </si>
  <si>
    <t>228.00</t>
  </si>
  <si>
    <t>Schall &amp; Rauch Pension</t>
  </si>
  <si>
    <t>138.60</t>
  </si>
  <si>
    <t>Gleimstrasse 23, Berlin - Prenzlauer Berg, 10437, Germany</t>
  </si>
  <si>
    <t>H+ Hotel Berlin Mitte</t>
  </si>
  <si>
    <t xml:space="preserve">H+ Hotel Berlin Mitte </t>
  </si>
  <si>
    <t>180.10</t>
  </si>
  <si>
    <t>Chausseestr. 118-120, Berlin - Mitte, 10115, Germany</t>
  </si>
  <si>
    <t>232.00</t>
  </si>
  <si>
    <t>Waldorf Astoria Berlin</t>
  </si>
  <si>
    <t>Standard room: Basic tariff TWIN DELUXE ROOM...APPLE MULTI MEDIA HUB/42 SQM...BATHRM MIRROR TV/40 INCH HD SAT TV/NESPRESSO; Two Beds</t>
  </si>
  <si>
    <t xml:space="preserve">Waldorf Astoria Berlin </t>
  </si>
  <si>
    <t>483.00</t>
  </si>
  <si>
    <t>Hardenbergstrasse 28, Berlin - Berlin, 10623, Germany</t>
  </si>
  <si>
    <t>Superior room: Basic tariff KING DELUXE ROOM WITH VIEW...APPLE MULTI MEDIA HUB/42 SQM...BATHRM MIRROR TV/40 INCH HD SAT TV/NESPRESSO; One Bed</t>
  </si>
  <si>
    <t>588.00</t>
  </si>
  <si>
    <t>Superior room: Basic tariff TWIN DELUXE ROOM WITH VIEW...APPLE MULTI MEDIA HUB/42 SQM...BATHRM MIRROR TV/40 INCH HD SAT TV/NESPRESSO; Two Beds</t>
  </si>
  <si>
    <t>600.60</t>
  </si>
  <si>
    <t>705.60</t>
  </si>
  <si>
    <t>Superior room: Basic tariff TWIN JUNIOR SUITE...APPLE MULTI MEDIA HUB/60 SQM...BATHRM MIRROR TV/40 INCH HD TV/SITTING AREA; Suite; Two Beds</t>
  </si>
  <si>
    <t>735.00</t>
  </si>
  <si>
    <t>Superior room: Basic tariff KING JUNIOR SUITE WITH VIEW...APPLE MULTI MEDIA HUB/56 SQM...BATHRM MIRROR TV/40 INCH HD TV/SITTING AREA; Suite; One Bed</t>
  </si>
  <si>
    <t>819.00</t>
  </si>
  <si>
    <t>852.60</t>
  </si>
  <si>
    <t>Superior room: Basic tariff KING CORNER SUITE...APPLE MULTI MEDIA HUB/63 SQM...BATHRM MIRROR TV/40 INCH HD TV/LIVING ROOM; Suite; One Bed</t>
  </si>
  <si>
    <t>903.00</t>
  </si>
  <si>
    <t>936.60</t>
  </si>
  <si>
    <t>1020.60</t>
  </si>
  <si>
    <t>Suite: Basic tariff KING TOWER SUITE...APPLE MULTI MEDIA HUB/KITCHENETTE/85 SQM...LIVINGROOM WITH DINING AREA/BUTLER SERVICE; Suite; One Bed</t>
  </si>
  <si>
    <t>1365.00</t>
  </si>
  <si>
    <t>Suite: Basic tariff TWIN TOWER SUITE...APPLE MULTI MEDIA HUB/KITCHENETTE/85 SQM...LIVINGROOM WITH DINING AREA/BUTLER SERVICE; Suite; Two...</t>
  </si>
  <si>
    <t>1482.60</t>
  </si>
  <si>
    <t>Superior room: Basic tariff KING GRAND TOWER SUITE...APPLE MULTI MEDIA HUB/KITCHENETTE/120 SQM...LIVINGROOM WITH DINING AREA/BUTLER SERVICE...</t>
  </si>
  <si>
    <t>2835.00</t>
  </si>
  <si>
    <t>2952.60</t>
  </si>
  <si>
    <t>Suite: Basic tariff KING AMBASSADOR SUITE...APPLE MULTI MEDIA HUB 30TH FLOOR/127 SQM...LIVINGROOM WITH DINING AREA/BUTLER SERVICE...</t>
  </si>
  <si>
    <t>5733.00</t>
  </si>
  <si>
    <t>Suite: Basic tariff TWIN AMBASSADOR SUITE...APPLE MULTI MEDIA HUB/30TH FLOOR/127 SQM...LIVINGROOM WITH DINING AREA/BUTLER SERVICE...</t>
  </si>
  <si>
    <t>Excellent Apartments</t>
  </si>
  <si>
    <t>Standard room: Basic tariff Duplex, Ensuite</t>
  </si>
  <si>
    <t>100.02</t>
  </si>
  <si>
    <t>Zwinglistr. 25, Berlin - Berlin, 10555, Germany</t>
  </si>
  <si>
    <t>Apartment: Basic tariff Apartment, Ensuite</t>
  </si>
  <si>
    <t>128.00</t>
  </si>
  <si>
    <t>Best Western Hotel Kantstrasse Berlin</t>
  </si>
  <si>
    <t>155.60</t>
  </si>
  <si>
    <t>Kantstr. 111, Berlin - Charlottenburg, 10627, Germany</t>
  </si>
  <si>
    <t>Business room: Basic tariff Business Room, 1 Double Bed</t>
  </si>
  <si>
    <t>185.54</t>
  </si>
  <si>
    <t>247.30</t>
  </si>
  <si>
    <t>Azimut Hotel City South Berlin</t>
  </si>
  <si>
    <t>Standard room: Hot tariff Standard Double or Twin Room</t>
  </si>
  <si>
    <t xml:space="preserve">AZIMUT Hotel City South Berlin </t>
  </si>
  <si>
    <t>100.28</t>
  </si>
  <si>
    <t>Rudower Str. 90-94, Berlin - Neukölln, 12351, Germany</t>
  </si>
  <si>
    <t>117.30</t>
  </si>
  <si>
    <t>Superior room: Flex tariff Superior Double or Twin Room</t>
  </si>
  <si>
    <t>151.32</t>
  </si>
  <si>
    <t>Junior suite: Basic tariff Junior Suite</t>
  </si>
  <si>
    <t>178.02</t>
  </si>
  <si>
    <t>185.30</t>
  </si>
  <si>
    <t>Junior suite: Flex tariff Junior Suite</t>
  </si>
  <si>
    <t>Hotel 38</t>
  </si>
  <si>
    <t>Standard room: Basic tariff Double Room, Private Bathroom</t>
  </si>
  <si>
    <t xml:space="preserve">Hotel 38 </t>
  </si>
  <si>
    <t>Oranienburger Str. 38, Berlin - Mitte, 10117, Germany</t>
  </si>
  <si>
    <t>Upstalsboom Hotel Friedrichshain</t>
  </si>
  <si>
    <t xml:space="preserve">Upstalsboom Friedrichshain </t>
  </si>
  <si>
    <t>176.40</t>
  </si>
  <si>
    <t>Gubener Str. 42, Berlin - Friedrichshain, 10243, Germany</t>
  </si>
  <si>
    <t>186.00</t>
  </si>
  <si>
    <t>Apartment: Basic tariff Comfort Studio, Kitchenette</t>
  </si>
  <si>
    <t>258.00</t>
  </si>
  <si>
    <t>Castell Am Kurfürstendamm</t>
  </si>
  <si>
    <t>116.00</t>
  </si>
  <si>
    <t>Wielandstr. 24, Berlin - Charlottenburg, 10707, Germany</t>
  </si>
  <si>
    <t>140.00</t>
  </si>
  <si>
    <t>Hilton Berlin</t>
  </si>
  <si>
    <t>Standard room: Hot tariff KING GUEST ROOM...26SQM, STYLISH, VIEW TO STREETS OR COURTYARD...SAFE,BATHROBE,SLIPPER,IRON,FLAT TV,WLAN-FEE; One Bed</t>
  </si>
  <si>
    <t xml:space="preserve">Hilton Berlin </t>
  </si>
  <si>
    <t>265.98</t>
  </si>
  <si>
    <t>Mohrenstrasse 30, Berlin - Berlin, 10117, Germany</t>
  </si>
  <si>
    <t>Standard room: Basic tariff KING GUEST ROOM...26SQM, STYLISH, VIEW TO STREETS OR COURTYARD...SAFE,BATHROBE,SLIPPER,IRON,FLAT TV,WLAN-FEE; One Bed</t>
  </si>
  <si>
    <t>312.90</t>
  </si>
  <si>
    <t>Standard room: Basic tariff TWIN GUEST ROOM...26SQM, STYLISH, VIEW TO STREETS OR COURTYARD...BATHROBE,SLIPPER,TEA/COFFEE TRAY,IRON,FLAT TV; Two Beds</t>
  </si>
  <si>
    <t>Superior room: Basic tariff KING GUEST ROOM WITH DOME VIEW...26SQM,STYLISH,VIEW TO GENDARMENMARKET...SAFE,BATHROBE,SLIPPER,TEA/COFFEE,IRON,FLAT...</t>
  </si>
  <si>
    <t>328.44</t>
  </si>
  <si>
    <t>Superior room: Basic tariff TWIN GUEST ROOM WITH DOME VIEW...26SQM,STYLISH,VIEW TO GENDARMENMARKET...SAFE,BATHROBE,SLIPPER,TEA/COFFE,IRON,FLAT...</t>
  </si>
  <si>
    <t>337.38</t>
  </si>
  <si>
    <t>Superior room: Basic tariff KING DELUXE ROOM...40SQM,SPACIOUS,VIEW TO STREETS OR COURTYARD...SAFE,BATHROBE,SLIPPER,TEA/COFFE,IRON,FLAT TV; One Bed</t>
  </si>
  <si>
    <t>355.22</t>
  </si>
  <si>
    <t>Superior room: Basic tariff TWIN DELUXE ROOM...40SQM,SPACIOUS,VIEW TO STREETS OR COURTYARD...SAFE,BATHROBE,SLIPPER,TEA/COFFE,IRON,FLAT TV; Two Beds</t>
  </si>
  <si>
    <t>386.40</t>
  </si>
  <si>
    <t>Superior room: Basic tariff KING EXECUTIVE ROOM WITH LOUNGE ACCESS...26SQM, STYLISH, VIEW TO STREETS OR COURTYARD...BATHROBE,SLIPPER,TEA/COFFEE...</t>
  </si>
  <si>
    <t>390.92</t>
  </si>
  <si>
    <t>Superior room: Basic tariff TWIN EXECUTIVE ROOM WITH LOUNGE ACCESS...26SQM, STYLISH, VIEW TO STREET OR...</t>
  </si>
  <si>
    <t>396.90</t>
  </si>
  <si>
    <t>399.84</t>
  </si>
  <si>
    <t>Superior room: Basic tariff KING EXECUTIVE DOME VIEW WITH LOUNGE ACCESS...26SQM, STYLISH, WITH LOUNGE ACCESS,...BATHROBE,SLIPPER,TEA/COFFEE...</t>
  </si>
  <si>
    <t>417.70</t>
  </si>
  <si>
    <t>Superior room: Basic tariff TWIN EXECUTIVE DOME VIEW WITH LOUNGE ACCESS...26SQM, STYLISH, WITH LOUNGE ACCESS,...BATHROBE,SLIPPER,TEA/COFFEE...</t>
  </si>
  <si>
    <t xml:space="preserve">Hotel Indigo BERLIN - CENTRE ALEXANDERPLATZ </t>
  </si>
  <si>
    <t>Standard room: Basic tariff STANDARD ROOM; STYLISH STANDARD RM WITH MINIBAR BODY AMENITIES SAFE ELECTRIC KETTLE WITH COFFEE AND TEA FACILITIES...</t>
  </si>
  <si>
    <t>203.70</t>
  </si>
  <si>
    <t>Bernhard - Weiss - Strasse 5, 10178, Berlin - Mitte</t>
  </si>
  <si>
    <t>Superior room: Basic tariff DELUXE ROOM; SPACIOUS STYLISH DELUXE RM WITH MINIBAR BODY AMENITIES SAFE ELECTRIC KETTLE WITH COFFEE AND TEA...</t>
  </si>
  <si>
    <t>235.20</t>
  </si>
  <si>
    <t>Superior room: Basic tariff 1 KING DELUXE WC ACCESSIBLE NON SMOKING; OUR WHEELCHAIR ACCESSIBLE DELUXE ROOMS HAVE A WIDER DOOR &amp; EQUIPPED WITH...</t>
  </si>
  <si>
    <t>239.40</t>
  </si>
  <si>
    <t>258.30</t>
  </si>
  <si>
    <t>289.80</t>
  </si>
  <si>
    <t>Business room: Basic tariff KNG EXECUTIVE ROOM NONSMOKING BALCONY; OUR EXECUTIVE ROOMS PARTIALLY WITH BALCONY AND VIEW TO THE ALEXANDERPLATZ...</t>
  </si>
  <si>
    <t>298.20</t>
  </si>
  <si>
    <t>323.40</t>
  </si>
  <si>
    <t>Suite: Basic tariff SUITE 1 DOUBLE W LIVING ROOM NON SMOKING; OUR STYLISH AND SPACIOUS 2 ROOM SUITE WITH BALCONY AND NICE VIEW IS...</t>
  </si>
  <si>
    <t>329.70</t>
  </si>
  <si>
    <t>352.80</t>
  </si>
  <si>
    <t>384.30</t>
  </si>
  <si>
    <t xml:space="preserve">Seehotel Grunewald </t>
  </si>
  <si>
    <t>Straße am Schildhorn 5, Berlin - Wilmersdorf, 14193, Germany</t>
  </si>
  <si>
    <t>200.00</t>
  </si>
  <si>
    <t>Berlin Mark Hotel</t>
  </si>
  <si>
    <t xml:space="preserve">Berlin Mark Hotel </t>
  </si>
  <si>
    <t>121.28</t>
  </si>
  <si>
    <t>Meinekestr. 18-19, Berlin - Charlottenburg, 10719, Germany</t>
  </si>
  <si>
    <t>Business room: Basic tariff Business Double or Twin Room</t>
  </si>
  <si>
    <t>137.02</t>
  </si>
  <si>
    <t>Superior room: Basic tariff Superior Double Room</t>
  </si>
  <si>
    <t>152.78</t>
  </si>
  <si>
    <t>Suite: Basic tariff Suite</t>
  </si>
  <si>
    <t>200.02</t>
  </si>
  <si>
    <t>201.36</t>
  </si>
  <si>
    <t>251.70</t>
  </si>
  <si>
    <t>314.68</t>
  </si>
  <si>
    <t>Mercure Airport Berlin Tegel</t>
  </si>
  <si>
    <t>Standard room: Hot tariff Standard Room with double bed</t>
  </si>
  <si>
    <t xml:space="preserve">Mercure Airport Hotel Berlin Tegel </t>
  </si>
  <si>
    <t>240.00</t>
  </si>
  <si>
    <t>Kurt Schumacher Damm 202, Berlin - Reinickendorf, 13405, Germany</t>
  </si>
  <si>
    <t>264.00</t>
  </si>
  <si>
    <t>Standard room: Basic tariff Standard Room with double bed and pull-out bed</t>
  </si>
  <si>
    <t>Standard room: Basic tariff Standard Room with 2 single beds</t>
  </si>
  <si>
    <t>Standard room: Flex tariff Standard Room with double bed and pull-out bed</t>
  </si>
  <si>
    <t>Standard room: Flex tariff Standard Room with 2 single beds</t>
  </si>
  <si>
    <t>Superior room: Basic tariff Privilege Room with 1 double bed</t>
  </si>
  <si>
    <t>290.00</t>
  </si>
  <si>
    <t>Superior room: Flex tariff Privilege Room with 1 double bed</t>
  </si>
  <si>
    <t>314.00</t>
  </si>
  <si>
    <t>336.00</t>
  </si>
  <si>
    <t>Ringhotel Seehof am Lietzensee</t>
  </si>
  <si>
    <t>189.20</t>
  </si>
  <si>
    <t>Lietzenseeufer 11, Berlin - Charlottenburg, 14057, Germany</t>
  </si>
  <si>
    <t>Standard room: Basic tariff Standard Double Room, Lakeside</t>
  </si>
  <si>
    <t>211.50</t>
  </si>
  <si>
    <t>Standard room: Basic tariff Twin Room, 2 Twin Beds</t>
  </si>
  <si>
    <t>Room with lake view: Flex tariff This room offers a lake view and contains a shower/toilet or bathtub/toilet.</t>
  </si>
  <si>
    <t>232.60</t>
  </si>
  <si>
    <t>Family room: Basic tariff Family Room, Lake View - 1 Double Bed and 1 Single Bed</t>
  </si>
  <si>
    <t>294.30</t>
  </si>
  <si>
    <t>Schenk Pension</t>
  </si>
  <si>
    <t>156.00</t>
  </si>
  <si>
    <t>Klothildestr. 1, Berlin - Pankow, 13156, Germany</t>
  </si>
  <si>
    <t>Residenz Am Deutschen Theater</t>
  </si>
  <si>
    <t>ApartHotel Residenz Am Deutschen Theater</t>
  </si>
  <si>
    <t>293.00</t>
  </si>
  <si>
    <t>Reinhardtstr. 27a-31, Berlin - Mitte, 10117, Germany</t>
  </si>
  <si>
    <t>313.00</t>
  </si>
  <si>
    <t xml:space="preserve">Garden Boutique Hotel </t>
  </si>
  <si>
    <t>250.80</t>
  </si>
  <si>
    <t>Invalidenstr. 122, Berlin - Mitte, 10115, Germany</t>
  </si>
  <si>
    <t>263.98</t>
  </si>
  <si>
    <t xml:space="preserve">Bel Air </t>
  </si>
  <si>
    <t>188.00</t>
  </si>
  <si>
    <t>Hagenstr. 1a, Berlin - Pankow, 13125, Germany</t>
  </si>
  <si>
    <t>220.00</t>
  </si>
  <si>
    <t>Adina Apartment Hackescher Markt</t>
  </si>
  <si>
    <t>Adina Apartment Hotel Hackescher Markt</t>
  </si>
  <si>
    <t>An der Spandauer Brücke 11, Berlin - Mitte, 10178, Germany</t>
  </si>
  <si>
    <t>Room with balcony: Flex tariff This room has a balcony and contains a shower/toilet or bathtub/toilet.</t>
  </si>
  <si>
    <t>309.90</t>
  </si>
  <si>
    <t>Apartment: Flex tariff An apartment consists of a bedroom with kitchenette or small, separate kitchen, as well as a bathroom with...</t>
  </si>
  <si>
    <t>Citadines Kurfurstendamm Berlin</t>
  </si>
  <si>
    <t>Citadines ApartHotel Kurfürstendamm</t>
  </si>
  <si>
    <t>148.00</t>
  </si>
  <si>
    <t>Olivaer Platz 1, Berlin - Charlottenburg, 10707, Germany</t>
  </si>
  <si>
    <t>Apartment: Basic tariff Studio</t>
  </si>
  <si>
    <t>146.00</t>
  </si>
  <si>
    <t>164.00</t>
  </si>
  <si>
    <t>184.00</t>
  </si>
  <si>
    <t>monbijou hotel</t>
  </si>
  <si>
    <t xml:space="preserve">monbijou </t>
  </si>
  <si>
    <t>188.10</t>
  </si>
  <si>
    <t>Monbijouplatz 1, Berlin - Mitte, 10178, Germany</t>
  </si>
  <si>
    <t>198.02</t>
  </si>
  <si>
    <t>Suite: Basic tariff Corner Suite</t>
  </si>
  <si>
    <t>397.10</t>
  </si>
  <si>
    <t>Suite: Flex tariff Corner Suite</t>
  </si>
  <si>
    <t>418.00</t>
  </si>
  <si>
    <t>Concorde Hotel am Studio</t>
  </si>
  <si>
    <t>Kaiserdamm 80/81, Berlin - Charlottenburg, 14057, Germany</t>
  </si>
  <si>
    <t>Mercure Berlin City West</t>
  </si>
  <si>
    <t xml:space="preserve">Mercure Hotel Berlin City </t>
  </si>
  <si>
    <t>Invalidenstrasse 38, Berlin - Mitte, 10115, Germany</t>
  </si>
  <si>
    <t>Standard room: Basic tariff Standard Room with queen-size bed</t>
  </si>
  <si>
    <t>Superior room: Basic tariff Superior Room with one double bed and garden view</t>
  </si>
  <si>
    <t>Superior room: Basic tariff Superior Room with queen-size bed and garden view</t>
  </si>
  <si>
    <t>Standard room: Flex tariff Standard Room with queen-size bed</t>
  </si>
  <si>
    <t>Superior room: Basic tariff Privilege Room with king-size bed</t>
  </si>
  <si>
    <t>Ibis Berlin Hauptbahnhof</t>
  </si>
  <si>
    <t>Standard room: Hot tariff Room with 1 double bed (63x79 inches [160x200 cm]), new sleep-easy concept</t>
  </si>
  <si>
    <t xml:space="preserve">ibis Berlin Hauptbahnhof </t>
  </si>
  <si>
    <t>Invalidenstrasse 53, Berlin - Berlin, 10557, Germany</t>
  </si>
  <si>
    <t>Standard room: Basic tariff Room with 2 single beds equipped with the new bedding</t>
  </si>
  <si>
    <t>Standard room: Basic tariff Room with 1 double bed (63x79 inches [160x200 cm]), new sleep-easy concept</t>
  </si>
  <si>
    <t>Ellington Hotel Berlin</t>
  </si>
  <si>
    <t xml:space="preserve">Ellington </t>
  </si>
  <si>
    <t>184.82</t>
  </si>
  <si>
    <t>Nürnberger Str. 50-55, Berlin - Charlottenburg, 10789, Germany</t>
  </si>
  <si>
    <t>210.02</t>
  </si>
  <si>
    <t>259.08</t>
  </si>
  <si>
    <t>298.56</t>
  </si>
  <si>
    <t>302.44</t>
  </si>
  <si>
    <t>450.04</t>
  </si>
  <si>
    <t>Adapt Apartments Berlin Berlin-Adlershof</t>
  </si>
  <si>
    <t>Apartment: Hot tariff Junior Apartment, 1 Bedroom, Accessible, Park View</t>
  </si>
  <si>
    <t>189.00</t>
  </si>
  <si>
    <t>Apartment: Flex tariff Junior Apartment, 1 Bedroom, Accessible, Park View</t>
  </si>
  <si>
    <t>199.50</t>
  </si>
  <si>
    <t>250.00</t>
  </si>
  <si>
    <t>270.00</t>
  </si>
  <si>
    <t>Ivbergs Hotel am Kurfürstendamm</t>
  </si>
  <si>
    <t>136.00</t>
  </si>
  <si>
    <t>Kleiststr. 9-12, Berlin - Charlottenburg, 10787, Germany</t>
  </si>
  <si>
    <t>144.00</t>
  </si>
  <si>
    <t>Atrium Charlottenburg</t>
  </si>
  <si>
    <t xml:space="preserve">Atrium Charlottenburg </t>
  </si>
  <si>
    <t>100.00</t>
  </si>
  <si>
    <t>Kaiser-Friedrich-Straße 53, Berlin - Charlottenburg, 10627, Germany</t>
  </si>
  <si>
    <t>Family room: Basic tariff Family Room (For 5 Persons)</t>
  </si>
  <si>
    <t>196.00</t>
  </si>
  <si>
    <t>Mercure Berlin Checkpoint Char</t>
  </si>
  <si>
    <t>Standard room: Hot tariff Large Room with double bed</t>
  </si>
  <si>
    <t xml:space="preserve">Mercure Hotel &amp; Residenz Berlin Checkpoint Charlie </t>
  </si>
  <si>
    <t>Schuetzenstrasse 11, Berlin - Berlin, 10117, Germany</t>
  </si>
  <si>
    <t>Standard room: Flex tariff Large Room with double bed</t>
  </si>
  <si>
    <t>Standard room: Basic tariff Large Room with double bed</t>
  </si>
  <si>
    <t>Superior room: Basic tariff Privilege Room with double bed and sofa bed</t>
  </si>
  <si>
    <t>Superior room: Basic tariff Superior Apartment with double bed, sofa bed and kitchenette</t>
  </si>
  <si>
    <t>Superior room: Flex tariff Privilege Room with double bed and sofa bed</t>
  </si>
  <si>
    <t>224.00</t>
  </si>
  <si>
    <t>Superior room: Flex tariff Superior Apartment with double bed, sofa bed and kitchenette</t>
  </si>
  <si>
    <t>242.00</t>
  </si>
  <si>
    <t>Superior room: Basic tariff Superior Suite with 1 double bed and 1 sofa bed</t>
  </si>
  <si>
    <t>262.00</t>
  </si>
  <si>
    <t>Prens</t>
  </si>
  <si>
    <t xml:space="preserve">Prens </t>
  </si>
  <si>
    <t>111.60</t>
  </si>
  <si>
    <t>Kottbusser Damm 102, Berlin - Kreuzberg, 10967, Germany</t>
  </si>
  <si>
    <t>165.00</t>
  </si>
  <si>
    <t xml:space="preserve">MEININGER Hotel Berlin Tiergarten </t>
  </si>
  <si>
    <t>115.00</t>
  </si>
  <si>
    <t>Turmstraße 25-26, Berlin - Berlin, 10559, Germany</t>
  </si>
  <si>
    <t>Movenpick Hotel Berlin</t>
  </si>
  <si>
    <t xml:space="preserve">Moevenpick </t>
  </si>
  <si>
    <t>237.60</t>
  </si>
  <si>
    <t>Schöneberger Str. 3, Berlin - Mitte, 10963, Germany</t>
  </si>
  <si>
    <t>304.00</t>
  </si>
  <si>
    <t>Superior room: Basic tariff Superior Twin Room</t>
  </si>
  <si>
    <t>376.00</t>
  </si>
  <si>
    <t>Superior room: Basic tariff Superior Room, 1 King Bed</t>
  </si>
  <si>
    <t>424.00</t>
  </si>
  <si>
    <t>Family room: Basic tariff Family Room, City View</t>
  </si>
  <si>
    <t>496.00</t>
  </si>
  <si>
    <t>Suite: Basic tariff Suite, 1 Bedroom</t>
  </si>
  <si>
    <t>576.00</t>
  </si>
  <si>
    <t>Orion</t>
  </si>
  <si>
    <t xml:space="preserve">Orion </t>
  </si>
  <si>
    <t>Dahlmannstr. 7, Berlin - Charlottenburg, 10629, Germany</t>
  </si>
  <si>
    <t>Park Plaza Wallstreet Berlin Mitte</t>
  </si>
  <si>
    <t xml:space="preserve">Park Plaza Wallstreet Berlin Mitte </t>
  </si>
  <si>
    <t>163.20</t>
  </si>
  <si>
    <t>Wallstr. 23-24, Berlin - Mitte, 10179, Germany</t>
  </si>
  <si>
    <t xml:space="preserve">Motel One Tiergarten </t>
  </si>
  <si>
    <t>An der Urania 12-14, Berlin - Schöneberg, 10787, Germany</t>
  </si>
  <si>
    <t>Pestana Berlin Tiergarten</t>
  </si>
  <si>
    <t>172.20</t>
  </si>
  <si>
    <t>Stülerstr. 6, Berlin - Tiergarten, 10787, Germany</t>
  </si>
  <si>
    <t>196.36</t>
  </si>
  <si>
    <t>236.36</t>
  </si>
  <si>
    <t>Superior room: Basic tariff Deluxe Double or Twin Room</t>
  </si>
  <si>
    <t>238.36</t>
  </si>
  <si>
    <t>Superior room: Basic tariff Comfort Double or Twin Room</t>
  </si>
  <si>
    <t>279.66</t>
  </si>
  <si>
    <t>Room with terrace: Basic tariff This room has a terrace and contains a shower/toilet or bathtub/toilet.</t>
  </si>
  <si>
    <t>296.36</t>
  </si>
  <si>
    <t>Mercure Hotel Berlin Zentrum</t>
  </si>
  <si>
    <t>Standard room: Hot tariff Standard Room with double or twin beds</t>
  </si>
  <si>
    <t xml:space="preserve">Mercure Hotel Berlin Zentrum </t>
  </si>
  <si>
    <t>132.00</t>
  </si>
  <si>
    <t>Fuggerstr 8, Berlin - Schöneberg, 10777, Germany</t>
  </si>
  <si>
    <t>Standard room: Flex tariff Standard Room with double or twin beds</t>
  </si>
  <si>
    <t>152.00</t>
  </si>
  <si>
    <t>Standard room: Basic tariff Standard Room with double or twin beds</t>
  </si>
  <si>
    <t>Superior room: Basic tariff Superior Room with queen-size bed</t>
  </si>
  <si>
    <t>162.00</t>
  </si>
  <si>
    <t>Superior room: Basic tariff Privilege Room with double or twin beds</t>
  </si>
  <si>
    <t>Superior room: Flex tariff Superior Room with queen-size bed</t>
  </si>
  <si>
    <t>Superior room: Flex tariff Privilege Room with double or twin beds</t>
  </si>
  <si>
    <t>192.00</t>
  </si>
  <si>
    <t>226.00</t>
  </si>
  <si>
    <t>Grenzfall</t>
  </si>
  <si>
    <t xml:space="preserve">Grenzfall </t>
  </si>
  <si>
    <t>240.20</t>
  </si>
  <si>
    <t>Ackerstr. 136, Berlin - Mitte, 13355, Germany</t>
  </si>
  <si>
    <t>266.00</t>
  </si>
  <si>
    <t>306.00</t>
  </si>
  <si>
    <t xml:space="preserve">Abendstern </t>
  </si>
  <si>
    <t>Stuttgarter Platz 8, Berlin - Charlottenburg, 10627, Germany</t>
  </si>
  <si>
    <t>Intercityhotel Berlin Brandenburg Airport</t>
  </si>
  <si>
    <t>IntercityHotel Berlin-Brandenburg Airport</t>
  </si>
  <si>
    <t>168.30</t>
  </si>
  <si>
    <t>Am Seegraben 2, 12529, Schönefeld - Schönefeld</t>
  </si>
  <si>
    <t>ibis budget Berlin Alexanderplatz</t>
  </si>
  <si>
    <t>Standard room: Flex tariff Standard Room</t>
  </si>
  <si>
    <t xml:space="preserve">ibis budget Berlin Alexanderplatz </t>
  </si>
  <si>
    <t>MOLLSTRASSE 30, Berlin - Friedrichshain, 10249, Germany</t>
  </si>
  <si>
    <t>Standard room: Flex tariff TWIN - room with two single beds for up to 2 people.</t>
  </si>
  <si>
    <t xml:space="preserve">Mercure Hotel Berlin City West </t>
  </si>
  <si>
    <t>Standard room: Hot tariff Standard room with 1 queen-size bed and sofa</t>
  </si>
  <si>
    <t>Ohmstrasse  4-6, Berlin - Charlottenburg, 13629, Germany</t>
  </si>
  <si>
    <t>Standard room: Flex tariff Standard room with 1 queen-size bed and sofa</t>
  </si>
  <si>
    <t>Superior room: Basic tariff Superior Room with 1 queen-size bed</t>
  </si>
  <si>
    <t>Superior room: Flex tariff Superior Room with 1 queen-size bed</t>
  </si>
  <si>
    <t>Suite: Basic tariff Junior Suite with 1 queen-size bed</t>
  </si>
  <si>
    <t>Standard room: Basic tariff Standard room with 1 queen-size bed and sofa</t>
  </si>
  <si>
    <t>Suite: Flex tariff Junior Suite with 1 queen-size bed</t>
  </si>
  <si>
    <t>292.00</t>
  </si>
  <si>
    <t>296.00</t>
  </si>
  <si>
    <t>312.00</t>
  </si>
  <si>
    <t>326.00</t>
  </si>
  <si>
    <t>342.00</t>
  </si>
  <si>
    <t>Motel One Ku`Damm</t>
  </si>
  <si>
    <t>Kantstr. 7-11a, 10623, Berlin - Charlottenburg</t>
  </si>
  <si>
    <t>Business room: Flex tariff Business Room, 1 Queen Bed</t>
  </si>
  <si>
    <t>Abba Berlin hotel</t>
  </si>
  <si>
    <t xml:space="preserve">Abba Berlin Hotel </t>
  </si>
  <si>
    <t>Lietzenburger Str. 89, Berlin - Wilmersdorf, 10719, Germany</t>
  </si>
  <si>
    <t>Business room: Basic tariff Executive Room</t>
  </si>
  <si>
    <t>234.00</t>
  </si>
  <si>
    <t>260.00</t>
  </si>
  <si>
    <t>314.98</t>
  </si>
  <si>
    <t>323.98</t>
  </si>
  <si>
    <t>368.18</t>
  </si>
  <si>
    <t>377.18</t>
  </si>
  <si>
    <t xml:space="preserve">Alt Karow </t>
  </si>
  <si>
    <t>Alt-Karow 2, Berlin - Berlin, 13125, Germany</t>
  </si>
  <si>
    <t>Mercur Berlin Wittenbergplatz</t>
  </si>
  <si>
    <t>Standard room: Hot tariff Standard Room with 1 queen-size bed, some withan extra bed or sofa</t>
  </si>
  <si>
    <t xml:space="preserve">Mercure Hotel Berlin Wittenbergplatz </t>
  </si>
  <si>
    <t>Wittenbergplatz 3, Berlin - Berlin, 10789, Germany</t>
  </si>
  <si>
    <t>Standard room: Flex tariff Standard Room with 1 queen-size bed, some withan extra bed or sofa</t>
  </si>
  <si>
    <t>Standard room: Basic tariff Standard Room with 2 separate beds</t>
  </si>
  <si>
    <t>Standard room: Basic tariff Standard Room with 1 queen-size bed, some withan extra bed or sofa</t>
  </si>
  <si>
    <t>Standard room: Flex tariff Standard Room with 2 separate beds</t>
  </si>
  <si>
    <t>Superior room: Basic tariff Privilege Room with 1 queen-size bed</t>
  </si>
  <si>
    <t>Superior room: Basic tariff Privilege Room with 2 single beds and 1 extra bed</t>
  </si>
  <si>
    <t>Superior room: Flex tariff Privilege Room with 1 queen-size bed</t>
  </si>
  <si>
    <t>Superior room: Flex tariff Privilege Room with 2 single beds and 1 extra bed</t>
  </si>
  <si>
    <t>308.00</t>
  </si>
  <si>
    <t xml:space="preserve">Am Stuttgarter Eck </t>
  </si>
  <si>
    <t>Budget room without bathroom: Basic tariff Budget rooms differ from standard rooms in terms of location, facilities and size.</t>
  </si>
  <si>
    <t>Kaiser-Friedrich-Str. 54 a, Berlin - Charlottenburg, 10627, Germany</t>
  </si>
  <si>
    <t>126.00</t>
  </si>
  <si>
    <t>Standard room: Basic tariff Double or Twin Room</t>
  </si>
  <si>
    <t>Novum Style Centrum</t>
  </si>
  <si>
    <t>93.50</t>
  </si>
  <si>
    <t>Franklinstr. 23, Berlin - Charlottenburg, 10587, Germany</t>
  </si>
  <si>
    <t>Sylter Hof Berlin superior City West</t>
  </si>
  <si>
    <t xml:space="preserve">Sylter Hof </t>
  </si>
  <si>
    <t>Kurfürstenstr. 114-116, Berlin - Schöneberg, 10787, Germany</t>
  </si>
  <si>
    <t>Superior room: Basic tariff Comfort Room (43qm)</t>
  </si>
  <si>
    <t>160.00</t>
  </si>
  <si>
    <t>Family room: Basic tariff Family Room (43qm)</t>
  </si>
  <si>
    <t>181.80</t>
  </si>
  <si>
    <t>201.98</t>
  </si>
  <si>
    <t xml:space="preserve">Alt-Tegel </t>
  </si>
  <si>
    <t>Treskowstr. 3-4, 13507, Berlin - Reinickendorf</t>
  </si>
  <si>
    <t xml:space="preserve">Old Town Hotel </t>
  </si>
  <si>
    <t>111.98</t>
  </si>
  <si>
    <t>Greifswalder Str. 211, Berlin - Prenzlauer Berg, 10405, Germany</t>
  </si>
  <si>
    <t>Standard room: Flex tariff Double Room</t>
  </si>
  <si>
    <t>124.98</t>
  </si>
  <si>
    <t>133.00</t>
  </si>
  <si>
    <t>146.02</t>
  </si>
  <si>
    <t>161.00</t>
  </si>
  <si>
    <t>183.00</t>
  </si>
  <si>
    <t>199.00</t>
  </si>
  <si>
    <t>Gat Point Charlie</t>
  </si>
  <si>
    <t xml:space="preserve">Gat Point Charlie </t>
  </si>
  <si>
    <t>153.46</t>
  </si>
  <si>
    <t>Mauerstr. 81-82, Berlin - Mitte, 10117, Germany</t>
  </si>
  <si>
    <t>175.02</t>
  </si>
  <si>
    <t>195.02</t>
  </si>
  <si>
    <t>205.00</t>
  </si>
  <si>
    <t>223.00</t>
  </si>
  <si>
    <t>Hotel-Garni An der Weide</t>
  </si>
  <si>
    <t>Alt-Mahlsdorf 20, 12623, Berlin - Marzahn-Hellersdorf</t>
  </si>
  <si>
    <t>Apartment: Basic tariff Standard Apartment, 1 Bedroom</t>
  </si>
  <si>
    <t>Pension Marie</t>
  </si>
  <si>
    <t xml:space="preserve">Pension Marie </t>
  </si>
  <si>
    <t>Schivelbeiner Straße 42, Berlin - Prenzlauer Berg, 10439, Germany</t>
  </si>
  <si>
    <t>Bonverde ex. Wannseehof</t>
  </si>
  <si>
    <t>103.98</t>
  </si>
  <si>
    <t>Kronprinzessinnenweg 252, Berlin - Steglitz-Zehlendorf, 14109, Germany</t>
  </si>
  <si>
    <t>123.00</t>
  </si>
  <si>
    <t>Friedenau Das Literaturhotel Berlin</t>
  </si>
  <si>
    <t>Fregestr. 68, Berlin - Friedenau, 12159, Germany</t>
  </si>
  <si>
    <t>520.00</t>
  </si>
  <si>
    <t xml:space="preserve">Happy Bed Hostel </t>
  </si>
  <si>
    <t>143.94</t>
  </si>
  <si>
    <t>Hallesches Ufer 30, Berlin - Kreuzberg, 10963, Germany</t>
  </si>
  <si>
    <t>159.94</t>
  </si>
  <si>
    <t xml:space="preserve">Augustinenhof </t>
  </si>
  <si>
    <t>162.80</t>
  </si>
  <si>
    <t>Auguststr.82, Berlin - Mitte, 10117, Germany</t>
  </si>
  <si>
    <t>Hotel Am Buschkrugpark</t>
  </si>
  <si>
    <t xml:space="preserve">Am Buschkrugpark </t>
  </si>
  <si>
    <t>142.20</t>
  </si>
  <si>
    <t>Buschkrugallee 107, Berlin - Neukölln, 12359, Germany</t>
  </si>
  <si>
    <t xml:space="preserve">ackselhaus &amp; bluehome </t>
  </si>
  <si>
    <t>297.98</t>
  </si>
  <si>
    <t>Belforter Str. 21, Berlin - Prenzlauer Berg, 10405, Germany</t>
  </si>
  <si>
    <t>Singer109</t>
  </si>
  <si>
    <t xml:space="preserve">Singer109 </t>
  </si>
  <si>
    <t>204.10</t>
  </si>
  <si>
    <t>Singerstr. 109, Berlin - Mitte, 10179, Germany</t>
  </si>
  <si>
    <t>Schlachtensee Landhaus</t>
  </si>
  <si>
    <t>218.80</t>
  </si>
  <si>
    <t>Bogotastr. 9, Berlin - Zehlendorf, 14163, Germany</t>
  </si>
  <si>
    <t>NH Berlin City West</t>
  </si>
  <si>
    <t xml:space="preserve">NH Berlin City West </t>
  </si>
  <si>
    <t>Bundesallee 36-37, Berlin - Wilmersdorf, 10717, Germany</t>
  </si>
  <si>
    <t>147.00</t>
  </si>
  <si>
    <t>197.00</t>
  </si>
  <si>
    <t xml:space="preserve">Graf Pückler </t>
  </si>
  <si>
    <t>143.70</t>
  </si>
  <si>
    <t>Schönwalder Str. 21, Berlin - Mitte, 13347, Germany</t>
  </si>
  <si>
    <t>Clipper City Home</t>
  </si>
  <si>
    <t>Clipper City Home Apartments</t>
  </si>
  <si>
    <t>280.00</t>
  </si>
  <si>
    <t>Behrenstr. 47, Berlin - Mitte, 10117, Germany</t>
  </si>
  <si>
    <t>360.00</t>
  </si>
  <si>
    <t xml:space="preserve">Lindemann´s </t>
  </si>
  <si>
    <t>204.44</t>
  </si>
  <si>
    <t>Potsdamer Str. 171-173, 10783, Berlin - Schöneberg</t>
  </si>
  <si>
    <t>227.54</t>
  </si>
  <si>
    <t>Family room: Basic tariff Family &amp; Friends</t>
  </si>
  <si>
    <t>343.06</t>
  </si>
  <si>
    <t>454.24</t>
  </si>
  <si>
    <t>Quentin Boutique Hotel</t>
  </si>
  <si>
    <t xml:space="preserve">Quentin Boutique </t>
  </si>
  <si>
    <t>Neue Kantstr. 1, Berlin - Charlottenburg, 14057, Germany</t>
  </si>
  <si>
    <t>Superior room: Basic tariff Superior Twin Room, 2 Single Beds</t>
  </si>
  <si>
    <t>Superior room: Basic tariff Grand Double Room (Deluxe)</t>
  </si>
  <si>
    <t>245.98</t>
  </si>
  <si>
    <t>Econtel Hotel Berlin Charlottenburg</t>
  </si>
  <si>
    <t>Econtel Charlottenburg</t>
  </si>
  <si>
    <t>Soemmeringstr. 24-26, Berlin - Charlottenburg, 10589, Germany</t>
  </si>
  <si>
    <t xml:space="preserve">Adrema </t>
  </si>
  <si>
    <t>Gotzkowskystr. 20-21, Berlin - Tiergarten, 10555, Germany</t>
  </si>
  <si>
    <t>282.00</t>
  </si>
  <si>
    <t>282.02</t>
  </si>
  <si>
    <t>300.02</t>
  </si>
  <si>
    <t>352.00</t>
  </si>
  <si>
    <t>398.02</t>
  </si>
  <si>
    <t>Motel One Bellevue</t>
  </si>
  <si>
    <t>Paulstraße 21, Berlin - Tiergarten, 10557, Germany</t>
  </si>
  <si>
    <t xml:space="preserve">ROCCO FORTE HOTEL DE ROME </t>
  </si>
  <si>
    <t>Superior room: Hot tariff Deluxe Room -1 King or 2 Twin Beds -Avg 40SQM 430SQF-AC -Free ;WiFi -Marble Bathroom Max 2ADT and 1 rollaway bed for...</t>
  </si>
  <si>
    <t>1022.00</t>
  </si>
  <si>
    <t>BEHRENSTRASSE 37, Berlin - Berlin, 10117, Germany</t>
  </si>
  <si>
    <t>Superior room: Basic tariff Deluxe Room</t>
  </si>
  <si>
    <t>1044.00</t>
  </si>
  <si>
    <t>Suite: Basic tariff Classic Suite-1 King or 2 Twin Beds-60SQM 646SQF -Living Area -;Free Breakfast Max 2ADT and 1 rollaway bed for 1ADT...</t>
  </si>
  <si>
    <t>1248.00</t>
  </si>
  <si>
    <t>1600.00</t>
  </si>
  <si>
    <t>Tryp by Wyndham Berlin City East</t>
  </si>
  <si>
    <t>Good Morning + Berlin City East</t>
  </si>
  <si>
    <t>Ruschestr. 45, Berlin - Lichtenberg, 10367, Germany</t>
  </si>
  <si>
    <t>Hotel A&amp;O Berlin Hauptbahnhof</t>
  </si>
  <si>
    <t xml:space="preserve">a&amp;o Berlin Hauptbahnhof </t>
  </si>
  <si>
    <t>130.62</t>
  </si>
  <si>
    <t>Lehrter Str. 12-15, Berlin - Tiergarten, 10557, Germany</t>
  </si>
  <si>
    <t>Arcotel John F</t>
  </si>
  <si>
    <t xml:space="preserve">Arcotel John F </t>
  </si>
  <si>
    <t>272.00</t>
  </si>
  <si>
    <t>Werderscher Markt 11, Berlin - Berlin, 10117, Germany</t>
  </si>
  <si>
    <t xml:space="preserve">The Ritz-Carlton Berlin </t>
  </si>
  <si>
    <t>Superior room: Hot tariff Deluxe Room, 1 King, 40sqm/430sqft, Living/sitting area, Wireless internet, complimentary, Wired internet...</t>
  </si>
  <si>
    <t>402.16</t>
  </si>
  <si>
    <t>Potsdamer Platz 3, 10785, Berlin - Berlin</t>
  </si>
  <si>
    <t>Standard room: Basic tariff Deluxe Room Twin, 2 Twin/Single Bed(s), 40sqm/430sqft, Living/sitting area, Wireless internet, complimentary, Wired...</t>
  </si>
  <si>
    <t>472.50</t>
  </si>
  <si>
    <t>Standard room: Basic tariff Deluxe View Room, 1 King, 40sqm/430sqft, Living/sitting area, Wireless internet, complimentary, Wired internet...</t>
  </si>
  <si>
    <t>454.66</t>
  </si>
  <si>
    <t>Standard room: Basic tariff Corner Deluxe Room, 1 King, 42sqm/452sqft, Living/sitting area, Wireless internet, complimentary, Wired internet...</t>
  </si>
  <si>
    <t>Superior room: Basic tariff Deluxe Room, 1 King, 40sqm/430sqft, Living/sitting area, Wireless internet, complimentary, Wired internet...</t>
  </si>
  <si>
    <t>514.50</t>
  </si>
  <si>
    <t>535.50</t>
  </si>
  <si>
    <t>556.50</t>
  </si>
  <si>
    <t>577.50</t>
  </si>
  <si>
    <t>Junior suite: Basic tariff Junior Suite, 1 King, 50sqm/538sqft, Living/sitting area, Wireless internet, complimentary, Wired internet...</t>
  </si>
  <si>
    <t>640.50</t>
  </si>
  <si>
    <t>Suite: Basic tariff Corner Deluxe Suite, 1 King, 57sqm/613sqft, Living/sitting area, Wireless internet, complimentary, Wired internet...</t>
  </si>
  <si>
    <t>682.50</t>
  </si>
  <si>
    <t>Business room: Basic tariff Ritz-Carlton Club Room, 1 King, 40sqm/430sqft, Living/sitting area, Wireless internet, complimentary, Wired...</t>
  </si>
  <si>
    <t>724.50</t>
  </si>
  <si>
    <t>Suite: Basic tariff Deluxe Suite, 1 King, Bathrooms: 1.5, 65sqm/699sqft, Living/sitting area, Separate living room, Wireless internet...</t>
  </si>
  <si>
    <t>1165.50</t>
  </si>
  <si>
    <t>Suite: Basic tariff Carlton Club Suite, 1 King, Bathrooms: 1.5, Kitchenette, Microwave, 105sqm/1130sqft, Living/sitting area, Dining...</t>
  </si>
  <si>
    <t>2740.50</t>
  </si>
  <si>
    <t>Suite: Basic tariff The Ritz-Carlton Suite, Bedroom 1: 1 King, Bedroom 2: 1 King, Bathrooms: 2.5, Whirlpool fits 2, Kitchenette...</t>
  </si>
  <si>
    <t>1</t>
  </si>
  <si>
    <t>25200.00</t>
  </si>
  <si>
    <t>Moxy Berlin Humboldthain Park</t>
  </si>
  <si>
    <t>Standard room: Hot tariff 1 Queen or 1 Double, 19sqm/204sqft, Living/sitting area, Wireless internet, complimentary, 43in/109cm LED TV</t>
  </si>
  <si>
    <t xml:space="preserve">MOXY Berlin Humboldthain Park </t>
  </si>
  <si>
    <t>164.86</t>
  </si>
  <si>
    <t>Hochstraße 2, Berlin - Berlin, 13357, Germany</t>
  </si>
  <si>
    <t>Standard room: Basic tariff 1 Queen or 1 Double, 19sqm/204sqft, Living/sitting area, Wireless internet, complimentary, 43in/109cm LED TV</t>
  </si>
  <si>
    <t>213.16</t>
  </si>
  <si>
    <t>Standard room: Basic tariff 1 King, 19sqm/204sqft, Wireless internet, complimentary, 43in/109cm LED TV</t>
  </si>
  <si>
    <t>180.60</t>
  </si>
  <si>
    <t>234.16</t>
  </si>
  <si>
    <t>255.16</t>
  </si>
  <si>
    <t>276.16</t>
  </si>
  <si>
    <t>Arktur City Hotel</t>
  </si>
  <si>
    <t>Superior room: Hot tariff Comfort Double Room</t>
  </si>
  <si>
    <t xml:space="preserve">Arktur City </t>
  </si>
  <si>
    <t>145.00</t>
  </si>
  <si>
    <t>Otto-Suhr-Allee 74, Berlin - Charlottenburg, 10585, Germany</t>
  </si>
  <si>
    <t>Standard room: Basic tariff Triple Room</t>
  </si>
  <si>
    <t>185.00</t>
  </si>
  <si>
    <t xml:space="preserve">Morgenland </t>
  </si>
  <si>
    <t>142.30</t>
  </si>
  <si>
    <t>Finckensteinallee 23-27, Berlin - Lichterfelde, 12205, Germany</t>
  </si>
  <si>
    <t xml:space="preserve">Gästehaus Lazarus </t>
  </si>
  <si>
    <t>Bernauer Straße 115, Berlin - Berlin, 13355, Germany</t>
  </si>
  <si>
    <t>StayComfort Pension</t>
  </si>
  <si>
    <t>Family room: Hot tariff Family Room, Shared Bathroom</t>
  </si>
  <si>
    <t>81.72</t>
  </si>
  <si>
    <t>Kleiststr. 35, Berlin - Schöneberg, 10787, Germany</t>
  </si>
  <si>
    <t>Family room: Basic tariff Family Room, Shared Bathroom</t>
  </si>
  <si>
    <t>85.98</t>
  </si>
  <si>
    <t xml:space="preserve">Sophienhof </t>
  </si>
  <si>
    <t>126.60</t>
  </si>
  <si>
    <t>Sophienstr. 19, Berlin - Mitte, 10178, Germany</t>
  </si>
  <si>
    <t>179.10</t>
  </si>
  <si>
    <t xml:space="preserve">Amelie Messe/ICC </t>
  </si>
  <si>
    <t>Standard room: Basic tariff Standard Room</t>
  </si>
  <si>
    <t>Kaiserdamm 29, Berlin - Charlottenburg, 14057, Germany</t>
  </si>
  <si>
    <t>159.82</t>
  </si>
  <si>
    <t>202.30</t>
  </si>
  <si>
    <t xml:space="preserve">Ludwig van Beethoven </t>
  </si>
  <si>
    <t>Hasenheide 14, Berlin - Kreuzberg, 10967, Germany</t>
  </si>
  <si>
    <t>The Weinmeister -Adults only-</t>
  </si>
  <si>
    <t>236.20</t>
  </si>
  <si>
    <t>Weinmeisterstr. 2, 10178, Berlin - Mitte</t>
  </si>
  <si>
    <t>318.00</t>
  </si>
  <si>
    <t>378.00</t>
  </si>
  <si>
    <t xml:space="preserve">Eckstein </t>
  </si>
  <si>
    <t>Schildhornstr. 72, Berlin - Steglitz, 12163, Germany</t>
  </si>
  <si>
    <t>Holiday Inn Berlin Airport Conference Center</t>
  </si>
  <si>
    <t>Standard room: Hot tariff STANDARD ROOM; WHEN YOU ARRIVE WE WILL DO OUR BEST TO MEET YOUR PREFERENCES. THESE ARE SUBJECT TO AVAILABILITY AND...</t>
  </si>
  <si>
    <t xml:space="preserve">Holiday Inn BERLIN AIRPORT - CONF CENTRE </t>
  </si>
  <si>
    <t>219.00</t>
  </si>
  <si>
    <t>Standard room: Basic tariff STANDARD ROOM; WHEN YOU ARRIVE WE WILL DO OUR BEST TO MEET YOUR PREFERENCES. THESE ARE SUBJECT TO AVAILABILITY AND...</t>
  </si>
  <si>
    <t>268.00</t>
  </si>
  <si>
    <t>Standard room: Basic tariff 1 DOUBLE BED NONSMOKING; ENJOY YOUR STAY IN OUR MODERN STYLE ROOM WITH SOUNDPROOF WINDOWS TO OPEN AND AIR CON.THE...</t>
  </si>
  <si>
    <t>Superior room: Basic tariff 1 BED SUPERIOR 2 PERS NONSMOKING; ENJOY YOUR STAY IN OUR NEW 21SQM SUPERIOR RMS.CONTEMPORARY DESIGN AND CREATIVITY...</t>
  </si>
  <si>
    <t>251.00</t>
  </si>
  <si>
    <t>Superior room: Basic tariff DELUXE ROOM; DELUXE ROOM</t>
  </si>
  <si>
    <t>267.00</t>
  </si>
  <si>
    <t>271.00</t>
  </si>
  <si>
    <t>Superior room: Basic tariff 1BD EXECUTIVE NONSMOKING; ENJOY MORE SPACE. THE ROOMS OFFER ENOUGH SPACE FOR UP TO 4 PEOPLE. A SEATING AREA A WORK...</t>
  </si>
  <si>
    <t>283.00</t>
  </si>
  <si>
    <t>303.00</t>
  </si>
  <si>
    <t>319.00</t>
  </si>
  <si>
    <t>320.00</t>
  </si>
  <si>
    <t>328.00</t>
  </si>
  <si>
    <t>335.00</t>
  </si>
  <si>
    <t>348.00</t>
  </si>
  <si>
    <t>380.00</t>
  </si>
  <si>
    <t>400.00</t>
  </si>
  <si>
    <t>Victoria Pension</t>
  </si>
  <si>
    <t>99.00</t>
  </si>
  <si>
    <t>Kaskelstr. 50, Berlin - Lichtenberg, 10317, Germany</t>
  </si>
  <si>
    <t>Superior room: Hot tariff Comfort Triple Room with a shower and toilet</t>
  </si>
  <si>
    <t>108.00</t>
  </si>
  <si>
    <t xml:space="preserve">Hotel Residenz Begaswinkel </t>
  </si>
  <si>
    <t>Genthiner Str. 30A, Berlin - Tiergarten, 10785, Germany</t>
  </si>
  <si>
    <t>Nu Hotel Berlin</t>
  </si>
  <si>
    <t xml:space="preserve">nu hotel </t>
  </si>
  <si>
    <t>174.30</t>
  </si>
  <si>
    <t>Gubener Str. 46, Berlin - Friedrichshain, 10243, Germany</t>
  </si>
  <si>
    <t>198.30</t>
  </si>
  <si>
    <t>191.10</t>
  </si>
  <si>
    <t>Best Western Hotel am Spittelmarkt</t>
  </si>
  <si>
    <t>Best Western am Spittelmarkt</t>
  </si>
  <si>
    <t>Neue Grünstrasse 28, Berlin - Mitte, 10179, Germany</t>
  </si>
  <si>
    <t>Superior room: Basic tariff Superior Room, 1 Double Bed</t>
  </si>
  <si>
    <t>Zarenhof Prenzlauer Berg</t>
  </si>
  <si>
    <t>169.00</t>
  </si>
  <si>
    <t>Schönhauser Allee 140, Berlin - Prenzlauer Berg, 10437, Germany</t>
  </si>
  <si>
    <t>246.00</t>
  </si>
  <si>
    <t xml:space="preserve">Angleterre </t>
  </si>
  <si>
    <t>Friedrichstr. 31, Berlin - Mitte, 10969, Germany</t>
  </si>
  <si>
    <t>355.98</t>
  </si>
  <si>
    <t>Maritim Hotel Berlin</t>
  </si>
  <si>
    <t xml:space="preserve">Maritim Berlin </t>
  </si>
  <si>
    <t>302.40</t>
  </si>
  <si>
    <t>Stauffenbergstraße 26, 10785, Berlin - Berlin</t>
  </si>
  <si>
    <t>480.90</t>
  </si>
  <si>
    <t xml:space="preserve">Müggelsee Berlin </t>
  </si>
  <si>
    <t>117.60</t>
  </si>
  <si>
    <t>Müggelheimer Damm 145, Berlin - Köpenick, 12559, Germany</t>
  </si>
  <si>
    <t>134.42</t>
  </si>
  <si>
    <t>184.80</t>
  </si>
  <si>
    <t>229.00</t>
  </si>
  <si>
    <t>252.00</t>
  </si>
  <si>
    <t>315.00</t>
  </si>
  <si>
    <t>355.00</t>
  </si>
  <si>
    <t>Aparion Berlin Apartments</t>
  </si>
  <si>
    <t>Theklastraße 20, Berlin - Berlin, 12205, Germany</t>
  </si>
  <si>
    <t>Generator Berlin Prenzlauer Berg</t>
  </si>
  <si>
    <t xml:space="preserve">Generator Hostel Berlin Prenzlauer Berg </t>
  </si>
  <si>
    <t>79.20</t>
  </si>
  <si>
    <t>Storkower Str. 160, Berlin - Prenzlauer Berg, 10407, Germany</t>
  </si>
  <si>
    <t>88.00</t>
  </si>
  <si>
    <t xml:space="preserve">Waldhotel Frohnau </t>
  </si>
  <si>
    <t>255.00</t>
  </si>
  <si>
    <t>Schönfließer Str. 83-85, Berlin - Berlin, 13465, Germany</t>
  </si>
  <si>
    <t>arcona living Goethe 87</t>
  </si>
  <si>
    <t>192.60</t>
  </si>
  <si>
    <t>Goethestr. 87, Berlin - Charlottenburg, 10623, Germany</t>
  </si>
  <si>
    <t>Superior room: Basic tariff Comfort Double</t>
  </si>
  <si>
    <t>219.62</t>
  </si>
  <si>
    <t>273.60</t>
  </si>
  <si>
    <t>Apartment: Basic tariff An apartment consists of a bedroom with kitchenette or small, separate kitchen, as well as a bathroom with...</t>
  </si>
  <si>
    <t>311.42</t>
  </si>
  <si>
    <t>371.42</t>
  </si>
  <si>
    <t>Holiday Inn Berlin City East Side</t>
  </si>
  <si>
    <t>Standard room: Hot tariff 1 DBL BED NONSMOKE; FEEL AT HOME IN A FRIENDLY AND QUITE ROOM,WHICH MEETS THE NEEDS FOR CHALLENGING GSTS.CHOOSE THE...</t>
  </si>
  <si>
    <t xml:space="preserve">Holiday Inn BERLIN - CITY EAST SIDE </t>
  </si>
  <si>
    <t>Wanda-Kallenbach Str. 2, 10243, Berlin - Friedrichshain</t>
  </si>
  <si>
    <t>Standard room: Basic tariff 1 DBL BED NONSMOKE; FEEL AT HOME IN A FRIENDLY AND QUITE ROOM,WHICH MEETS THE NEEDS FOR CHALLENGING GSTS.CHOOSE THE...</t>
  </si>
  <si>
    <t>Standard room: Basic tariff 2 SGL BD 2 PERS NONSMOKE; FEEL AT HOME IN A FRIENDLY AND QUITE ROOM,WHICH MEETS THE NEEDS FOR CHALLENGING...</t>
  </si>
  <si>
    <t>Standard room: Basic tariff STANDARD ROOM; FEEL AT HOME IN A FRIENDLY AND QUITE ROOM,WHICH MEETS THE NEEDS FOR CHALLENGING GUESTS.CHOOSE THE...</t>
  </si>
  <si>
    <t>Standard room: Basic tariff 1 BED ACCESSIBLE ROLL IN SHWR NOSMK; FEEL AT HOME IN A FRIENDLY AND QUITE ROOM,WHICH MEETS THE NEEDS FOR CHALLENGING...</t>
  </si>
  <si>
    <t>Superior room: Basic tariff KING DELUXE NON-SMOKING; THIS SPACIOUS ROOM OFFERS AN ADTL LOUNGE WITH A SECOND TV,A FREE MINIBAR AND A NESPRESSO...</t>
  </si>
  <si>
    <t>372.00</t>
  </si>
  <si>
    <t>Vienna House Easy Berlin</t>
  </si>
  <si>
    <t xml:space="preserve">Vienna House Easy Berlin </t>
  </si>
  <si>
    <t>174.40</t>
  </si>
  <si>
    <t>Storkower Str. 162, 10407, Berlin - Prenzlauer Berg</t>
  </si>
  <si>
    <t>ibis Berlin Ostbahnhof</t>
  </si>
  <si>
    <t>Family room: Hot tariff Family Room for 3 people with 1 double bed and1 sofa bed or 3 single beds</t>
  </si>
  <si>
    <t xml:space="preserve">ibis Berlin Ostbahnhof </t>
  </si>
  <si>
    <t>An der Schillingbrücke 2, Berlin - Friedrichshain, 10243, Germany</t>
  </si>
  <si>
    <t>Family room: Flex tariff Family Room for 3 people with 1 double bed and1 sofa bed or 3 single beds</t>
  </si>
  <si>
    <t>Family room: Basic tariff Family Room for 3 people with 1 double bed and1 sofa bed or 3 single beds</t>
  </si>
  <si>
    <t>Superior room: Basic tariff Superior Room with a double bed (63 in x 79 in) and view of the River Spree.</t>
  </si>
  <si>
    <t>Superior room: Flex tariff Superior Room with a double bed (63 in x 79 in) and view of the River Spree.</t>
  </si>
  <si>
    <t>Family room: Basic tariff Family Room for up to 4 people, new sleep-easyconcept</t>
  </si>
  <si>
    <t>Family room: Flex tariff Family Room for up to 4 people, new sleep-easyconcept</t>
  </si>
  <si>
    <t>256.00</t>
  </si>
  <si>
    <t>Provocateur Berlin</t>
  </si>
  <si>
    <t xml:space="preserve">Provocateur </t>
  </si>
  <si>
    <t>214.20</t>
  </si>
  <si>
    <t>Brandenburgische Str. 21, Berlin - Berlin, 10707, Germany</t>
  </si>
  <si>
    <t>398.00</t>
  </si>
  <si>
    <t>458.00</t>
  </si>
  <si>
    <t>Holiday Inn Berlin City West</t>
  </si>
  <si>
    <t>Standard room: Hot tariff 1 DBL BED NONSMOKE; STANDARD ROOM WITH 25 SQM FULLY EQUIPPED WITH AIR CONDITION INDIVIDUALLY ADJUSTABLE SOUND PROOF...</t>
  </si>
  <si>
    <t xml:space="preserve">Holiday Inn BERLIN - CITY WEST </t>
  </si>
  <si>
    <t>188.16</t>
  </si>
  <si>
    <t>Rohrdamm 80, 13629, Berlin - Spandau</t>
  </si>
  <si>
    <t>Standard room: Basic tariff 1 DBL BED NONSMOKE; STANDARD ROOM WITH 25 SQM FULLY EQUIPPED WITH AIR CONDITION INDIVIDUALLY ADJUSTABLE SOUND PROOF...</t>
  </si>
  <si>
    <t>Business room: Basic tariff QUEEN BUSINESS NONSMOKING; Business Queen Rm with Queen size Bed Spacious Working Desk and newest electrical...</t>
  </si>
  <si>
    <t>213.36</t>
  </si>
  <si>
    <t>Business room: Basic tariff KING BUSINESS NONSMOKING; Business Room with King size bed, 25 sqm, WIFI included, complimentary coffee and tea...</t>
  </si>
  <si>
    <t>Business room: Basic tariff KING EXECUTIVE NONSMOKING; Executive Room with King size bed, 25 sqm, WIFI and Minibar included, complimentary...</t>
  </si>
  <si>
    <t>238.56</t>
  </si>
  <si>
    <t>277.20</t>
  </si>
  <si>
    <t>311.20</t>
  </si>
  <si>
    <t>Suite: Basic tariff 1 DOUBLE BED SUITE ROOM COUCH NONSMOKING; SPACIOUS 50 SQ MTR WITH SEPARATE LIVING AND SLEEPING AREA AC WIFI CORDLESS...</t>
  </si>
  <si>
    <t>314.16</t>
  </si>
  <si>
    <t>342.70</t>
  </si>
  <si>
    <t>353.20</t>
  </si>
  <si>
    <t>374.20</t>
  </si>
  <si>
    <t>392.70</t>
  </si>
  <si>
    <t>468.70</t>
  </si>
  <si>
    <t>Hotel Mani by Amano Group</t>
  </si>
  <si>
    <t xml:space="preserve">MANI by AMANO Group </t>
  </si>
  <si>
    <t>Torstr. 136, Berlin - Mitte, 10119, Germany</t>
  </si>
  <si>
    <t xml:space="preserve">ALBERGO City Hotel Berlin </t>
  </si>
  <si>
    <t>129.98</t>
  </si>
  <si>
    <t>Hohenzollerndamm 33, Berlin - Wilmersdorf, 10713, Germany</t>
  </si>
  <si>
    <t xml:space="preserve">Cityrentals Berlin </t>
  </si>
  <si>
    <t>Motzstrasse 16, Berlin - Schoeneberg, 10777, Germany</t>
  </si>
  <si>
    <t>Superior room: Basic tariff Club Room, Accessible</t>
  </si>
  <si>
    <t>124.12</t>
  </si>
  <si>
    <t xml:space="preserve">B1 </t>
  </si>
  <si>
    <t>Am Niederfeld 7, Berlin - Kaulsdorf, 12621, Germany</t>
  </si>
  <si>
    <t>HSH Hotel Apartments Mitte</t>
  </si>
  <si>
    <t>140.30</t>
  </si>
  <si>
    <t>Invalidenstr. 32/33, Berlin - Mitte, 10115, Germany</t>
  </si>
  <si>
    <t>Apartment: Basic tariff Family Apartment</t>
  </si>
  <si>
    <t>269.52</t>
  </si>
  <si>
    <t>Apartment: Flex tariff Family Apartment</t>
  </si>
  <si>
    <t>315.98</t>
  </si>
  <si>
    <t>316.00</t>
  </si>
  <si>
    <t>Moxy Berlin Ostbahnhof</t>
  </si>
  <si>
    <t>Standard room: Hot tariff 1 Queen, 17sqm/183sqft, Wireless internet, complimentary, 42in/107cm flatscreen TV</t>
  </si>
  <si>
    <t xml:space="preserve">MOXY Berlin Ostbahnhof </t>
  </si>
  <si>
    <t>Andreasstrasse 76-78, Berlin - Berlin, 10243, Germany</t>
  </si>
  <si>
    <t>Standard room: Basic tariff 1 Queen, 17sqm/183sqft, Wireless internet, complimentary, 42in/107cm flatscreen TV</t>
  </si>
  <si>
    <t>226.80</t>
  </si>
  <si>
    <t>Standard room: Basic tariff 2 Twin/Single Bed(s), 17sqm/183sqft, Wireless internet, complimentary, 42in/107cm flatscreen TV</t>
  </si>
  <si>
    <t>Standard room: Basic tariff Queen, 17sqm/183sqft, Wireless internet, complimentary, Coffee/tea maker, flatscreen TV</t>
  </si>
  <si>
    <t>205.80</t>
  </si>
  <si>
    <t>Standard room: Basic tariff 1 Queen, Sofa bed, 34sqm/366sqft, Wireless internet, complimentary, 42in/107cm flatscreen TV</t>
  </si>
  <si>
    <t>363.30</t>
  </si>
  <si>
    <t>413.70</t>
  </si>
  <si>
    <t>Motel One Potsdamer Platz</t>
  </si>
  <si>
    <t>Standard room: Flex tariff Room, 1 King Bed</t>
  </si>
  <si>
    <t>Leipziger Platz 12, 10117, Berlin - Mitte</t>
  </si>
  <si>
    <t>Room with balcony: Flex tariff Room, Balcony</t>
  </si>
  <si>
    <t>Marriott Hotel Berlin</t>
  </si>
  <si>
    <t>Standard room: Hot tariff Deluxe Room, 1 King or 2 Double, 32sqm/344sqft, Living/sitting area, Wireless internet, complimentary, Wired...</t>
  </si>
  <si>
    <t xml:space="preserve">Berlin Marriott Hotel </t>
  </si>
  <si>
    <t>330.76</t>
  </si>
  <si>
    <t>Inge-Beisheim-Platz 1, Berlin - Berlin, 10785, Germany</t>
  </si>
  <si>
    <t>Standard room: Basic tariff Deluxe Room, 1 King or 2 Double, 32sqm/344sqft, Living/sitting area, Wireless internet, complimentary, Wired...</t>
  </si>
  <si>
    <t>Standard room: Basic tariff City View Room, 1 King or 2 Double, 32sqm/344sqft, Living/sitting area, Wireless internet, complimentary, Wired...</t>
  </si>
  <si>
    <t>407.40</t>
  </si>
  <si>
    <t>Business room: Basic tariff Executive Room with lounge access, 1 King or 2 Double, 32sqm/344sqft, Living/sitting area, Wireless internet...</t>
  </si>
  <si>
    <t>453.60</t>
  </si>
  <si>
    <t>459.90</t>
  </si>
  <si>
    <t>491.40</t>
  </si>
  <si>
    <t>533.40</t>
  </si>
  <si>
    <t>Superior room: Basic tariff Superior Room, 1 King, 35sqm/377sqft, Living/sitting area, Wireless internet, complimentary, Wired internet...</t>
  </si>
  <si>
    <t>543.90</t>
  </si>
  <si>
    <t>Suite: Basic tariff Executive Suite, 1 King, 63sqm/678sqft, Living/sitting area, Separate living room, Wireless internet, complimentary...</t>
  </si>
  <si>
    <t>627.90</t>
  </si>
  <si>
    <t>Suite: Basic tariff Capital Suite, 1 King, Bathrooms: 2, Whirlpool fits 1, 170sqm/1829sqft, Living/sitting area, Dining area, Separate...</t>
  </si>
  <si>
    <t>1467.90</t>
  </si>
  <si>
    <t>Berlin Gorki Apartments</t>
  </si>
  <si>
    <t xml:space="preserve">Gorki Apartments </t>
  </si>
  <si>
    <t>Weinbergsweg 25, Berlin - Mitte, 10119, Germany</t>
  </si>
  <si>
    <t>530.00</t>
  </si>
  <si>
    <t xml:space="preserve">Hotel Carmer16 </t>
  </si>
  <si>
    <t>178.00</t>
  </si>
  <si>
    <t>Carmerstr. 16, Berlin - Charlottenburg, 10623, Germany</t>
  </si>
  <si>
    <t>Steps Hotel Berlin</t>
  </si>
  <si>
    <t>Budget room: Hot tariff Economy Twin Room (2 twin rooms are sharing 1 bathroom)</t>
  </si>
  <si>
    <t xml:space="preserve">Steps </t>
  </si>
  <si>
    <t>81.98</t>
  </si>
  <si>
    <t>Liebenwalder Str. 22, Berlin - Wedding, 13347, Germany</t>
  </si>
  <si>
    <t>Budget room: Basic tariff Economy Quadruple Room, Shared Bathroom (2 rooms are sharing 1 bathroom)</t>
  </si>
  <si>
    <t>139.40</t>
  </si>
  <si>
    <t>107.98</t>
  </si>
  <si>
    <t>Standard room: Basic tariff Standard Triple Room</t>
  </si>
  <si>
    <t>140.38</t>
  </si>
  <si>
    <t>Apartment: Basic tariff Comfort Studio</t>
  </si>
  <si>
    <t>Family room: Basic tariff Family Room, 2 Bedrooms (2 adults, up to 3 children max16years)</t>
  </si>
  <si>
    <t>Apartment: Basic tariff Apartment, 2 Bedrooms</t>
  </si>
  <si>
    <t>183.62</t>
  </si>
  <si>
    <t>Pension Guesthouse Berlin</t>
  </si>
  <si>
    <t xml:space="preserve">Pension Guesthouse Berlin </t>
  </si>
  <si>
    <t>147.98</t>
  </si>
  <si>
    <t>Schönhauser Allee 59, Berlin - Prenzlauer Berg, 10437, Germany</t>
  </si>
  <si>
    <t>Zarenhof Friedrichshain</t>
  </si>
  <si>
    <t>143.80</t>
  </si>
  <si>
    <t>Boxhagener Str. 17, Berlin - Friedrichshain, 10245, Germany</t>
  </si>
  <si>
    <t>Hotel am Steinplatz, Autograph Collection</t>
  </si>
  <si>
    <t>Standard room: Hot tariff Deluxe Room, 1 King or 2 Twin/Single Bed(s), 22sqm/237sqft-30sqm/323sqft, Wireless internet, complimentary, Wired...</t>
  </si>
  <si>
    <t xml:space="preserve">Hotel am Steinplatz Autograph Collection </t>
  </si>
  <si>
    <t>Steinplatz 4, Berlin - Berlin, 10623, Germany</t>
  </si>
  <si>
    <t>Standard room: Basic tariff Deluxe Room, 1 King or 2 Twin/Single Bed(s), 22sqm/237sqft-30sqm/323sqft, Wireless internet, complimentary, Wired...</t>
  </si>
  <si>
    <t>388.50</t>
  </si>
  <si>
    <t>Superior room: Basic tariff Superior Room, 1 King or 2 Twin/Single Bed(s), 31sqm/334sqft-34sqm/366sqft, Wireless internet, complimentary, Wired...</t>
  </si>
  <si>
    <t>399.00</t>
  </si>
  <si>
    <t>420.00</t>
  </si>
  <si>
    <t>451.50</t>
  </si>
  <si>
    <t>Standard room: Basic tariff Junior Suite, 1 King or 2 Twin/Single Bed(s), 36sqm/387sqft, Wireless internet, complimentary, Wired internet...</t>
  </si>
  <si>
    <t>546.00</t>
  </si>
  <si>
    <t>Junior suite: Basic tariff Suite, 1 King, 56sqm/603sqft-77sqm/829sqft, Living/sitting area, Wireless internet, complimentary, Wired internet...</t>
  </si>
  <si>
    <t>758.10</t>
  </si>
  <si>
    <t>798.00</t>
  </si>
  <si>
    <t>861.00</t>
  </si>
  <si>
    <t xml:space="preserve">Grunewald </t>
  </si>
  <si>
    <t>Kronprinzessinenweg 120, Berlin - Zehlendorf, 14129, Germany</t>
  </si>
  <si>
    <t xml:space="preserve">Motel Plus Berlin </t>
  </si>
  <si>
    <t>Standard room: Hot tariff Double Room, Allergy Friendly, City View</t>
  </si>
  <si>
    <t>102.60</t>
  </si>
  <si>
    <t>Silbersteinstr. 30-34, Berlin - Neukölln, 12051, Germany</t>
  </si>
  <si>
    <t>Standard room: Flex tariff Double Room, Allergy Friendly, Courtyard View</t>
  </si>
  <si>
    <t>Standard room: Flex tariff Double Room, Allergy Friendly, City View</t>
  </si>
  <si>
    <t>150.02</t>
  </si>
  <si>
    <t xml:space="preserve">Havel Lodge </t>
  </si>
  <si>
    <t>Friederikestr. 33/34, Berlin - Reinickendorf, 13505, Germany</t>
  </si>
  <si>
    <t>147.60</t>
  </si>
  <si>
    <t>Frederics Berlin City Hackescher Markt</t>
  </si>
  <si>
    <t>frederics BERLIN CITY Hackescher Markt Apartmenthaus</t>
  </si>
  <si>
    <t>Große Hamburger Straße 23, Berlin - Mitte, 10115, Germany</t>
  </si>
  <si>
    <t>Apartment: Basic tariff Classic Studio, Non Smoking</t>
  </si>
  <si>
    <t>180.02</t>
  </si>
  <si>
    <t xml:space="preserve">Hotelpension Margrit </t>
  </si>
  <si>
    <t>112.00</t>
  </si>
  <si>
    <t>Brandenburgische Str. 24, Berlin - Wilmersdorf, 10707, Germany</t>
  </si>
  <si>
    <t>Sir Savigny Berlin</t>
  </si>
  <si>
    <t>Standard room: Hot tariff Double or Twin Room</t>
  </si>
  <si>
    <t xml:space="preserve">Sir Savigny </t>
  </si>
  <si>
    <t>226.08</t>
  </si>
  <si>
    <t>Kantstr. 144, Berlin - Charlottenburg, 10623, Germany</t>
  </si>
  <si>
    <t>260.10</t>
  </si>
  <si>
    <t>Mercure Berlin Alexanderplatz</t>
  </si>
  <si>
    <t xml:space="preserve">Mercure Hotel Berlin am Alexanderplatz </t>
  </si>
  <si>
    <t>Mollstrasse 4, Berlin - Mitte, 10178, Germany</t>
  </si>
  <si>
    <t>Standard room: Flex tariff Standard Room with 1 double bed</t>
  </si>
  <si>
    <t>Standard room: Flex tariff Standard Room with double bed, sofa and balcony</t>
  </si>
  <si>
    <t>Jurine Mitte</t>
  </si>
  <si>
    <t>Schwedter Str. 15, Berlin - Mitte, 10119, Germany</t>
  </si>
  <si>
    <t xml:space="preserve">mk berlin </t>
  </si>
  <si>
    <t>Budget room: Flex tariff Budget rooms differ from standard rooms in terms of location, facilities and size.</t>
  </si>
  <si>
    <t>Osloer Str. 100, Berlin - Wedding, 13359, Germany</t>
  </si>
  <si>
    <t>Standard room: Flex tariff Standard Double Room</t>
  </si>
  <si>
    <t xml:space="preserve">Hotel Alexander Kurfürstendamm </t>
  </si>
  <si>
    <t>Pariser Str. 37, Berlin - Wilmersdorf, 10707, Germany</t>
  </si>
  <si>
    <t>254.00</t>
  </si>
  <si>
    <t>IntercityHotel Berlin Ostbahnhof</t>
  </si>
  <si>
    <t>IntercityHotel Ostbahnhof</t>
  </si>
  <si>
    <t>176.72</t>
  </si>
  <si>
    <t>Am Ostbahnhof 5, Berlin - Friedrichshain, 10243, Germany</t>
  </si>
  <si>
    <t>207.90</t>
  </si>
  <si>
    <t>The Mandala Hotel</t>
  </si>
  <si>
    <t>Suite: Flex tariff Suite (Mandala)</t>
  </si>
  <si>
    <t>820.02</t>
  </si>
  <si>
    <t>Potsdamer Str. 3, Berlin - Tiergarten, 10785, Germany</t>
  </si>
  <si>
    <t>900.00</t>
  </si>
  <si>
    <t>Novum City B Centrum</t>
  </si>
  <si>
    <t>96.90</t>
  </si>
  <si>
    <t>Potsdamer Str. 129, Berlin - Schöneberg, 10783, Germany</t>
  </si>
  <si>
    <t>114.00</t>
  </si>
  <si>
    <t>Family room: Flex tariff Family Room, 4 people, 4 Beds</t>
  </si>
  <si>
    <t>192.56</t>
  </si>
  <si>
    <t>Apartment: Flex tariff Studio, 5 people, 5 beds</t>
  </si>
  <si>
    <t>244.88</t>
  </si>
  <si>
    <t>a&amp;o Berlin Mitte</t>
  </si>
  <si>
    <t xml:space="preserve">a&amp;o Berlin Mitte </t>
  </si>
  <si>
    <t>113.06</t>
  </si>
  <si>
    <t>Köpenicker Str. 127-129, Berlin - Mitte, 10179, Germany</t>
  </si>
  <si>
    <t>115.06</t>
  </si>
  <si>
    <t>Wittelsbach am Kurfürstendamm</t>
  </si>
  <si>
    <t>105.44</t>
  </si>
  <si>
    <t>Wittelsbacher Str. 22, Berlin - Wilmersdorf, 10707, Germany</t>
  </si>
  <si>
    <t>105.46</t>
  </si>
  <si>
    <t>111.00</t>
  </si>
  <si>
    <t>Dahlem Pension</t>
  </si>
  <si>
    <t>Unter den Eichen 89 a, Berlin - Dahlem, 12205, Germany</t>
  </si>
  <si>
    <t>MEININGER Berlin East Side Gallery</t>
  </si>
  <si>
    <t>127.00</t>
  </si>
  <si>
    <t>Am Postbahnhof 4, Berlin - Berlin, 10243, Germany</t>
  </si>
  <si>
    <t>141.00</t>
  </si>
  <si>
    <t xml:space="preserve">Siegfriedshof </t>
  </si>
  <si>
    <t>Siegfriedstr.204, Berlin - Lichtenberg, 10365, Germany</t>
  </si>
  <si>
    <t xml:space="preserve">Hampton by Hilton Berlin City Centre Alexanderplatz </t>
  </si>
  <si>
    <t>Standard room: Hot tariff QUEEN ROOM WITH GARDEN VIEW...FREE WI-FI/HOT BREAKFAST INCLUDED/HDTV/SAFE...WORK AREA/COFFEE-TEA FACILITIES/WALKIN...</t>
  </si>
  <si>
    <t>160.66</t>
  </si>
  <si>
    <t>Otto-Braun-Straße 69, Berlin - Berlin, 10178, Germany</t>
  </si>
  <si>
    <t>Standard room: Basic tariff QUEEN ROOM WITH GARDEN VIEW...FREE WI-FI/HOT BREAKFAST INCLUDED/HDTV/SAFE...WORK AREA/COFFEE-TEA FACILITIES/WALKIN...</t>
  </si>
  <si>
    <t>171.36</t>
  </si>
  <si>
    <t>Standard room: Basic tariff QUEEN ACCESSIBLE ROOM...FREE WI-FI/HOT BREAKFAST INCLUDED/HDTV/SAFE...WORK AREA/COFFEE-TEA FACILITIES/ROLLIN SHOWER...</t>
  </si>
  <si>
    <t>Standard room: Basic tariff QUEEN FAMILY ROOM WITH CITY VIEW...FREE WI-FI/HOT BREAKFAST INCLUDED/SOFA BED...WORK AREA/COFFEE-TEA...</t>
  </si>
  <si>
    <t>Standard room: Basic tariff TWIN ROOM WITH CITY VIEW...FREE WI-FI/HOT BREAKFAST INCLUDED/HDTV/SAFE...WORK AREA/COFFEE-TEA FACILITIES/WALKIN...</t>
  </si>
  <si>
    <t>178.50</t>
  </si>
  <si>
    <t>H+ Hotel 4Youth Am Mauerpark</t>
  </si>
  <si>
    <t>119.00</t>
  </si>
  <si>
    <t>Bernauer Straße 45, Berlin - Berlin, 10435, Germany</t>
  </si>
  <si>
    <t xml:space="preserve">Ambassador </t>
  </si>
  <si>
    <t>Rießerseestr. 2, Berlin - Grünau, 12527, Germany</t>
  </si>
  <si>
    <t xml:space="preserve">Panorama am Kurfürstendamm </t>
  </si>
  <si>
    <t>93.10</t>
  </si>
  <si>
    <t>Lewishamstr. 1, Berlin - Charlottenburg, 10629, Germany</t>
  </si>
  <si>
    <t>97.98</t>
  </si>
  <si>
    <t>Axel Hotel Berlin</t>
  </si>
  <si>
    <t xml:space="preserve">Axel Hotel Berlin </t>
  </si>
  <si>
    <t>125.80</t>
  </si>
  <si>
    <t>Lietzenburger Str. 13/15, Berlin - Schöneberg, 10789, Germany</t>
  </si>
  <si>
    <t>Catalonia Berlin Mitte</t>
  </si>
  <si>
    <t xml:space="preserve">Catalonia Berlin Mitte </t>
  </si>
  <si>
    <t>168.02</t>
  </si>
  <si>
    <t>Köpenicker Straße 80-82, Berlin - Berlin, 10179, Germany</t>
  </si>
  <si>
    <t>299.10</t>
  </si>
  <si>
    <t>339.04</t>
  </si>
  <si>
    <t>Vilhelm 7 Berlin Residences</t>
  </si>
  <si>
    <t>Wilhelmstr. 7, Berlin - Mitte, 10963, Germany</t>
  </si>
  <si>
    <t>Pullman Berlin Schweizerhof</t>
  </si>
  <si>
    <t>Superior room: Hot tariff SUPERIOR ROOM, 1 King Size Bed or 2 Single Size Beds, view of park or courtyard</t>
  </si>
  <si>
    <t xml:space="preserve">Pullman Berlin Schweizerhof </t>
  </si>
  <si>
    <t>245.00</t>
  </si>
  <si>
    <t>Budapester Strasse 25, Berlin - Berlin, 10787, Germany</t>
  </si>
  <si>
    <t>Superior room: Flex tariff SUPERIOR ROOM, 1 King Size Bed or 2 Single Size Beds, view of park or courtyard</t>
  </si>
  <si>
    <t>Superior room: Basic tariff SUPERIOR ROOM, 1 King Size Bed or 2 Single Size Beds, view of park or courtyard</t>
  </si>
  <si>
    <t>259.00</t>
  </si>
  <si>
    <t>Superior room: Basic tariff DELUXE ROOM, 1 King Size Bed or 2 Single Size Beds, courtyard</t>
  </si>
  <si>
    <t>285.00</t>
  </si>
  <si>
    <t>299.00</t>
  </si>
  <si>
    <t>305.00</t>
  </si>
  <si>
    <t>Superior room: Flex tariff DELUXE ROOM, 1 King Size Bed or 2 Single Size Beds, courtyard</t>
  </si>
  <si>
    <t>345.00</t>
  </si>
  <si>
    <t>359.00</t>
  </si>
  <si>
    <t>388.00</t>
  </si>
  <si>
    <t>Standard room: Basic tariff JUNIOR SUITE, 1 King Size Bed or 2 Single SizeBeds, courtyard</t>
  </si>
  <si>
    <t>405.00</t>
  </si>
  <si>
    <t>419.00</t>
  </si>
  <si>
    <t>Standard room: Flex tariff JUNIOR SUITE, 1 King Size Bed or 2 Single SizeBeds, courtyard</t>
  </si>
  <si>
    <t>448.00</t>
  </si>
  <si>
    <t>465.00</t>
  </si>
  <si>
    <t>479.00</t>
  </si>
  <si>
    <t>Motel One Berlin-Alexanderplatz</t>
  </si>
  <si>
    <t>Grunerstraße 11, 10179, Berlin</t>
  </si>
  <si>
    <t xml:space="preserve">Spree-idyll </t>
  </si>
  <si>
    <t>Müggelseedamm 70, 12587, Berlin - Köpenick</t>
  </si>
  <si>
    <t>Superior room: Basic tariff Comfort Double Room, 1 King Bed</t>
  </si>
  <si>
    <t>188.02</t>
  </si>
  <si>
    <t>Grimm`s Potsdamer Platz</t>
  </si>
  <si>
    <t>206.02</t>
  </si>
  <si>
    <t>Flottwellstr. 45, 10785, Berlin - Potsdamer Platz</t>
  </si>
  <si>
    <t>Suite: Basic tariff Standard Suite</t>
  </si>
  <si>
    <t>260.82</t>
  </si>
  <si>
    <t>Standard room: Flex tariff Twin Room</t>
  </si>
  <si>
    <t>284.90</t>
  </si>
  <si>
    <t>Suite: Flex tariff Standard Suite</t>
  </si>
  <si>
    <t>345.78</t>
  </si>
  <si>
    <t xml:space="preserve">REWARI </t>
  </si>
  <si>
    <t>Stresemannstr. 36, Berlin - Kreuzberg, 10963, Germany</t>
  </si>
  <si>
    <t xml:space="preserve">Businesshotel </t>
  </si>
  <si>
    <t>Pasewalker Str. 97, Berlin - Pankow, 13127, Germany</t>
  </si>
  <si>
    <t xml:space="preserve">Apartments Mitte Residence </t>
  </si>
  <si>
    <t>Kleine Gertrauden Straße 3, Berlin, 10178, Germany</t>
  </si>
  <si>
    <t>Ansbach Garni</t>
  </si>
  <si>
    <t>Ansbacher Str. 4, Berlin - Wilmersdorf, 10787, Germany</t>
  </si>
  <si>
    <t>6rooms Apartments</t>
  </si>
  <si>
    <t>Dovestr. 9, Berlin - Charlottenburg, 10587, Germany</t>
  </si>
  <si>
    <t>Riverside City Hotel</t>
  </si>
  <si>
    <t>Friedrichstr. 105, Berlin - Mitte, 10117, Germany</t>
  </si>
  <si>
    <t>Superior room: Basic tariff Comfort Double Room, River View</t>
  </si>
  <si>
    <t xml:space="preserve">Tiergarten </t>
  </si>
  <si>
    <t>Alt-Moabit 89, Berlin - Tiergarten, 10559, Germany</t>
  </si>
  <si>
    <t xml:space="preserve">Albrechtshof </t>
  </si>
  <si>
    <t>Albrechtstr. 8, 10117, Berlin - Mitte</t>
  </si>
  <si>
    <t>Best Western Hotel Berlin Mitte</t>
  </si>
  <si>
    <t>Business room: Basic tariff Business Room, 2 Single Beds</t>
  </si>
  <si>
    <t>Best Western Berlin Mitte</t>
  </si>
  <si>
    <t>Albrechtstr. 25/Ecke Reinhardstr., Berlin - Mitte, 10117, Germany</t>
  </si>
  <si>
    <t>Superior room: Basic tariff Deluxe Room, 1 Double Bed</t>
  </si>
  <si>
    <t>274.02</t>
  </si>
  <si>
    <t>Mercure Berlin Tempelhof Apt</t>
  </si>
  <si>
    <t>Standard room: Hot tariff Standard Room with two single beds</t>
  </si>
  <si>
    <t xml:space="preserve">Mercure Hotel Berlin Tempelhof </t>
  </si>
  <si>
    <t>153.00</t>
  </si>
  <si>
    <t>Hermannstrasse  214-216 Eingang Rollbergstrasse, Berlin - Neukölln, 12049, Germany</t>
  </si>
  <si>
    <t>Standard room: Flex tariff Standard Room with two single beds</t>
  </si>
  <si>
    <t>Standard room: Basic tariff Standard Room with two single beds</t>
  </si>
  <si>
    <t>163.00</t>
  </si>
  <si>
    <t>Superior room: Basic tariff Superior Room with a double bed.</t>
  </si>
  <si>
    <t>193.00</t>
  </si>
  <si>
    <t>209.00</t>
  </si>
  <si>
    <t>Superior room: Flex tariff Superior Room with a double bed.</t>
  </si>
  <si>
    <t>213.00</t>
  </si>
  <si>
    <t>239.00</t>
  </si>
  <si>
    <t>247.00</t>
  </si>
  <si>
    <t>249.00</t>
  </si>
  <si>
    <t>277.00</t>
  </si>
  <si>
    <t xml:space="preserve">Hotel Ambiente Berlin City </t>
  </si>
  <si>
    <t>108.30</t>
  </si>
  <si>
    <t>Gossowstr. 11, Berlin - Schöneberg, 10777, Germany</t>
  </si>
  <si>
    <t>Flowers Boardinghouse Mitte Appartmenthaus</t>
  </si>
  <si>
    <t>Apartment: Hot tariff Studio, Kitchen</t>
  </si>
  <si>
    <t>229.90</t>
  </si>
  <si>
    <t>Mulackstr. 1-2, Berlin - Mitte, 10119, Germany</t>
  </si>
  <si>
    <t>Apartment: Basic tariff Studio, Kitchen</t>
  </si>
  <si>
    <t>Apartment: Basic tariff Superior Apartment, 1 Bedroom, Kitchen</t>
  </si>
  <si>
    <t>277.38</t>
  </si>
  <si>
    <t>Apartment: Basic tariff Loft Apartment, 1 Bedroom, Maisonette</t>
  </si>
  <si>
    <t>334.40</t>
  </si>
  <si>
    <t xml:space="preserve">Akademie-Hotel </t>
  </si>
  <si>
    <t>Heinrich-Mann-Str. 29, 13156, Berlin - Pankow</t>
  </si>
  <si>
    <t>Novum Gates Charlottenburg</t>
  </si>
  <si>
    <t>100.30</t>
  </si>
  <si>
    <t>Knesebeckstr. 8-9, Berlin - Charlottenburg, 10623, Germany</t>
  </si>
  <si>
    <t>Standard room: Flex tariff Basic Double Room</t>
  </si>
  <si>
    <t>113.00</t>
  </si>
  <si>
    <t xml:space="preserve">Am Hermannplatz </t>
  </si>
  <si>
    <t>Kottbusser Damm 24, Berlin - Kreuzberg, 10967, Germany</t>
  </si>
  <si>
    <t>Kolo 77 Appartements</t>
  </si>
  <si>
    <t>Koloniestr. 77, Berlin - Wedding, 13359, Germany</t>
  </si>
  <si>
    <t xml:space="preserve">Garden Living </t>
  </si>
  <si>
    <t>213.84</t>
  </si>
  <si>
    <t>Invalidenstr. 101, Berlin - Mitte, 10115, Germany</t>
  </si>
  <si>
    <t>246.24</t>
  </si>
  <si>
    <t>267.84</t>
  </si>
  <si>
    <t>Ibis Styles Berlin Mitte</t>
  </si>
  <si>
    <t>Standard room: Hot tariff Standard Room with one double bed</t>
  </si>
  <si>
    <t xml:space="preserve">ibis Styles Hotel Berlin Mitte </t>
  </si>
  <si>
    <t>Brunnenstrasse 1-2, Berlin - Mitte, 10119, Germany</t>
  </si>
  <si>
    <t>Standard room: Flex tariff Standard Room with one double bed</t>
  </si>
  <si>
    <t>Standard room: Basic tariff Standard Room with one double bed</t>
  </si>
  <si>
    <t>Standard room: Basic tariff Room with 1 queen size bed</t>
  </si>
  <si>
    <t>Standard room: Flex tariff Room with 1 queen size bed</t>
  </si>
  <si>
    <t xml:space="preserve">Augusta </t>
  </si>
  <si>
    <t>Room with balcony: Hot tariff Double Room, Balcony</t>
  </si>
  <si>
    <t>156.78</t>
  </si>
  <si>
    <t>Fasanenstr. 22, Berlin - Charlottenburg, 10719, Germany</t>
  </si>
  <si>
    <t>Room with balcony: Basic tariff Double Room, Balcony</t>
  </si>
  <si>
    <t>172.02</t>
  </si>
  <si>
    <t>158.60</t>
  </si>
  <si>
    <t>207.18</t>
  </si>
  <si>
    <t>222.02</t>
  </si>
  <si>
    <t>Suite: Basic tariff Suite, Terrace</t>
  </si>
  <si>
    <t>279.18</t>
  </si>
  <si>
    <t>Dahlem Apartmenthotel</t>
  </si>
  <si>
    <t>Clayallee 150, Berlin - Zehlendorf, 14195, Germany</t>
  </si>
  <si>
    <t xml:space="preserve">Hotel 26 </t>
  </si>
  <si>
    <t>Grünberger Str. 26, Berlin - Friedrichshain, 10245, Germany</t>
  </si>
  <si>
    <t xml:space="preserve">Qbe Hotel Heizhaus Berlin </t>
  </si>
  <si>
    <t>Marzahner Chaussee 50, Berlin - Lichtenberg, 12681, Germany</t>
  </si>
  <si>
    <t>Standard room: Basic tariff Small Tower</t>
  </si>
  <si>
    <t>Ivbergs Hotel Berlin Messe</t>
  </si>
  <si>
    <t xml:space="preserve">Ivbergs Hotel Berlin Messe </t>
  </si>
  <si>
    <t>Heerstraße 5, Berlin - Charlottenburg, 14052, Germany</t>
  </si>
  <si>
    <t>Absolut Berlin Pension &amp; Apartments</t>
  </si>
  <si>
    <t>Budget room: Basic tariff Double Room, Shared Bathroom</t>
  </si>
  <si>
    <t>Erich-Weinert-Str. 26, Berlin - Prenzlauer Berg, 10439, Germany</t>
  </si>
  <si>
    <t>Suite: Basic tariff Suite, Private Bathroom</t>
  </si>
  <si>
    <t xml:space="preserve">Pension Charlottenburg </t>
  </si>
  <si>
    <t>Apartment: Hot tariff City Apartment, 3 Bedrooms, City View</t>
  </si>
  <si>
    <t>Pfalzburger Str. 87, Berlin - Charlottenburg, 10719, Germany</t>
  </si>
  <si>
    <t>Apartment: Basic tariff City Apartment, 3 Bedrooms, City View</t>
  </si>
  <si>
    <t>Upper Room Hotel</t>
  </si>
  <si>
    <t xml:space="preserve">Upper Room </t>
  </si>
  <si>
    <t>Rankestr. 3, Berlin - Charlottenburg, Wilmersdorf, 10789, Germany</t>
  </si>
  <si>
    <t>Family room: Basic tariff Family Quadruple Room</t>
  </si>
  <si>
    <t>190.02</t>
  </si>
  <si>
    <t>Apartment: Basic tariff Family Apartment, 1 Bedroom, Kitchen (Excl. 25 Euro Cleaning Fee)</t>
  </si>
  <si>
    <t>248.02</t>
  </si>
  <si>
    <t>Holiday Inn Express berlin City Centre West</t>
  </si>
  <si>
    <t>Standard room: Hot tariff 1 DOUBLE BED NONSMOKING; FEEL YOURSELF AT HOME AND ENJOY YOUR STAY IN ONE OF OUR STANDARD ROOMS WITH ONE DOUBLE BED...</t>
  </si>
  <si>
    <t xml:space="preserve">Holiday Inn Express BERLIN CITY CENTRE-WEST </t>
  </si>
  <si>
    <t>Kurfuerstenstrasse 78, 10787, Berlin - Tiergarten</t>
  </si>
  <si>
    <t>Standard room: Basic tariff 1 DOUBLE BED NONSMOKING; FEEL YOURSELF AT HOME AND ENJOY YOUR STAY IN ONE OF OUR STANDARD ROOMS WITH ONE DOUBLE BED...</t>
  </si>
  <si>
    <t>Standard room: Basic tariff 1 BED WHEELCHAIR ACCESSIBLE NONSMOKING; FEEL YOURSELF AT HOME AND ENJOY YOUR STAY IN ONE OF OUR STANDARD ROOMS ...</t>
  </si>
  <si>
    <t>Standard room: Basic tariff STANDARD ROOM; WHEN YOU ARRIVE WE WILL DO OUR BEST TO MEET YOUR ROOM BED TYPE AND SMOKING PREFERENCES THESE ARE...</t>
  </si>
  <si>
    <t>Standard room: Basic tariff 2 SINGLE BEDS NONSMOKING; FEEL YOURSELF AT HOME AND ENJOY YOUR STAY IN ONE OF OUR STANDARD ROOMS WITH TWO SEPARATE...</t>
  </si>
  <si>
    <t>Standard room: Basic tariff 1 DOUBLE ROOM WITH SOFA BED NONSMOKING; OUR DOUBLE ROOMS WITH SOFA BED IDEALLY FITS FOR FAMILIES UP TO 2 ADULTS AND ...</t>
  </si>
  <si>
    <t>Max Brown Ku'damm</t>
  </si>
  <si>
    <t xml:space="preserve">Max Brown Kudamm </t>
  </si>
  <si>
    <t>141.10</t>
  </si>
  <si>
    <t>Uhlandstr. 49, 10719, Berlin - Wilmersdorf</t>
  </si>
  <si>
    <t>166.00</t>
  </si>
  <si>
    <t>Superior room: Basic tariff Comfort Room</t>
  </si>
  <si>
    <t>166.60</t>
  </si>
  <si>
    <t>Apartment: Basic tariff Loft</t>
  </si>
  <si>
    <t>243.10</t>
  </si>
  <si>
    <t xml:space="preserve">Hackescher Markt </t>
  </si>
  <si>
    <t>Standard room: Hot tariff Standard Room</t>
  </si>
  <si>
    <t>196.20</t>
  </si>
  <si>
    <t>Große Präsidentenstr. 8, Berlin - Mitte, 10178, Germany</t>
  </si>
  <si>
    <t>The Mandala Suites</t>
  </si>
  <si>
    <t>Suite: Hot tariff Suite (Management)</t>
  </si>
  <si>
    <t xml:space="preserve">The Mandala Suites </t>
  </si>
  <si>
    <t>297.00</t>
  </si>
  <si>
    <t>Friedrichstr. 185-190, Berlin - Mitte, 10117, Germany</t>
  </si>
  <si>
    <t>Suite: Basic tariff Suite (Management)</t>
  </si>
  <si>
    <t>330.00</t>
  </si>
  <si>
    <t>350.98</t>
  </si>
  <si>
    <t>390.00</t>
  </si>
  <si>
    <t>Best Western City Ost</t>
  </si>
  <si>
    <t>Frankfurter Allee 57 - 59, Berlin - Friedrichshain, 10247, Germany</t>
  </si>
  <si>
    <t>Standard room: Basic tariff Classic Room, 2 Single Beds</t>
  </si>
  <si>
    <t>Superior room: Basic tariff Comfort Room, 2 Single Beds</t>
  </si>
  <si>
    <t>Family room: Basic tariff Family Room, 2 Single Beds</t>
  </si>
  <si>
    <t>Lindner Hotel am Ku'Damm</t>
  </si>
  <si>
    <t>Lindner Hotel Am Ku`damm</t>
  </si>
  <si>
    <t>173.60</t>
  </si>
  <si>
    <t>Kurfürstendamm 24, 10719, Berlin - Charlottenburg</t>
  </si>
  <si>
    <t>A&amp;O Berlin Friedrichshain</t>
  </si>
  <si>
    <t xml:space="preserve">a&amp;o Berlin Friedrichshain </t>
  </si>
  <si>
    <t>98.78</t>
  </si>
  <si>
    <t>Boxhagener Str. 73, Berlin - Friedrichshain-Kreuzberg, 10245, Germany</t>
  </si>
  <si>
    <t>100.78</t>
  </si>
  <si>
    <t>Adlon Kempinski Berlin</t>
  </si>
  <si>
    <t xml:space="preserve">Adlon Kempinski </t>
  </si>
  <si>
    <t>580.00</t>
  </si>
  <si>
    <t>Unter den Linden 77, Berlin - Mitte, 10117, Germany</t>
  </si>
  <si>
    <t>1380.00</t>
  </si>
  <si>
    <t xml:space="preserve">Living Hotel Berlin Mitte </t>
  </si>
  <si>
    <t>Business room: Hot tariff Business Double Room, 1 Bedroom</t>
  </si>
  <si>
    <t>189.60</t>
  </si>
  <si>
    <t>Neue Ross Str. 13, Berlin - Mitte, 10179, Germany</t>
  </si>
  <si>
    <t>Apartment: Basic tariff Business Apartment, Kitchenette</t>
  </si>
  <si>
    <t>198.40</t>
  </si>
  <si>
    <t>Superior room: Basic tariff Deluxe Double Room, 1 Bedroom</t>
  </si>
  <si>
    <t>233.62</t>
  </si>
  <si>
    <t>298.46</t>
  </si>
  <si>
    <t>331.62</t>
  </si>
  <si>
    <t>NH Berlin Alexanderplatz</t>
  </si>
  <si>
    <t xml:space="preserve">NH Berlin Alexanderplatz </t>
  </si>
  <si>
    <t>Landsberger Allee 26, Berlin - Berlin, 10249, Germany</t>
  </si>
  <si>
    <t>Steigenberger Hotel Berlin</t>
  </si>
  <si>
    <t xml:space="preserve">Steigenberger </t>
  </si>
  <si>
    <t>267.12</t>
  </si>
  <si>
    <t>Los-Angeles-Platz 1, Berlin - Charlottenburg, 10789, Germany</t>
  </si>
  <si>
    <t>Aletto Kudamm</t>
  </si>
  <si>
    <t xml:space="preserve">aletto Hotel Kudamm </t>
  </si>
  <si>
    <t>141.76</t>
  </si>
  <si>
    <t>Hardenbergstr. 21, Berlin - Charlottenburg, 10623, Germany</t>
  </si>
  <si>
    <t>157.50</t>
  </si>
  <si>
    <t>197.50</t>
  </si>
  <si>
    <t>Hotel 103</t>
  </si>
  <si>
    <t xml:space="preserve">Hotel103 </t>
  </si>
  <si>
    <t>Schönhauser Allee 103, Berlin - Prenzlauer Berg, 10439, Germany</t>
  </si>
  <si>
    <t>Citylight</t>
  </si>
  <si>
    <t>Standard room: Hot tariff Twin Room</t>
  </si>
  <si>
    <t xml:space="preserve">Citylight </t>
  </si>
  <si>
    <t>130.98</t>
  </si>
  <si>
    <t>Böttgerstr. 23, Berlin - Wedding - Gesundbrunnen, 13357, Germany</t>
  </si>
  <si>
    <t>131.00</t>
  </si>
  <si>
    <t>Superior room: Basic tariff Comfort Twin Room</t>
  </si>
  <si>
    <t>159.00</t>
  </si>
  <si>
    <t>Family room: Basic tariff Family Room (for 2 adults and 2 children)</t>
  </si>
  <si>
    <t>Family room: Flex tariff Family Room (for 5 persons)</t>
  </si>
  <si>
    <t>406.00</t>
  </si>
  <si>
    <t xml:space="preserve">DORMERO Hotel Berlin Kudamm </t>
  </si>
  <si>
    <t>187.00</t>
  </si>
  <si>
    <t>Eislebener Str. 14, 10789, Berlin - Wilmersdorf</t>
  </si>
  <si>
    <t>280.02</t>
  </si>
  <si>
    <t>320.02</t>
  </si>
  <si>
    <t>NH Berlin City Ost</t>
  </si>
  <si>
    <t xml:space="preserve">NH Berlin City Ost </t>
  </si>
  <si>
    <t>157.00</t>
  </si>
  <si>
    <t>Rathausstr. 2-3, Berlin - Lichtenberg, 10367, Germany</t>
  </si>
  <si>
    <t>Ferdinand Aparthotel</t>
  </si>
  <si>
    <t>116.02</t>
  </si>
  <si>
    <t>Ferdinand-Schultze-Str. 92, Berlin - Lichtenberg / Hohenschönhausen, 13055, Germany</t>
  </si>
  <si>
    <t>128.90</t>
  </si>
  <si>
    <t>148.90</t>
  </si>
  <si>
    <t>Mercure Moa Berlin</t>
  </si>
  <si>
    <t xml:space="preserve">Mercure Hotel MOA Berlin </t>
  </si>
  <si>
    <t>Stephanstrasse 41, Berlin - Tiergarten, 10559, Germany</t>
  </si>
  <si>
    <t>Standard room: Basic tariff Standard Room with double bed and extra bed</t>
  </si>
  <si>
    <t>Standard room: Flex tariff Standard Room with double bed and extra bed</t>
  </si>
  <si>
    <t>Business room: Basic tariff Executive Suites</t>
  </si>
  <si>
    <t>Business room: Flex tariff Executive Suites</t>
  </si>
  <si>
    <t>334.00</t>
  </si>
  <si>
    <t>Ameron Hotel Abion Spreebogen</t>
  </si>
  <si>
    <t>Room with river view: Basic tariff Standard Room, River View</t>
  </si>
  <si>
    <t>Ameron Abion Spreebogen</t>
  </si>
  <si>
    <t>265.00</t>
  </si>
  <si>
    <t>Alt-Moabit 99, Berlin - Tiergarten, 10559, Germany</t>
  </si>
  <si>
    <t>307.00</t>
  </si>
  <si>
    <t>347.00</t>
  </si>
  <si>
    <t xml:space="preserve">Kult-Hotel Auberge </t>
  </si>
  <si>
    <t>Seasonal arrangement "Winter in the City" Stay two nights in one of our quiete double- or single rooms, direct in the city center...</t>
  </si>
  <si>
    <t>125.00</t>
  </si>
  <si>
    <t xml:space="preserve">Larat </t>
  </si>
  <si>
    <t>124.80</t>
  </si>
  <si>
    <t>Ollenhauerstr. 111, Berlin - Reinickendorf, 13403, Germany</t>
  </si>
  <si>
    <t>127.40</t>
  </si>
  <si>
    <t>Hotel Bleibtreu Berlin by Golden Tulip</t>
  </si>
  <si>
    <t xml:space="preserve">Hotel Bleibtreu Berlin by Golden Tulip </t>
  </si>
  <si>
    <t>122.40</t>
  </si>
  <si>
    <t>Bleibtreustr. 31, Berlin - Charlottenburg, 10707, Germany</t>
  </si>
  <si>
    <t>Villa Kult Residenz</t>
  </si>
  <si>
    <t>Hindenburgdamm 12, Berlin - Berlin, 12203, Germany</t>
  </si>
  <si>
    <t>Adagio Berlin Kurfurstendamm</t>
  </si>
  <si>
    <t>Apartment: Hot tariff Studio for 2 people</t>
  </si>
  <si>
    <t xml:space="preserve">Aparthotel Adagio Berlin Kurfürstendamm </t>
  </si>
  <si>
    <t>Lietzenburger Strasse 89 A, Berlin - Wilmersdorf, 10719, Germany</t>
  </si>
  <si>
    <t>Apartment: Flex tariff Studio for 2 people</t>
  </si>
  <si>
    <t>Apartment: Basic tariff Studio for 2 people</t>
  </si>
  <si>
    <t>Apartment: Basic tariff Apartment with 1 bedroom for 4 people</t>
  </si>
  <si>
    <t>Apartment: Flex tariff Apartment with 1 bedroom for 4 people</t>
  </si>
  <si>
    <t xml:space="preserve">Victors Residenz - Hotel </t>
  </si>
  <si>
    <t>162.02</t>
  </si>
  <si>
    <t>177.00</t>
  </si>
  <si>
    <t>182.02</t>
  </si>
  <si>
    <t>Superior room: Flex tariff Comfort Room</t>
  </si>
  <si>
    <t>197.02</t>
  </si>
  <si>
    <t>Junior suite: Basic tariff Junior Suite Superior</t>
  </si>
  <si>
    <t>Junior suite: Flex tariff Junior Suite Superior</t>
  </si>
  <si>
    <t>237.02</t>
  </si>
  <si>
    <t>Suite: Flex tariff Suite</t>
  </si>
  <si>
    <t>Mark Apart Hotel</t>
  </si>
  <si>
    <t xml:space="preserve">Mark Apart </t>
  </si>
  <si>
    <t>Lietzenburger Str. 82, Berlin - Charlottenburg, 10719, Germany</t>
  </si>
  <si>
    <t>182.70</t>
  </si>
  <si>
    <t>196.10</t>
  </si>
  <si>
    <t>224.70</t>
  </si>
  <si>
    <t>228.36</t>
  </si>
  <si>
    <t>304.50</t>
  </si>
  <si>
    <t>340.44</t>
  </si>
  <si>
    <t>400.50</t>
  </si>
  <si>
    <t>MEININGER Humboldthaus</t>
  </si>
  <si>
    <t>Oranienburger Str. 67, Berlin - Mitte, 10117, Germany</t>
  </si>
  <si>
    <t xml:space="preserve">B1 Tourist </t>
  </si>
  <si>
    <t>82.00</t>
  </si>
  <si>
    <t>Alt-Kaulsdorf 18, Berlin - Kaulsdorf, 12621, Germany</t>
  </si>
  <si>
    <t>The Westin Grand Berlin</t>
  </si>
  <si>
    <t>Standard room: Hot tariff Deluxe Room, 1 Queen, 24sqm/258sqft-27sqm/291sqft, Wireless internet, for a fee, Wired internet, for a fee...</t>
  </si>
  <si>
    <t xml:space="preserve">The Westin Grand Berlin </t>
  </si>
  <si>
    <t>Friedrichstrasse 158-164, 10117, Berlin - Mitte</t>
  </si>
  <si>
    <t>Standard room: Basic tariff Deluxe Room, 1 Queen, 24sqm/258sqft-27sqm/291sqft, Wireless internet, for a fee, Wired internet, for a fee...</t>
  </si>
  <si>
    <t>354.90</t>
  </si>
  <si>
    <t>Standard room: Basic tariff Deluxe Room, 2 Twin/Single Bed(s), 24sqm/258sqft-27sqm/291sqft, Wireless internet, for a fee, Wired internet, for a...</t>
  </si>
  <si>
    <t>Standard room: Basic tariff Garden Deluxe Room, 1 King or 1 Queen, 24sqm/258sqft-27sqm/291sqft, Wireless internet, for a fee, Wired internet...</t>
  </si>
  <si>
    <t>Standard room: Basic tariff Garden Deluxe Room, 2 Twin/Single Bed(s), 24sqm/258sqft-27sqm/291sqft, Wireless internet, for a fee, Wired internet...</t>
  </si>
  <si>
    <t>Standard room: Basic tariff Top Floor Deluxe Room, 1 Queen, 24sqm/258sqft, Wireless internet, for a fee, Wired internet, for a fee, Coffee/tea...</t>
  </si>
  <si>
    <t>Standard room: Basic tariff Linden Superior Room, 1 King, 31sqm/334sqft, Wireless internet, for a fee, Wired internet, for a fee, Coffee/tea...</t>
  </si>
  <si>
    <t>321.30</t>
  </si>
  <si>
    <t>Standard room: Basic tariff Linden Superior Room, 2 Twin/Single Bed(s), 31sqm/334sqft, Wireless internet, for a fee, Wired internet, for a fee...</t>
  </si>
  <si>
    <t>Standard room: Basic tariff Garden Superior Room, 1 King, 31sqm/334sqft, Wireless internet, for a fee, Wired internet, for a fee, Coffee/tea...</t>
  </si>
  <si>
    <t>350.70</t>
  </si>
  <si>
    <t>Standard room: Basic tariff Garden Superior Room, 2 Twin/Single Bed(s), 31sqm/334sqft, Wireless internet, for a fee, Wired internet, for a fee...</t>
  </si>
  <si>
    <t>409.50</t>
  </si>
  <si>
    <t>Mondrian Suites Hotel</t>
  </si>
  <si>
    <t>Apartment: Basic tariff Premium Studio (Balcony or Terrace)</t>
  </si>
  <si>
    <t xml:space="preserve">Mondrian Suites Berlin </t>
  </si>
  <si>
    <t>Markgrafenstr. 16-16a, Berlin - Mitte / Kreuzberg, 10969, Germany</t>
  </si>
  <si>
    <t>358.00</t>
  </si>
  <si>
    <t>Holiday Inn Express Berlin City Centre</t>
  </si>
  <si>
    <t>Standard room: Hot tariff STANDARD ROOM; BED TYPE CANNOT BE GUARANTEED AS IT WILL BE ALLOCATED UPON ARRIVAL BASED ON AVAILABILITY. 18 SQM...</t>
  </si>
  <si>
    <t xml:space="preserve">Holiday Inn Express BERLIN CITY CENTRE </t>
  </si>
  <si>
    <t>Stresemannstrasse 49, Berlin - Berlin, 10963, Germany</t>
  </si>
  <si>
    <t>Standard room: Basic tariff STANDARD ROOM; BED TYPE CANNOT BE GUARANTEED AS IT WILL BE ALLOCATED UPON ARRIVAL BASED ON AVAILABILITY. 18 SQM...</t>
  </si>
  <si>
    <t>Standard room: Basic tariff 2 SINGLE BEDS; ROOM WITH 2 SINGLE BEDS, 18 SQM, DECORATED IN A FRESH COLOUR SCHEME, HIGH-QUALITY BEDS WITH PILLOW...</t>
  </si>
  <si>
    <t>Standard room: Basic tariff 1 QUEEN BED WITH 1 SOFA BED; ROOM WITH QUEEN BED AND SOFA BED, 18 SQM, HIGH-QUALITY BEDS WITH PILLOW MENU, POWER...</t>
  </si>
  <si>
    <t>Standard room: Basic tariff 1 QUEEN BED WHEELCHAIR ACCESS; ROOM WITH HIGH-QUALITY QUEEN BED AND PILLOW MENU, 18 SQM, DECORATED IN A FRESH COLOUR...</t>
  </si>
  <si>
    <t>Superior room: Basic tariff BUSINESS ROOM; ROOM WITH HIGH QUALITY BED AND PILLOW MENU, 18 SQM,
DECORATED IN A FRESH COLOUR SCHEME, REFRESHING...</t>
  </si>
  <si>
    <t>Park Inn by Radisson Berlin Alexanderplatz</t>
  </si>
  <si>
    <t xml:space="preserve">Park Inn by Radisson Berlin Alexanderplatz </t>
  </si>
  <si>
    <t>187.20</t>
  </si>
  <si>
    <t>Alexanderplatz 7, Berlin - Mitte, 10178, Germany</t>
  </si>
  <si>
    <t>Akademie Schmöckwitz</t>
  </si>
  <si>
    <t>Wernsdorfer Str. 43, Berlin - Schmöckwitz, 12527, Germany</t>
  </si>
  <si>
    <t>Standard room: Basic tariff Classic Double Room</t>
  </si>
  <si>
    <t xml:space="preserve">Bongard </t>
  </si>
  <si>
    <t>Holzhauser Str. 180, Berlin - Reinickendorf, 13509, Germany</t>
  </si>
  <si>
    <t>Capri By Fraser Berlin</t>
  </si>
  <si>
    <t xml:space="preserve">Capri by Fraser Berlin </t>
  </si>
  <si>
    <t>Scharrenstraße 22, Berlin - Berlin, 10178, Germany</t>
  </si>
  <si>
    <t>31/12/2018 13:10</t>
  </si>
  <si>
    <t>Industriepalast Hostel &amp; Hotel</t>
  </si>
  <si>
    <t>Warschauer Str. 43/44, Berlin - Friedrichshain, 10243, Germany</t>
  </si>
  <si>
    <t>ibis Berlin City West</t>
  </si>
  <si>
    <t>Standard room: Hot tariff Standard Room with 1 double bed</t>
  </si>
  <si>
    <t xml:space="preserve">ibis Berlin City West </t>
  </si>
  <si>
    <t>Brandenburgische Strasse 11, Berlin - Berlin, 10713, Germany</t>
  </si>
  <si>
    <t>Standard room: Basic tariff Reduced mobility rooms with 1 double bed</t>
  </si>
  <si>
    <t>Standard room: Basic tariff Standard Room with Twin Beds</t>
  </si>
  <si>
    <t>Standard room: Basic tariff Standard Room with 1 double bed</t>
  </si>
  <si>
    <t>Standard room: Flex tariff Reduced mobility rooms with 1 double bed</t>
  </si>
  <si>
    <t>Standard room: Flex tariff Room with 2 single size beds, new sleep-easy concept and 1 folding bed</t>
  </si>
  <si>
    <t>Standard room: Flex tariff Standard Room with Twin Beds</t>
  </si>
  <si>
    <t>Standard room: Basic tariff Room with 2 single size beds, new sleep-easy concept and 1 folding bed</t>
  </si>
  <si>
    <t>ibis Berlin Spandau</t>
  </si>
  <si>
    <t xml:space="preserve">ibis Berlin Spandau </t>
  </si>
  <si>
    <t>Klosterstrasse 4, Berlin - Spandau, 13581, Germany</t>
  </si>
  <si>
    <t>Hotel the Yard</t>
  </si>
  <si>
    <t xml:space="preserve">Hotel the YARD </t>
  </si>
  <si>
    <t>Alexandrinenstr. 125, Berlin - Berlin, 10969, Germany</t>
  </si>
  <si>
    <t>Exe Hotel Klee Berlin Excellence Class</t>
  </si>
  <si>
    <t>Bundesallee 75, Berlin - Schöneberg, 12161, Germany</t>
  </si>
  <si>
    <t>241.20</t>
  </si>
  <si>
    <t>Radisson Blu Hotel Berlin</t>
  </si>
  <si>
    <t>Standard room: Hot tariff STANDARD ROOM-2TWINS-ACCESSIBLE;-FULL PREPAYMENT-NON-REFUNDABLE</t>
  </si>
  <si>
    <t xml:space="preserve">RADISSON BLU BERLIN </t>
  </si>
  <si>
    <t>300.52</t>
  </si>
  <si>
    <t>KARL LIEBKNECHT  STRASSE 3, Berlin - Mitte, 10178, Germany</t>
  </si>
  <si>
    <t>Standard room: Flex tariff STANDARD ROOM</t>
  </si>
  <si>
    <t>395.98</t>
  </si>
  <si>
    <t>Standard room: Basic tariff STANDARD ROOM-2TWINS-NONSMOKING;-FULL PREPAYMENT-NON-REFUNDABLE</t>
  </si>
  <si>
    <t>356.18</t>
  </si>
  <si>
    <t>Standard room: Basic tariff STANDARD ROOM-2TWINS-ACCESSIBLE;-FULL PREPAYMENT-NON-REFUNDABLE</t>
  </si>
  <si>
    <t>Standard room: Basic tariff STANDARD ROOM-1 KING-NONSMOKING;-FULL PREPAYMENT-NON-REFUNDABLE</t>
  </si>
  <si>
    <t>Superior room: Basic tariff SUPERIOR ROOM-2 TWINS-NONSMOKING;-FULL PREPAYMENT-NON-REFUNDABLE</t>
  </si>
  <si>
    <t>385.50</t>
  </si>
  <si>
    <t>Superior room: Basic tariff SUPERIOR ROOM-1 KING-NONSMOKING;-FULL PREPAYMENT-NON-REFUNDABLE</t>
  </si>
  <si>
    <t>Superior room: Basic tariff SUPERIOR ROOM-1 QUEEN-NONSMOKING;-FULL PREPAYMENT-NON-REFUNDABLE</t>
  </si>
  <si>
    <t>Superior room: Basic tariff PREMIUM-AQUARIUM VIEW-1 KING-NONSMOKING;-FULL PREPAYMENT-NON-REFUNDABLE</t>
  </si>
  <si>
    <t>386.50</t>
  </si>
  <si>
    <t>Superior room: Basic tariff PREMIUM-AQUARIUM VIEW- 2TWINS - NONSMOKING;-FULL PREPAYMENT-NON-REFUNDABLE</t>
  </si>
  <si>
    <t>Superior room: Basic tariff PREMIUM- CATHEDRAL VIEW-1 QUEEN-NONSMOKING;-FULL PREPAYMENT-NON-REFUNDABLE</t>
  </si>
  <si>
    <t>389.34</t>
  </si>
  <si>
    <t>Superior room: Basic tariff PREMIUM-CATHEDRAL VIEW-2TWINS-NONSMOKING;-FULL PREPAYMENT-NON-REFUNDABLE</t>
  </si>
  <si>
    <t>Superior room: Flex tariff SUPERIOR ROOM</t>
  </si>
  <si>
    <t>428.54</t>
  </si>
  <si>
    <t>442.20</t>
  </si>
  <si>
    <t>Superior room: Basic tariff PREMIUM-CATHEDRALANDBALCONY-1 KING-NONSMOKING;-FULL PREPAYMENT-NON-REFUNDABLE</t>
  </si>
  <si>
    <t>443.20</t>
  </si>
  <si>
    <t>Superior room: Basic tariff PREMIUM-CATHEDRALANDBALCONY-2TWINS-NONSMOKING;-FULL PREPAYMENT-NON-REFUNDABLE</t>
  </si>
  <si>
    <t>445.02</t>
  </si>
  <si>
    <t>Superior room: Flex tariff PREMIUM ROOM - AQUARIUM VIEW</t>
  </si>
  <si>
    <t>491.54</t>
  </si>
  <si>
    <t>Generator Berlin Mitte</t>
  </si>
  <si>
    <t xml:space="preserve">Generator Berlin Mitte </t>
  </si>
  <si>
    <t>Oranienburger Str. 65, Berlin - Mitte, 10117, Germany</t>
  </si>
  <si>
    <t>Mondial am Kurfürstendamm</t>
  </si>
  <si>
    <t>Kurfürstendamm 47, Berlin - Charlottenburg, 10707, Germany</t>
  </si>
  <si>
    <t>Standard room: Basic tariff Classic Double or Twin Room</t>
  </si>
  <si>
    <t>156.40</t>
  </si>
  <si>
    <t>184.60</t>
  </si>
  <si>
    <t>211.60</t>
  </si>
  <si>
    <t>Senta Hotel Pension</t>
  </si>
  <si>
    <t>Budget room: Basic tariff Basic Double Room, Shared Bathroom (with shower)</t>
  </si>
  <si>
    <t>121.98</t>
  </si>
  <si>
    <t>Bundesallee 137, Berlin - Friedenau-Schöneberg, 12161, Germany</t>
  </si>
  <si>
    <t xml:space="preserve">Novum Style Aldea </t>
  </si>
  <si>
    <t>90.10</t>
  </si>
  <si>
    <t>Bülowstr. 19, Berlin - Schöneberg, 10783, Germany</t>
  </si>
  <si>
    <t>106.00</t>
  </si>
  <si>
    <t xml:space="preserve">Lux 11 </t>
  </si>
  <si>
    <t>253.20</t>
  </si>
  <si>
    <t>Rosa-Luxemburg-Str.9-13, Berlin - Mitte, 10178, Germany</t>
  </si>
  <si>
    <t>Suite: Basic tariff At least two rooms (bedroom and living room or working area) and bathroom with shower/toilet or bathtub/toilet.</t>
  </si>
  <si>
    <t>centrovital</t>
  </si>
  <si>
    <t>centrovital SPA &amp; Sports</t>
  </si>
  <si>
    <t>216.48</t>
  </si>
  <si>
    <t>Neuendorfer Str. 25, Berlin - Spandau, 13585, Germany</t>
  </si>
  <si>
    <t>257.40</t>
  </si>
  <si>
    <t>295.70</t>
  </si>
  <si>
    <t>Room with lake view: Basic tariff This room offers a lake view and contains a shower/toilet or bathtub/toilet.</t>
  </si>
  <si>
    <t>336.62</t>
  </si>
  <si>
    <t>Hampton By Hilton Berlin City West</t>
  </si>
  <si>
    <t>Standard room: Hot tariff TWIN ROOM...HDTV/FREE WI-FI/HOT BREAKFAST INCLUDED...WORK AREA; Non-smoking</t>
  </si>
  <si>
    <t xml:space="preserve">Hampton by Hilton Berlin City West </t>
  </si>
  <si>
    <t>196.56</t>
  </si>
  <si>
    <t>Uhlandstrasse 188-189, Berlin - Berlin, 10623, Germany</t>
  </si>
  <si>
    <t>Standard room: Basic tariff TWIN ROOM...HDTV/FREE WI-FI/HOT BREAKFAST INCLUDED...WORK AREA; Non-smoking</t>
  </si>
  <si>
    <t>209.66</t>
  </si>
  <si>
    <t>Standard room: Basic tariff QUEEN ROOM WITH SOFA BED...HDTV/FREE WI-FI/HOT BREAKFAST INCLUDED...WORK AREA; Non-smoking</t>
  </si>
  <si>
    <t>202.24</t>
  </si>
  <si>
    <t>Superior room: Basic tariff QUEEN ROOM WITH COURTYARD VIEW...HDTV/FREE WI-FI/HOT BREAKFAST INCLUDED...WORK AREA; Non-smoking</t>
  </si>
  <si>
    <t>Standard room: Basic tariff QUEEN ROOM WITH SOFA BED AND COURTYARD VIEW...HDTV/FREE WI-FI/HOT BREAKFAST INCLUDED...WORK AREA; Non-smoking</t>
  </si>
  <si>
    <t>215.46</t>
  </si>
  <si>
    <t>215.72</t>
  </si>
  <si>
    <t>218.40</t>
  </si>
  <si>
    <t>219.74</t>
  </si>
  <si>
    <t>229.82</t>
  </si>
  <si>
    <t>Superior room: Basic tariff QUEEN ROOM WITH BALCONY...HDTV/FREE WI-FI/HOT BREAKFAST INCLUDED...WORK AREA; Non-smoking</t>
  </si>
  <si>
    <t>272.16</t>
  </si>
  <si>
    <t>283.50</t>
  </si>
  <si>
    <t xml:space="preserve">Leonardo Royal </t>
  </si>
  <si>
    <t>Otto-Braun-Str. 90, Berlin - Friedrichshain, 10249, Germany</t>
  </si>
  <si>
    <t>Standard room: Basic tariff Classic room</t>
  </si>
  <si>
    <t>Superior room: Basic tariff Superior room</t>
  </si>
  <si>
    <t>237.50</t>
  </si>
  <si>
    <t>SORAT Hotel Ambassador Berlin</t>
  </si>
  <si>
    <t>Sorat Ambassador</t>
  </si>
  <si>
    <t>163.80</t>
  </si>
  <si>
    <t>Bayreuther Str. 42 - 43, Berlin - Schöneberg, 10787, Germany</t>
  </si>
  <si>
    <t xml:space="preserve">Alper am Potsdamer Platz </t>
  </si>
  <si>
    <t>Potsdamer Str. 82-84, Berlin - Tiergarten, 10785, Germany</t>
  </si>
  <si>
    <t>Standard room: Basic tariff Standard Double or Twin Room, Private Bathroom</t>
  </si>
  <si>
    <t>Adina Apartment Hotel Berlin Checkpoint Charlie</t>
  </si>
  <si>
    <t>Adina Apartment Checkpoint Charlie</t>
  </si>
  <si>
    <t>Krausenstr. 35-36, Berlin - Mitte, 10117, Germany</t>
  </si>
  <si>
    <t>349.90</t>
  </si>
  <si>
    <t>Grand Hostel Berlin Urban</t>
  </si>
  <si>
    <t>Grand Hostel Berlin urban</t>
  </si>
  <si>
    <t>195.80</t>
  </si>
  <si>
    <t>Sonnenallee 6, Berlin - Neukölln, 12047, Germany</t>
  </si>
  <si>
    <t>249.14</t>
  </si>
  <si>
    <t>Allegra</t>
  </si>
  <si>
    <t xml:space="preserve">Allegra </t>
  </si>
  <si>
    <t>140.80</t>
  </si>
  <si>
    <t>Albrechtstr. 17, Berlin - Mitte, 10117, Germany</t>
  </si>
  <si>
    <t>Palace am Kurfürstendamm</t>
  </si>
  <si>
    <t>246.50</t>
  </si>
  <si>
    <t>Budapester Str. 45, Berlin - Charlottenburg, 10787, Germany</t>
  </si>
  <si>
    <t>370.00</t>
  </si>
  <si>
    <t xml:space="preserve">Central INN </t>
  </si>
  <si>
    <t>Alt Moabit 126, Berlin - Moabit, 10557, Germany</t>
  </si>
  <si>
    <t>Delta am Potsdamer Platz</t>
  </si>
  <si>
    <t>Pohlstr. 58, Berlin - Mitte, 10785, Germany</t>
  </si>
  <si>
    <t>Klassik Hotel Berlin</t>
  </si>
  <si>
    <t xml:space="preserve">Klassik </t>
  </si>
  <si>
    <t>Revaler Str. 6, Berlin - Friedrichshain, 10245, Germany</t>
  </si>
  <si>
    <t xml:space="preserve">AMANO Home </t>
  </si>
  <si>
    <t>183.60</t>
  </si>
  <si>
    <t>Torstr. 52, Berlin - Mitte, 10119, Germany</t>
  </si>
  <si>
    <t>Apartment: Hot tariff Studio Apartment M</t>
  </si>
  <si>
    <t>Apartment: Basic tariff Studio Apartment M</t>
  </si>
  <si>
    <t>204.02</t>
  </si>
  <si>
    <t>Derag Livinghotel Grosser Kurfuerst</t>
  </si>
  <si>
    <t>Business room: Hot tariff Business Double Room, 2 Twin Beds, Bathtub, City View</t>
  </si>
  <si>
    <t>Living Hotel Großer Kurfürst</t>
  </si>
  <si>
    <t>217.60</t>
  </si>
  <si>
    <t>Neue Roßstr. 11-12, Berlin - Mitte, 10179, Germany</t>
  </si>
  <si>
    <t>Business room: Basic tariff Business Double Room, 2 Twin Beds, Bathtub, City View</t>
  </si>
  <si>
    <t>271.98</t>
  </si>
  <si>
    <t>Two Hotel Berlin by Axel</t>
  </si>
  <si>
    <t>TWO Hotel Berlin by Axel - ADULTS ONLY</t>
  </si>
  <si>
    <t>104.56</t>
  </si>
  <si>
    <t>203.00</t>
  </si>
  <si>
    <t>363.00</t>
  </si>
  <si>
    <t>Kubrat an der Spree</t>
  </si>
  <si>
    <t>Kubrat An der Spree</t>
  </si>
  <si>
    <t>Freiheit 10/11, Berlin - Köpenick, 12555, Germany</t>
  </si>
  <si>
    <t>Ibis Styles Berlin Alexanderplatz</t>
  </si>
  <si>
    <t xml:space="preserve">ibis Styles Berlin Alexanderplatz </t>
  </si>
  <si>
    <t>160.60</t>
  </si>
  <si>
    <t>Bernhard-Weiß-Straße 8, Berlin - Mitte, 10178, Germany</t>
  </si>
  <si>
    <t>166.50</t>
  </si>
  <si>
    <t>Family room: Basic tariff Family Room with one Double and two Single beds</t>
  </si>
  <si>
    <t>179.60</t>
  </si>
  <si>
    <t>185.50</t>
  </si>
  <si>
    <t>Family room: Flex tariff Family Room with one Double and two Single beds</t>
  </si>
  <si>
    <t>Hotel Azur</t>
  </si>
  <si>
    <t xml:space="preserve">Azur </t>
  </si>
  <si>
    <t>Ferdinandstr. 39, Berlin - Kaulsdorf, 12621, Germany</t>
  </si>
  <si>
    <t xml:space="preserve">Alex </t>
  </si>
  <si>
    <t>Greifswalder Straße  3, Berlin - Prenzlauer Berg, 10405, Germany</t>
  </si>
  <si>
    <t>NH Collection Berlin Mitte Friedrichstrasse</t>
  </si>
  <si>
    <t xml:space="preserve">NH Collection Berlin Mitte Friedrichstrasse </t>
  </si>
  <si>
    <t>304.22</t>
  </si>
  <si>
    <t>Friedrichstr. 96, Berlin - Mitte, 10117, Germany</t>
  </si>
  <si>
    <t>393.86</t>
  </si>
  <si>
    <t>Family room: Basic tariff Family Room (2 adults + 2 children)</t>
  </si>
  <si>
    <t>448.20</t>
  </si>
  <si>
    <t>Junior suite: Basic tariff Junior Suite (Extra Bed 2 adults + 1 child)</t>
  </si>
  <si>
    <t>537.84</t>
  </si>
  <si>
    <t>560.26</t>
  </si>
  <si>
    <t xml:space="preserve">The Dude Berlin-Mitte </t>
  </si>
  <si>
    <t>Köpenicker Str. 92, 10179, Berlin - Mitte</t>
  </si>
  <si>
    <t xml:space="preserve">City Guesthouse Pension Berlin </t>
  </si>
  <si>
    <t>Gleimstr. 24, Berlin - Prenzlauer Berg, 10437, Germany</t>
  </si>
  <si>
    <t>Suite: Basic tariff Family Suite, 2 Bedrooms (for 4 people)</t>
  </si>
  <si>
    <t>Family room: Basic tariff Family Room (with double bed and bunk bed)</t>
  </si>
  <si>
    <t>Suite: Basic tariff Family Suite, 2 Bedrooms (5 Persons)</t>
  </si>
  <si>
    <t>Hotel Bristol Berlin</t>
  </si>
  <si>
    <t xml:space="preserve">Hotel Bristol Berlin </t>
  </si>
  <si>
    <t>Kurfürstendamm  27, Berlin - Charlottenburg, 10719, Germany</t>
  </si>
  <si>
    <t>338.00</t>
  </si>
  <si>
    <t xml:space="preserve">Living Hotel Weißensee </t>
  </si>
  <si>
    <t>Parkstr. 87, Berlin - Weißensee, 13086, Germany</t>
  </si>
  <si>
    <t>Business room: Basic tariff Business Double Room, City View (Plus)</t>
  </si>
  <si>
    <t>Hotel Amano</t>
  </si>
  <si>
    <t xml:space="preserve">Amano </t>
  </si>
  <si>
    <t>Auguststraße 43/Ecke Rosenthalerstr, Berlin - Mitte, 10119, Germany</t>
  </si>
  <si>
    <t xml:space="preserve">Select Hotel Berlin Gendarmenmarkt </t>
  </si>
  <si>
    <t>Charlottenstraße 66, Berlin - Mitte, 10117, Germany</t>
  </si>
  <si>
    <t xml:space="preserve">Bernstein </t>
  </si>
  <si>
    <t>Nürnbergerstr.46, Berlin - Charlottenburg, 10789, Germany</t>
  </si>
  <si>
    <t>Holiday Inn Express Berlin Alexanderplatz</t>
  </si>
  <si>
    <t>Standard room: Hot tariff 1 DOUBLE BED NON SMOKING; THIS MUCH SLEEPING COMFORT IS ALMOST TOO GOOD NOT TO SHARE. OUR MODERN STYLED ROOMS...</t>
  </si>
  <si>
    <t xml:space="preserve">Holiday Inn Express BERLIN - ALEXANDERPLATZ </t>
  </si>
  <si>
    <t>Stralauer Strasse 45, 10179, Berlin</t>
  </si>
  <si>
    <t>Standard room: Basic tariff 1 DOUBLE BED NON SMOKING; THIS MUCH SLEEPING COMFORT IS ALMOST TOO GOOD NOT TO SHARE. OUR MODERN STYLED ROOMS...</t>
  </si>
  <si>
    <t>Standard room: Basic tariff 2 SINGLE BEDS 2 PERSONS NON SMOKING; OUR MODERN STYLED TWIN ROOMS PROVIDE SPACE TO WORK AND STAY CONNECTED ON FREE...</t>
  </si>
  <si>
    <t>Standard room: Basic tariff 1 BED ACCESSIBLE ROLL IN SHWR NOSMK; OUR MODERN STYLED RMS ALSO CATERING FOR THOSE WITH DISABILITIES PROVIDE SPACE...</t>
  </si>
  <si>
    <t>Standard room: Basic tariff STANDARD ROOM; OUR ROOMS PROVIDE FREE HIGH SPEED WIFI. KEEP UP TO DATE ON THE LCD TV. ALL ROOMS FEATURE AIR...</t>
  </si>
  <si>
    <t>Quentin am Kurfürstendamm</t>
  </si>
  <si>
    <t>Superior room: Basic tariff Luxury Double Room</t>
  </si>
  <si>
    <t>Xantener Str. 4, Berlin - Wilmersdorf, 10707, Germany</t>
  </si>
  <si>
    <t>Superior room: Basic tariff Luxury Twin Room</t>
  </si>
  <si>
    <t>Superior room: Basic tariff Luxury Quadruple Room</t>
  </si>
  <si>
    <t>Standard room: Basic tariff Low Budget Quadruple Room</t>
  </si>
  <si>
    <t>318.62</t>
  </si>
  <si>
    <t>393.98</t>
  </si>
  <si>
    <t>Hotel Pension Michele</t>
  </si>
  <si>
    <t>Michele Pension</t>
  </si>
  <si>
    <t>Winterfeldtstr. 42, Berlin - Schöneberg, 10781, Germany</t>
  </si>
  <si>
    <t xml:space="preserve">Cityblick </t>
  </si>
  <si>
    <t>Kantstr. 71, Berlin - Charlottenburg, 10627, Germany</t>
  </si>
  <si>
    <t>104.40</t>
  </si>
  <si>
    <t xml:space="preserve">Henri Hotel Berlin Kurfürstendamm </t>
  </si>
  <si>
    <t>Standard room: Basic tariff Cabinet Double Room</t>
  </si>
  <si>
    <t>Meinekestr. 9, Berlin - Charlottenburg, 10719, Germany</t>
  </si>
  <si>
    <t>246.60</t>
  </si>
  <si>
    <t>Hansablick Garni</t>
  </si>
  <si>
    <t>Flotowstr. 6, Berlin - Tiergarten, 10555, Germany</t>
  </si>
  <si>
    <t>Air in Berlin Hotel</t>
  </si>
  <si>
    <t xml:space="preserve">Air in Berlin </t>
  </si>
  <si>
    <t>124.20</t>
  </si>
  <si>
    <t>Ansbacher Str. 6, Berlin - Schöneberg, 10787, Germany</t>
  </si>
  <si>
    <t>Standard room: Basic tariff Standard Double Room, 1 Double Bed</t>
  </si>
  <si>
    <t>158.02</t>
  </si>
  <si>
    <t>Family room: Basic tariff Family Room, 1 Double Bed with Sofa bed</t>
  </si>
  <si>
    <t>Plus Hotel &amp; Hostel</t>
  </si>
  <si>
    <t>98.00</t>
  </si>
  <si>
    <t>Warschauer Platz 6-8, Berlin - Friedrichshain, 10245, Germany</t>
  </si>
  <si>
    <t>131.10</t>
  </si>
  <si>
    <t>Ostel Das DDR Hostel</t>
  </si>
  <si>
    <t>Wriezener Karree 5, Berlin - Friedrichshain, 10243, Germany</t>
  </si>
  <si>
    <t>Hotel California Am Kurfuerstendamm</t>
  </si>
  <si>
    <t>California am Kurfürstendamm</t>
  </si>
  <si>
    <t>Kurfürstendamm 35, Berlin - Charlottenburg, 10719, Germany</t>
  </si>
  <si>
    <t>139.60</t>
  </si>
  <si>
    <t>236.60</t>
  </si>
  <si>
    <t>Park Hotel Moabit</t>
  </si>
  <si>
    <t xml:space="preserve">Park Hotel Moabit </t>
  </si>
  <si>
    <t>172.26</t>
  </si>
  <si>
    <t>Alt-Moabit 86 a, Berlin - Tiergarten, 10555, Germany</t>
  </si>
  <si>
    <t>190.30</t>
  </si>
  <si>
    <t>211.30</t>
  </si>
  <si>
    <t>Ibis Budget Berlin Kurfuerstendamm</t>
  </si>
  <si>
    <t>Standard room: Hot tariff Standard Rooms with 1 double bed</t>
  </si>
  <si>
    <t>Bayreuther Strasse 41, Berlin, 10787, Germany</t>
  </si>
  <si>
    <t>Standard room: Flex tariff Standard Rooms with 1 double bed</t>
  </si>
  <si>
    <t>Standard room: Basic tariff Twin room with twin beds</t>
  </si>
  <si>
    <t>Standard room: Basic tariff Standard Rooms with 1 double bed</t>
  </si>
  <si>
    <t>Standard room: Flex tariff Twin room with twin beds</t>
  </si>
  <si>
    <t>Hecker's Hotel Kurfurstendamm</t>
  </si>
  <si>
    <t xml:space="preserve">Heckers </t>
  </si>
  <si>
    <t>169.56</t>
  </si>
  <si>
    <t>Grolmanstr. 35, Berlin - Charlottenburg, 10623, Germany</t>
  </si>
  <si>
    <t>Superior room: Basic tariff Superior Queensize Room for double use</t>
  </si>
  <si>
    <t>267.50</t>
  </si>
  <si>
    <t>Johann</t>
  </si>
  <si>
    <t xml:space="preserve">Johann </t>
  </si>
  <si>
    <t>225.40</t>
  </si>
  <si>
    <t>Johanniterstraße 8, Berlin - Kreuzberg, 10961, Germany</t>
  </si>
  <si>
    <t>Spreewitz am Kurfürstendamm</t>
  </si>
  <si>
    <t>117.00</t>
  </si>
  <si>
    <t>Kantstr. 104, Berlin - Charlottenburg, 10627, Germany</t>
  </si>
  <si>
    <t>Leonardo Hotel Berlin</t>
  </si>
  <si>
    <t xml:space="preserve">Leonardo </t>
  </si>
  <si>
    <t>97.20</t>
  </si>
  <si>
    <t>Wilmersdorfer Str. 32, Berlin - Charlottenburg, 10585, Germany</t>
  </si>
  <si>
    <t xml:space="preserve">Novalis </t>
  </si>
  <si>
    <t>Novalisstr. 5, Berlin - Mitte, 10115, Germany</t>
  </si>
  <si>
    <t xml:space="preserve">25hours Berlin Bikini </t>
  </si>
  <si>
    <t>287.30</t>
  </si>
  <si>
    <t>Budapester Str. 40, Berlin - Charlottenburg, 10787, Germany</t>
  </si>
  <si>
    <t xml:space="preserve">CHECK IN </t>
  </si>
  <si>
    <t>109.20</t>
  </si>
  <si>
    <t>Michael-Brückner-Str. 1a, Berlin - Niederschöneweide, 12439, Germany</t>
  </si>
  <si>
    <t>121.80</t>
  </si>
  <si>
    <t xml:space="preserve">Adelante </t>
  </si>
  <si>
    <t>Borsigstr. 1, Berlin - Mitte, 10115, Germany</t>
  </si>
  <si>
    <t>Old Town Hostel</t>
  </si>
  <si>
    <t>110.40</t>
  </si>
  <si>
    <t>Pappelallee 21, Berlin - Prenzlauer Berg, 10437, Germany</t>
  </si>
  <si>
    <t>EnergieHotel City West</t>
  </si>
  <si>
    <t>Wielandstr. 7-8, Berlin - Charlottenburg, 10625, Germany</t>
  </si>
  <si>
    <t>Solitaire Hotel &amp; Boardinghouse</t>
  </si>
  <si>
    <t>Hermann-Hesse-Str. 64, Berlin - Pankow, 13156, Germany</t>
  </si>
  <si>
    <t>Superior room: Basic tariff Comfort Triple Room</t>
  </si>
  <si>
    <t>Maritim proArte Hotel Berlin</t>
  </si>
  <si>
    <t>Maritim proArte</t>
  </si>
  <si>
    <t>344.40</t>
  </si>
  <si>
    <t>Friedrichstr. 151, Berlin - Mitte, 10117, Germany</t>
  </si>
  <si>
    <t>522.90</t>
  </si>
  <si>
    <t>Hotel Nova Berlin</t>
  </si>
  <si>
    <t xml:space="preserve">Nova </t>
  </si>
  <si>
    <t>Weitlingstr. 15, Berlin - Lichtenberg, 10317, Germany</t>
  </si>
  <si>
    <t>Atlantic</t>
  </si>
  <si>
    <t xml:space="preserve">Atlantic </t>
  </si>
  <si>
    <t>Zadekstr. 1a, Berlin - Neukölln, 12351, Germany</t>
  </si>
  <si>
    <t xml:space="preserve">City Partner Hotel am Gendarmenmarkt </t>
  </si>
  <si>
    <t>Leipziger Straße 65, Berlin - Berlin, 10117, Germany</t>
  </si>
  <si>
    <t>NH Berlin Kreuzberg</t>
  </si>
  <si>
    <t xml:space="preserve">NH Berlin Kreuzberg </t>
  </si>
  <si>
    <t>Heinrich Heine Platz 11, Berlin - Mitte, 10179, Germany</t>
  </si>
  <si>
    <t xml:space="preserve">Dorint </t>
  </si>
  <si>
    <t>229.50</t>
  </si>
  <si>
    <t>Rudower Chausee 15, Berlin - Adlershof, 12489, Germany</t>
  </si>
  <si>
    <t>362.00</t>
  </si>
  <si>
    <t xml:space="preserve">Kastanienhof </t>
  </si>
  <si>
    <t>Kastanienallee 65, Berlin - Mitte, 10119, Germany</t>
  </si>
  <si>
    <t>Standard room: Flex tariff Standard Double or Twin Room, City View</t>
  </si>
  <si>
    <t>Superior room: Flex tariff Comfort Twin Room</t>
  </si>
  <si>
    <t xml:space="preserve">Artim </t>
  </si>
  <si>
    <t>Fuggerstr. 20, Berlin - Schöneberg, 10777, Germany</t>
  </si>
  <si>
    <t>253.30</t>
  </si>
  <si>
    <t>rent24 Coliving Berlin P180</t>
  </si>
  <si>
    <t>199.98</t>
  </si>
  <si>
    <t>Potsdamer Straße 180, Berlin - Berlin, 10783, Germany</t>
  </si>
  <si>
    <t>Aster an der Messe</t>
  </si>
  <si>
    <t>Reichsstr. 105, Berlin - Charlottenburg, 14052, Germany</t>
  </si>
  <si>
    <t>City Hotel Berlin East</t>
  </si>
  <si>
    <t xml:space="preserve">City Hotel Berlin East </t>
  </si>
  <si>
    <t>105.52</t>
  </si>
  <si>
    <t>Landsberger Allee 203, Berlin - Lichtenberg, 13055, Germany</t>
  </si>
  <si>
    <t>140.70</t>
  </si>
  <si>
    <t>174.70</t>
  </si>
  <si>
    <t>Sana Berlin Hotel</t>
  </si>
  <si>
    <t xml:space="preserve">SANA Berlin Hotel </t>
  </si>
  <si>
    <t>171.00</t>
  </si>
  <si>
    <t>Nürnberger Str. 33 / 34, Berlin - Charlottenburg, 10777, Germany</t>
  </si>
  <si>
    <t>Superior room: Hot tariff Deluxe Room</t>
  </si>
  <si>
    <t>171.02</t>
  </si>
  <si>
    <t>Apartment: Basic tariff Apartment, 1 Bedroom, Kitchen (33qm - with small sofa bed)</t>
  </si>
  <si>
    <t>235.82</t>
  </si>
  <si>
    <t>Junior suite: Basic tariff Junior Suite (59qm)</t>
  </si>
  <si>
    <t>243.00</t>
  </si>
  <si>
    <t>307.80</t>
  </si>
  <si>
    <t>Family room: Basic tariff Family Room, 2 Bedrooms</t>
  </si>
  <si>
    <t>Suite: Basic tariff Suite Home  Two Bedroom, small sofa and kitchen 58qm</t>
  </si>
  <si>
    <t>424.42</t>
  </si>
  <si>
    <t>524.00</t>
  </si>
  <si>
    <t xml:space="preserve">Hotel am Borsigturm </t>
  </si>
  <si>
    <t>Am Borsigturm 1, Berlin - Tegel, 13507, Germany</t>
  </si>
  <si>
    <t>Alexander Plaza</t>
  </si>
  <si>
    <t xml:space="preserve">Alexander Plaza </t>
  </si>
  <si>
    <t>238.50</t>
  </si>
  <si>
    <t>Rosenstr. 1, Berlin - Mitte, 10178, Germany</t>
  </si>
  <si>
    <t>Superior room: Basic tariff Premium Room</t>
  </si>
  <si>
    <t>ibis Berlin Messe</t>
  </si>
  <si>
    <t xml:space="preserve">ibis Berlin Messe </t>
  </si>
  <si>
    <t>Messedamm 10, Berlin - Charlottenburg, 14057, Germany</t>
  </si>
  <si>
    <t>Standard room: Basic tariff Standard Room with 3 single beds</t>
  </si>
  <si>
    <t>Standard room: Flex tariff Standard Room with 3 single beds</t>
  </si>
  <si>
    <t xml:space="preserve">Select Hotel Berlin The Wall </t>
  </si>
  <si>
    <t>161.50</t>
  </si>
  <si>
    <t>Zimmerstr. 88, Berlin - Mitte, 10117, Germany</t>
  </si>
  <si>
    <t xml:space="preserve">Messe am Funkturm </t>
  </si>
  <si>
    <t>Wundtstr. 72, Berlin - Charlottenburg, 14057, Germany</t>
  </si>
  <si>
    <t>Standard room: Basic tariff Quadruple Room</t>
  </si>
  <si>
    <t xml:space="preserve">Xantener Eck </t>
  </si>
  <si>
    <t>Xantener Str. 1, Berlin - Charlottenburg, 10707, Germany</t>
  </si>
  <si>
    <t xml:space="preserve">Arena Inn </t>
  </si>
  <si>
    <t>Müllerstr. 163, Berlin - Mitte, 13353, Germany</t>
  </si>
  <si>
    <t>Best Western Plus Amedia Berlin Kurfuerstendamm</t>
  </si>
  <si>
    <t>Best Western Plus Amedia Berlin Kurfürstendamm</t>
  </si>
  <si>
    <t>Kurfürstendamm 203, Berlin - Wilmersdorf, 10719, Germany</t>
  </si>
  <si>
    <t>Standard room: Basic tariff Standard Room, 1 Double Bed</t>
  </si>
  <si>
    <t>Superior room: Basic tariff Comfort Room, 1 Double Bed</t>
  </si>
  <si>
    <t>173.02</t>
  </si>
  <si>
    <t>Junior suite: Basic tariff Junior Suite, 1 Double Bed</t>
  </si>
  <si>
    <t>192.02</t>
  </si>
  <si>
    <t>ibis Berlin Mitte</t>
  </si>
  <si>
    <t>Standard room: Hot tariff Room with 1 double bed (63 x 79 in [160 x 200 cm]), new sleep-easy concept</t>
  </si>
  <si>
    <t xml:space="preserve">ibis Berlin Mitte </t>
  </si>
  <si>
    <t>Prenzlauer Allee 4, Berlin - Mitte, 10405, Germany</t>
  </si>
  <si>
    <t>Standard room: Flex tariff Room with 1 double bed (63 x 79 in [160 x 200 cm]), new sleep-easy concept</t>
  </si>
  <si>
    <t>Standard room: Basic tariff Room with 1 double bed (63 x 79 in [160 x 200 cm]), new sleep-easy concept</t>
  </si>
  <si>
    <t xml:space="preserve">Herbst </t>
  </si>
  <si>
    <t>Moritzstr. 20, Berlin - Spandau, 13597, Germany</t>
  </si>
  <si>
    <t xml:space="preserve">Alt-Tempelhof </t>
  </si>
  <si>
    <t>153.34</t>
  </si>
  <si>
    <t>Luise Henriette Str. 4, 12103, Berlin - Tempelhof</t>
  </si>
  <si>
    <t>172.04</t>
  </si>
  <si>
    <t>202.40</t>
  </si>
  <si>
    <t>242.40</t>
  </si>
  <si>
    <t>enjoy hotel Berlin City Messe</t>
  </si>
  <si>
    <t>Standard room: Flex tariff Double Room (with Sleeping Couch)</t>
  </si>
  <si>
    <t xml:space="preserve">enjoy Berlin City Messe </t>
  </si>
  <si>
    <t>Rudolstädter Str. 42, Berlin - Wilmersdorf, 10713, Germany</t>
  </si>
  <si>
    <t>Standard room: Basic tariff Double Room (with Sleeping Couch)</t>
  </si>
  <si>
    <t>Regent Berlin</t>
  </si>
  <si>
    <t>Superior room: Hot tariff Superior Room</t>
  </si>
  <si>
    <t xml:space="preserve">Regent Berlin </t>
  </si>
  <si>
    <t>408.02</t>
  </si>
  <si>
    <t>Charlottenstr. 49, Berlin - Mitte, 10117, Germany</t>
  </si>
  <si>
    <t>456.02</t>
  </si>
  <si>
    <t>Suite: Basic tariff Executive Suite</t>
  </si>
  <si>
    <t>764.98</t>
  </si>
  <si>
    <t>800.98</t>
  </si>
  <si>
    <t>City Inn Zimmer Appartments</t>
  </si>
  <si>
    <t>114.86</t>
  </si>
  <si>
    <t>Hauptstrasse 113-115, 2.Etage, Berlin - Schöneberg, 10827, Germany</t>
  </si>
  <si>
    <t>Apartment: Basic tariff Standard Apartment, Kitchen</t>
  </si>
  <si>
    <t>Abacus Tierpark-Hotel</t>
  </si>
  <si>
    <t>Franz-Mett-Str. 3 - 9, 10319, Berlin - Friedrichsfelde</t>
  </si>
  <si>
    <t>138.70</t>
  </si>
  <si>
    <t>178.60</t>
  </si>
  <si>
    <t>Ibb Blue Hotel Berlin Airport</t>
  </si>
  <si>
    <t xml:space="preserve">IBB Blue Hotel Adlershof Berlin-Airport </t>
  </si>
  <si>
    <t>124.40</t>
  </si>
  <si>
    <t>Groß-Berliner Damm 71, 12487, Berlin - Adlershof</t>
  </si>
  <si>
    <t>134.40</t>
  </si>
  <si>
    <t>144.40</t>
  </si>
  <si>
    <t>Zoo Berlin</t>
  </si>
  <si>
    <t xml:space="preserve">Hotel Zoo Berlin </t>
  </si>
  <si>
    <t>Kurfürstendamm 25, Berlin - Charlottenburg, 10719, Germany</t>
  </si>
  <si>
    <t>410.00</t>
  </si>
  <si>
    <t>Scandic Berlin Kurfurstendamm</t>
  </si>
  <si>
    <t xml:space="preserve">Scandic Berlin Kurfürstendamm </t>
  </si>
  <si>
    <t>142.40</t>
  </si>
  <si>
    <t>Augsburger Str. 5, Berlin - Wilmersdorf, 10789, Germany</t>
  </si>
  <si>
    <t>Savoy Hotel Berlin</t>
  </si>
  <si>
    <t xml:space="preserve">Savoy Berlin </t>
  </si>
  <si>
    <t>Fasanenstr. 9-10, Berlin - Charlottenburg, 10623, Germany</t>
  </si>
  <si>
    <t>Central Tegel</t>
  </si>
  <si>
    <t>Holzhauserstr. 2, Berlin - Tegel, 13509, Germany</t>
  </si>
  <si>
    <t>Eurostars Berlin</t>
  </si>
  <si>
    <t>250.20</t>
  </si>
  <si>
    <t>Friedrichstr. 99, Berlin - Mitte, 10117, Germany</t>
  </si>
  <si>
    <t>i31 Boutique Hotel</t>
  </si>
  <si>
    <t>Standard room: Hot tariff Pure Cozy Room (Street view)</t>
  </si>
  <si>
    <t>206.08</t>
  </si>
  <si>
    <t>Invalidenstr. 31, Berlin - Mitte, 10115, Germany</t>
  </si>
  <si>
    <t>Standard room: Basic tariff Pure Cozy Room (Street view)</t>
  </si>
  <si>
    <t>Superior room: Basic tariff Comfort Cozy Room</t>
  </si>
  <si>
    <t>224.48</t>
  </si>
  <si>
    <t>Ibis Berlin Airport Tegel</t>
  </si>
  <si>
    <t xml:space="preserve">ibis Berlin Airport Tegel </t>
  </si>
  <si>
    <t>Alt-Reinickendorf  4-5, Berlin - Reinickendorf, 13407, Germany</t>
  </si>
  <si>
    <t>Standard room: Flex tariff Room for 1 or 2 persons</t>
  </si>
  <si>
    <t>Indigo Berlin Ku'damm</t>
  </si>
  <si>
    <t>Standard room: Hot tariff STANDARD ROOM; WHEN YOU ARRIVE AT THE HOTEL WE WILL DO OUR BEST TO MEET YOUR ROOM BED TYPE PREFERENCE. THIS IS...</t>
  </si>
  <si>
    <t xml:space="preserve">Hotel Indigo BERLIN - KU`DAMM </t>
  </si>
  <si>
    <t>Hardenbergstrasse 15, 10623, Berlin - Charlottenburg</t>
  </si>
  <si>
    <t>Standard room: Basic tariff STANDARD ROOM; WHEN YOU ARRIVE AT THE HOTEL WE WILL DO OUR BEST TO MEET YOUR ROOM BED TYPE PREFERENCE. THIS IS...</t>
  </si>
  <si>
    <t>Superior room: Basic tariff DELUXE ROOM; WHEN YOU ARRIVE AT THE HOTEL WE WILL DO OUR BEST TO MEET YOUR ROOM BED TYPE PREFERENCE. THIS IS SUBJECT...</t>
  </si>
  <si>
    <t>195.30</t>
  </si>
  <si>
    <t>254.10</t>
  </si>
  <si>
    <t>Airporthotel Berlin Adlershof</t>
  </si>
  <si>
    <t xml:space="preserve">Airporthotel Berlin Adlershof </t>
  </si>
  <si>
    <t>179.54</t>
  </si>
  <si>
    <t>Rudower Chaussee 14, Berlin - Adlershof, 12489, Germany</t>
  </si>
  <si>
    <t>Hollywood Media Hotel</t>
  </si>
  <si>
    <t>215.70</t>
  </si>
  <si>
    <t>Kurfürstendamm 202, Berlin - Charlottenburg, 10719, Germany</t>
  </si>
  <si>
    <t xml:space="preserve">Riehmers Hofgarten </t>
  </si>
  <si>
    <t>Yorckstr. 83, Berlin - Kreuzberg, 10965, Germany</t>
  </si>
  <si>
    <t>313.60</t>
  </si>
  <si>
    <t xml:space="preserve">Ibis Budget Ost </t>
  </si>
  <si>
    <t>94.00</t>
  </si>
  <si>
    <t>Allee der Kosmonauten 33, Berlin - Marzahn, 12681, Germany</t>
  </si>
  <si>
    <t xml:space="preserve">Les Nations </t>
  </si>
  <si>
    <t>124.00</t>
  </si>
  <si>
    <t>Superior room: Basic tariff Comfort Double Room, Balcony</t>
  </si>
  <si>
    <t xml:space="preserve">Arcotel Velvet </t>
  </si>
  <si>
    <t>149.00</t>
  </si>
  <si>
    <t>Oranienburger Str. 52, Berlin - Mitte, 10117, Germany</t>
  </si>
  <si>
    <t>169.02</t>
  </si>
  <si>
    <t>Sedes</t>
  </si>
  <si>
    <t xml:space="preserve">Sedes </t>
  </si>
  <si>
    <t>Prenzlauer Promenade 48, Berlin - Pankow, 13089, Germany</t>
  </si>
  <si>
    <t>Abion Villa Suites</t>
  </si>
  <si>
    <t>Business room: Basic tariff Executive Double Room</t>
  </si>
  <si>
    <t xml:space="preserve">Abion Villa Suites </t>
  </si>
  <si>
    <t>Alt Moabit 99, Berlin - Tiergarten, 10559, Germany</t>
  </si>
  <si>
    <t>387.00</t>
  </si>
  <si>
    <t>447.00</t>
  </si>
  <si>
    <t>492.02</t>
  </si>
  <si>
    <t>Motel One Hauptbahnhof</t>
  </si>
  <si>
    <t>Invalidenstr. 54, Berlin - Tiergarten, 10557, Germany</t>
  </si>
  <si>
    <t xml:space="preserve">Buchholz </t>
  </si>
  <si>
    <t>Bucher Str. 17, Berlin - Pankow, 13127, Germany</t>
  </si>
  <si>
    <t>A&amp;O Berlin Kolumbus</t>
  </si>
  <si>
    <t xml:space="preserve">a&amp;o Berlin Kolumbus </t>
  </si>
  <si>
    <t>92.12</t>
  </si>
  <si>
    <t>Genslerstr. 18, Berlin - Lichtenberg, 13055, Germany</t>
  </si>
  <si>
    <t>94.12</t>
  </si>
  <si>
    <t>Holiday Inn Berlin City East Landsberger Allee</t>
  </si>
  <si>
    <t>Standard room: Hot tariff 1 DBL BED NONSMOKING; THE FULLY AIR CONDITIONED STANDARD ROOM OFFERS 29 SQM HIGH QUALITY TWIN BEDS TELEPHONE TV...</t>
  </si>
  <si>
    <t xml:space="preserve">Holiday Inn BERLIN CITY EAST-LANDSBERGER </t>
  </si>
  <si>
    <t>132.72</t>
  </si>
  <si>
    <t>Landsberger Allee 203, 13055, Berlin - Lichtenberg</t>
  </si>
  <si>
    <t>Standard room: Basic tariff 1 DBL BED NONSMOKING; THE FULLY AIR CONDITIONED STANDARD ROOM OFFERS 29 SQM HIGH QUALITY TWIN BEDS TELEPHONE TV...</t>
  </si>
  <si>
    <t>165.90</t>
  </si>
  <si>
    <t>Business room: Basic tariff BUSINESS ROOM NON SMOKING; WHEN YOU ARRIVE WE WILL DO OUR BEST TO MEET YOUR ROOM BED TYPE THESE ARE SUBJECT TO...</t>
  </si>
  <si>
    <t>154.56</t>
  </si>
  <si>
    <t>193.20</t>
  </si>
  <si>
    <t>257.20</t>
  </si>
  <si>
    <t>Azimut Hotel Kurfuerstendamm Berlin</t>
  </si>
  <si>
    <t xml:space="preserve">AZIMUT Hotel Kurfuerstendamm Berlin </t>
  </si>
  <si>
    <t>Kurfürstendamm 17/ Eingang Joachimsthaler Straße 39/40, Berlin - Charlottenburg, 10623, Germany</t>
  </si>
  <si>
    <t>134.30</t>
  </si>
  <si>
    <t>168.28</t>
  </si>
  <si>
    <t>Seminaris CampusHotel Berlin</t>
  </si>
  <si>
    <t>Standard room: Flex tariff Standard Double Room, 1 Queen Bed</t>
  </si>
  <si>
    <t>Seminaris CampusHotel</t>
  </si>
  <si>
    <t>408.00</t>
  </si>
  <si>
    <t>Takustr. 39, Berlin - Dahlem, 14195, Germany</t>
  </si>
  <si>
    <t>428.00</t>
  </si>
  <si>
    <t xml:space="preserve">Hotel Seifert am Kurfürstendamm </t>
  </si>
  <si>
    <t>105.00</t>
  </si>
  <si>
    <t>Uhlandstrasse 162, Berlin - Wilmersdorf, 10719, Germany</t>
  </si>
  <si>
    <t>Family room: Basic tariff Family Triple Room</t>
  </si>
  <si>
    <t>MEININGER Airport</t>
  </si>
  <si>
    <t>Alexander-Meißner-Str. 1, Berlin - Schönefeld, 12526, Germany</t>
  </si>
  <si>
    <t xml:space="preserve">Berliner Bär </t>
  </si>
  <si>
    <t>Ringbahnstr. 6-8, Berlin - Tempelhof, 12099, Germany</t>
  </si>
  <si>
    <t>City Hotel Gotland</t>
  </si>
  <si>
    <t>Urbanstr. 171, Berlin - Kreuzberg, 10961, Germany</t>
  </si>
  <si>
    <t xml:space="preserve">Select Hotel Berlin Spiegelturm </t>
  </si>
  <si>
    <t>164.90</t>
  </si>
  <si>
    <t>Freiheit 5, Berlin - Spandau, 13597, Germany</t>
  </si>
  <si>
    <t>Wyndham Garden Berlin Mitte</t>
  </si>
  <si>
    <t xml:space="preserve">Wyndham Garden Berlin Mitte </t>
  </si>
  <si>
    <t>146.16</t>
  </si>
  <si>
    <t>Osloer Str. 116a, Berlin - Gesundbrunnen, 13359, Germany</t>
  </si>
  <si>
    <t>154.54</t>
  </si>
  <si>
    <t>182.06</t>
  </si>
  <si>
    <t>211.80</t>
  </si>
  <si>
    <t>249.20</t>
  </si>
  <si>
    <t xml:space="preserve">Metropolitan </t>
  </si>
  <si>
    <t>Schaperstraße 36, Berlin - Charlottenburg, 10719, Germany</t>
  </si>
  <si>
    <t>128.48</t>
  </si>
  <si>
    <t>163.66</t>
  </si>
  <si>
    <t>Apartment: Flex tariff Studio</t>
  </si>
  <si>
    <t>Novum Ravenna Steglitz</t>
  </si>
  <si>
    <t>Grunewaldstr. 8-9, Berlin - Berlin, 12165, Germany</t>
  </si>
  <si>
    <t>Aparion Berlin Family Apartments</t>
  </si>
  <si>
    <t>Apartment: Hot tariff Business Apartment</t>
  </si>
  <si>
    <t>Theklastrasse 20, Berlin - Steglitz, 12205, Germany</t>
  </si>
  <si>
    <t>Apartment: Basic tariff Business Apartment</t>
  </si>
  <si>
    <t>Karlito Apartmenthaus</t>
  </si>
  <si>
    <t xml:space="preserve">Novum Franke am Kurfürstendamm </t>
  </si>
  <si>
    <t>82.44</t>
  </si>
  <si>
    <t>Albrecht-Achilles-Str. 57, Berlin - Wilmersdorf, 10709, Germany</t>
  </si>
  <si>
    <t>97.00</t>
  </si>
  <si>
    <t xml:space="preserve">Pension LEVI </t>
  </si>
  <si>
    <t>Kurfürstenstr. 20, Berlin - Tiergarten, 10785, Germany</t>
  </si>
  <si>
    <t xml:space="preserve">Ku´ Damm 101 </t>
  </si>
  <si>
    <t>Kurfürstendamm 101, 10711, Berlin - Charlottenburg</t>
  </si>
  <si>
    <t>Arche Pension</t>
  </si>
  <si>
    <t>Kantstr. 104a, Berlin - Charlottenburg, 10627, Germany</t>
  </si>
  <si>
    <t xml:space="preserve">Otto </t>
  </si>
  <si>
    <t>207.40</t>
  </si>
  <si>
    <t>Knesebeckstraße 10, Berlin - Charlottenburg, 10623, Germany</t>
  </si>
  <si>
    <t>Family room: Basic tariff Comfort Family Room</t>
  </si>
  <si>
    <t>241.40</t>
  </si>
  <si>
    <t>Apartment: Basic tariff Studio, Kitchenette</t>
  </si>
  <si>
    <t>258.40</t>
  </si>
  <si>
    <t>302.58</t>
  </si>
  <si>
    <t>319.60</t>
  </si>
  <si>
    <t xml:space="preserve">The Circus </t>
  </si>
  <si>
    <t>Budget room: Basic tariff Economy Double Room</t>
  </si>
  <si>
    <t>214.88</t>
  </si>
  <si>
    <t>Rosenthaler Strasse 1, Berlin - Mitte, 10119, Germany</t>
  </si>
  <si>
    <t>253.60</t>
  </si>
  <si>
    <t>Carolinenhof</t>
  </si>
  <si>
    <t xml:space="preserve">Carolinenhof </t>
  </si>
  <si>
    <t>142.80</t>
  </si>
  <si>
    <t>Landhausstrasse 10, Berlin - Wilmersdorf, 10717, Germany</t>
  </si>
  <si>
    <t>Potsdamer Hof Am Potsdamer Platz</t>
  </si>
  <si>
    <t>Potsdamer Str. 68, Berlin - Mitte, 10785, Germany</t>
  </si>
  <si>
    <t xml:space="preserve">Mikon Eastgate </t>
  </si>
  <si>
    <t>Hessische Str. 10, Berlin - Mitte, 10115, Germany</t>
  </si>
  <si>
    <t>Courtyard Berlin City Center</t>
  </si>
  <si>
    <t>Standard room: Hot tariff Deluxe Room, 1 King or 2 Twin/Single Bed(s), Mini fridge, 26sqm/280sqft, Living/sitting area, Wireless internet...</t>
  </si>
  <si>
    <t xml:space="preserve">Courtyard Berlin City Center </t>
  </si>
  <si>
    <t>Axel Springer Strasse 55, Berlin - Berlin, 10117, Germany</t>
  </si>
  <si>
    <t>Standard room: Basic tariff Deluxe Room, 1 King or 2 Twin/Single Bed(s), Mini fridge, 26sqm/280sqft, Living/sitting area, Wireless internet...</t>
  </si>
  <si>
    <t>186.90</t>
  </si>
  <si>
    <t>Superior room: Basic tariff Superior room, 2 Twin/Single Bed(s), Sofa bed, Mini fridge, 32sqm/344sqft, Living/sitting area, Wireless internet...</t>
  </si>
  <si>
    <t>Junior suite: Basic tariff Junior suite, 1 King, Sofa bed, Mini fridge, 45sqm/484sqft, Living/sitting area, Dining area, Wireless internet...</t>
  </si>
  <si>
    <t>Suite: Basic tariff Courtyard suite, 1 King, Sofa bed, Mini fridge, 50sqm/538sqft, Living/sitting area, Dining area, Separate living...</t>
  </si>
  <si>
    <t>470.40</t>
  </si>
  <si>
    <t xml:space="preserve">ABC-Pension </t>
  </si>
  <si>
    <t>123.50</t>
  </si>
  <si>
    <t>Kurfürstenstr. 20, 10785, Berlin - Tiergarten</t>
  </si>
  <si>
    <t xml:space="preserve">CVJM Jugendgästehaus Berlin-Kaulsdorf </t>
  </si>
  <si>
    <t>Mädewalder Weg 65, 12621, Berlin - Berlin</t>
  </si>
  <si>
    <t xml:space="preserve">Novum Kronprinz Berlin </t>
  </si>
  <si>
    <t>89.24</t>
  </si>
  <si>
    <t>Kronprinzendamm 1, Berlin - Wilmersdorf, 10711, Germany</t>
  </si>
  <si>
    <t>Adele Designhotel</t>
  </si>
  <si>
    <t>Greifswalder Str. 227, Berlin - Prenzlauer Berg, 10405, Germany</t>
  </si>
  <si>
    <t>Apartment: Basic tariff Luxury Apartment, Kitchen</t>
  </si>
  <si>
    <t xml:space="preserve">Vier Jahreszeiten Kreuzberg </t>
  </si>
  <si>
    <t>202.20</t>
  </si>
  <si>
    <t>Skalitzer Str. 36, Berlin - Kreuzberg, 10999, Germany</t>
  </si>
  <si>
    <t>219.20</t>
  </si>
  <si>
    <t>Apartment: Basic tariff Family Room, Kitchenette</t>
  </si>
  <si>
    <t>NH Berlin Potsdamer Platz</t>
  </si>
  <si>
    <t xml:space="preserve">NH Berlin Potsdamer Platz </t>
  </si>
  <si>
    <t>Stresemannstr. 47, Berlin - Kreuzberg, 10963, Germany</t>
  </si>
  <si>
    <t>H2 Hotel Berlin Alexanderplatz</t>
  </si>
  <si>
    <t>161.40</t>
  </si>
  <si>
    <t>Karl-Liebknecht-Str. 32, Berlin - Mitte, 10178, Germany</t>
  </si>
  <si>
    <t>310.00</t>
  </si>
  <si>
    <t>Leonardo Boutique Hotel Berlin City South</t>
  </si>
  <si>
    <t>107.10</t>
  </si>
  <si>
    <t>Rudower Str. 80-82, Berlin - Neukölln, 12351, Germany</t>
  </si>
  <si>
    <t>Superior room: Flex tariff Superior Room</t>
  </si>
  <si>
    <t>139.00</t>
  </si>
  <si>
    <t>Superior room: Flex tariff Comfort Triple Room</t>
  </si>
  <si>
    <t>Leonardo Hotel Berlin City West</t>
  </si>
  <si>
    <t>Leonardo City West</t>
  </si>
  <si>
    <t>Güntzelstr. 14, Berlin - Wilmersdorf, 10717, Germany</t>
  </si>
  <si>
    <t>Hotel de Ela</t>
  </si>
  <si>
    <t xml:space="preserve">Hotel de Ela </t>
  </si>
  <si>
    <t>Landshuterstr. 1, Berlin - Schöneberg, 10779, Germany</t>
  </si>
  <si>
    <t>83.26</t>
  </si>
  <si>
    <t>90.00</t>
  </si>
  <si>
    <t>Arabel Design Apartments</t>
  </si>
  <si>
    <t xml:space="preserve">arabel Design Apartments </t>
  </si>
  <si>
    <t>Potsdamer Str. 89, Berlin - Mitte, 10785, Germany</t>
  </si>
  <si>
    <t>Hotel Nest Berlin</t>
  </si>
  <si>
    <t>Neuköllner Str. 201-203, Berlin - Berlin-Rudow, 12357, Germany</t>
  </si>
  <si>
    <t xml:space="preserve">Landmark Eco Hotel </t>
  </si>
  <si>
    <t>Standard room: Hot tariff Economy Double or Twin Room</t>
  </si>
  <si>
    <t>Gervinusstr. 24, Berlin - Charlottenburg, 10629, Germany</t>
  </si>
  <si>
    <t>Almodovar Hotel Biohotel</t>
  </si>
  <si>
    <t>Almodóvar Biohotel</t>
  </si>
  <si>
    <t>Boxhagener Str. 83, Berlin - Friedrichshain, 10245, Germany</t>
  </si>
  <si>
    <t>214.70</t>
  </si>
  <si>
    <t>Leonardo Hotel Berlin Mitte</t>
  </si>
  <si>
    <t>Leonardo Berlin Mitte</t>
  </si>
  <si>
    <t>Bertolt-Brecht-Platz 4, Berlin - Mitte, 10117, Germany</t>
  </si>
  <si>
    <t>MEININGER Hauptbahnhof</t>
  </si>
  <si>
    <t>129.60</t>
  </si>
  <si>
    <t>Ella-Trebe-Straße 9, Berlin - Tiergarten, 10557, Germany</t>
  </si>
  <si>
    <t xml:space="preserve">Erlanger Hof </t>
  </si>
  <si>
    <t>Erlanger Str. 4, Berlin, 12053, Germany</t>
  </si>
  <si>
    <t>Standard room: Basic tariff Quadruple Room, Non Smoking</t>
  </si>
  <si>
    <t xml:space="preserve">Select Hotel Berlin Ostbahnhof </t>
  </si>
  <si>
    <t>148.74</t>
  </si>
  <si>
    <t>Lange Str. 31, Berlin - Friedrichshain, 10243, Germany</t>
  </si>
  <si>
    <t>175.00</t>
  </si>
  <si>
    <t>195.00</t>
  </si>
  <si>
    <t>Cortina Hotel-Pension</t>
  </si>
  <si>
    <t>Kantstr. 140, 10623, Berlin - Charlottenburg</t>
  </si>
  <si>
    <t>Amano Grand Central</t>
  </si>
  <si>
    <t xml:space="preserve">AMANO Grand Central </t>
  </si>
  <si>
    <t>145.80</t>
  </si>
  <si>
    <t>Heidestr. 62, Berlin - Mitte, 10557, Germany</t>
  </si>
  <si>
    <t>Superior room: Basic tariff Comfort Double or Twin Room, 1 Bedroom</t>
  </si>
  <si>
    <t>163.82</t>
  </si>
  <si>
    <t>217.82</t>
  </si>
  <si>
    <t>Funk Pension</t>
  </si>
  <si>
    <t>Budget room: Basic tariff Twin Room, Shared Bathroom</t>
  </si>
  <si>
    <t>Fasanenstr. 69, Berlin - Charlottenburg, 10719, Germany</t>
  </si>
  <si>
    <t xml:space="preserve">Big Mama </t>
  </si>
  <si>
    <t>144.20</t>
  </si>
  <si>
    <t>Koloniestr. 24, Berlin - Mitte, 13359, Germany</t>
  </si>
  <si>
    <t>162.60</t>
  </si>
  <si>
    <t xml:space="preserve">Gästehaus Alpinia </t>
  </si>
  <si>
    <t>Franziusweg 22, Berlin - Berlin, 12307, Germany</t>
  </si>
  <si>
    <t xml:space="preserve">ibis Berlin Neukoelln </t>
  </si>
  <si>
    <t>Jahnstrasse 13, Berlin - Neukölln, 12347, Germany</t>
  </si>
  <si>
    <t>Standard room: Basic tariff Room for up to 3 people, new sleep-easy concept</t>
  </si>
  <si>
    <t>Standard room: Flex tariff Room for up to 3 people, new sleep-easy concept</t>
  </si>
  <si>
    <t>Goodman's Living</t>
  </si>
  <si>
    <t>Goodman`s Living Apartments</t>
  </si>
  <si>
    <t>Apartment: Hot tariff Apartment (M)</t>
  </si>
  <si>
    <t>Room with terrace: Flex tariff This room has a terrace and contains a shower/toilet or bathtub/toilet.</t>
  </si>
  <si>
    <t xml:space="preserve">art`otel berlin-mitte by park plaza </t>
  </si>
  <si>
    <t>Wallstr. 70-73, 10179, Berlin - Mitte</t>
  </si>
  <si>
    <t xml:space="preserve">St.-Michaels-Heim </t>
  </si>
  <si>
    <t>Bismarckallee 23, 14193, Berlin - Grunewald</t>
  </si>
  <si>
    <t xml:space="preserve">Parkhotel Marzahn </t>
  </si>
  <si>
    <t>170.82</t>
  </si>
  <si>
    <t>Blumberger Damm 156 (Navi: Blumberger Damm 158), Berlin - Marzahn, 12685, Germany</t>
  </si>
  <si>
    <t>179.80</t>
  </si>
  <si>
    <t xml:space="preserve">Grimm´s Hotel </t>
  </si>
  <si>
    <t>Superior room: Hot tariff Deluxe Double Room</t>
  </si>
  <si>
    <t>168.20</t>
  </si>
  <si>
    <t>Superior room: Flex tariff Deluxe Double Room</t>
  </si>
  <si>
    <t>230.90</t>
  </si>
  <si>
    <t>234.36</t>
  </si>
  <si>
    <t>260.40</t>
  </si>
  <si>
    <t>304.38</t>
  </si>
  <si>
    <t>444.16</t>
  </si>
  <si>
    <t>Apartment: Flex tariff Apartment, 2 Bedrooms</t>
  </si>
  <si>
    <t>493.50</t>
  </si>
  <si>
    <t>537.50</t>
  </si>
  <si>
    <t>Titanic Gendarmenmarkt Berlin</t>
  </si>
  <si>
    <t>Französische Str. 30, Berlin - Mitte, 10117, Germany</t>
  </si>
  <si>
    <t>359.98</t>
  </si>
  <si>
    <t>432.00</t>
  </si>
  <si>
    <t>480.00</t>
  </si>
  <si>
    <t>486.00</t>
  </si>
  <si>
    <t>540.00</t>
  </si>
  <si>
    <t>Suite: Basic tariff Titanic Suite Gendarmenmarkt</t>
  </si>
  <si>
    <t>1548.00</t>
  </si>
  <si>
    <t>Suite: Basic tariff Sezen Aksu Suite</t>
  </si>
  <si>
    <t>1602.02</t>
  </si>
  <si>
    <t>1720.00</t>
  </si>
  <si>
    <t>1780.00</t>
  </si>
  <si>
    <t>Hotel Zoe by Amano Group</t>
  </si>
  <si>
    <t>Hotel ZOE by AMANO Group</t>
  </si>
  <si>
    <t>Große Präsidentenstr. 6-7, Berlin - Mitte, 10178, Germany</t>
  </si>
  <si>
    <t>Myer's Berlin</t>
  </si>
  <si>
    <t>Superior room: Hot tariff Comfort Room</t>
  </si>
  <si>
    <t xml:space="preserve">Myer`s </t>
  </si>
  <si>
    <t>292.46</t>
  </si>
  <si>
    <t>Metzer Str. 26, 10405, Berlin - Prenzlauer Berg</t>
  </si>
  <si>
    <t>Smart Stay Hotel Berlin City</t>
  </si>
  <si>
    <t>105.90</t>
  </si>
  <si>
    <t>Wilmersdorfer Str. 148, Berlin - Charlottenburg, 10585, Germany</t>
  </si>
  <si>
    <t>Hotel Berlin Mitte by Campanile</t>
  </si>
  <si>
    <t xml:space="preserve">Hotel Berlin Mitte by Campanile </t>
  </si>
  <si>
    <t>146.10</t>
  </si>
  <si>
    <t>Invalidenstr. 98, Berlin - Mitte, 10115, Germany</t>
  </si>
  <si>
    <t xml:space="preserve">Rheinsberg am See </t>
  </si>
  <si>
    <t>Finsterwalder Str. 64, Berlin - Reinickendorf, 13435, Germany</t>
  </si>
  <si>
    <t>Novotel Ber Tiergarten</t>
  </si>
  <si>
    <t>Standard room: Hot tariff Standard room with 1 queen size bed and sofa</t>
  </si>
  <si>
    <t xml:space="preserve">Novotel Berlin Am Tiergarten </t>
  </si>
  <si>
    <t>Strasse des 17 Juni 106-108, Berlin - Tiergarten, 10623, Germany</t>
  </si>
  <si>
    <t>Standard room: Flex tariff Standard room with 1 queen size bed and sofa</t>
  </si>
  <si>
    <t>Standard room: Basic tariff Standard room with 1 queen-size bed</t>
  </si>
  <si>
    <t>Standard room: Basic tariff Standard room with 1 queen size bed and sofa</t>
  </si>
  <si>
    <t>Standard room: Flex tariff Standard room with 1 queen-size bed</t>
  </si>
  <si>
    <t>Business room: Basic tariff Executive Room with 1 double bed</t>
  </si>
  <si>
    <t>Business room: Flex tariff Executive Room with 1 double bed</t>
  </si>
  <si>
    <t>Hotel Sachsenhof</t>
  </si>
  <si>
    <t xml:space="preserve">Sachsenhof </t>
  </si>
  <si>
    <t>Motzstr. 7, Berlin - Schöneberg, 10777, Germany</t>
  </si>
  <si>
    <t xml:space="preserve">art`otel berlin kudamm by park plaza </t>
  </si>
  <si>
    <t>Lietzenburger Str. 85, 10719, Berlin - Charlottenburg</t>
  </si>
  <si>
    <t>Flottwell Berlin Hotel &amp; Residenz am Park</t>
  </si>
  <si>
    <t>210.50</t>
  </si>
  <si>
    <t>Flottwellstr. 18, Berlin - Tiergarten, 10785, Germany</t>
  </si>
  <si>
    <t>NH Collection Berlin Mitte am Checkpoint Charlie</t>
  </si>
  <si>
    <t xml:space="preserve">NH Collection Berlin Mitte Checkpoint Charlie </t>
  </si>
  <si>
    <t>Leipziger Str. 106-111, Berlin - Mitte, 10117, Germany</t>
  </si>
  <si>
    <t>TITANIC Chaussee Berlin</t>
  </si>
  <si>
    <t xml:space="preserve">Titanic Chaussee Berlin </t>
  </si>
  <si>
    <t>Chausseestr. 30, Berlin - Mitte, 10115, Germany</t>
  </si>
  <si>
    <t>Standard room: Basic tariff Triple Room, 3 Twin Beds</t>
  </si>
  <si>
    <t>331.22</t>
  </si>
  <si>
    <t>Standard room: Basic tariff Classic Room</t>
  </si>
  <si>
    <t>367.98</t>
  </si>
  <si>
    <t>403.20</t>
  </si>
  <si>
    <t>457.18</t>
  </si>
  <si>
    <t>Suite: Basic tariff Titanic Suite</t>
  </si>
  <si>
    <t>493.18</t>
  </si>
  <si>
    <t>547.20</t>
  </si>
  <si>
    <t>547.98</t>
  </si>
  <si>
    <t>608.00</t>
  </si>
  <si>
    <t>Crowne Plaza Potsdamer Platz</t>
  </si>
  <si>
    <t>Standard room: Hot tariff STANDARD ROOM; OUR 24 SQM MODERN STANDARD ROOMS WILL GUARANTEE YOU A COMFORTABLE STAY. THE FULLY EQUIPPED ROOMS...</t>
  </si>
  <si>
    <t xml:space="preserve">Crowne Plaza BERLIN - POTSDAMER PLATZ </t>
  </si>
  <si>
    <t>249.48</t>
  </si>
  <si>
    <t>Hallesche Str 10, 10963, Berlin - Mitte</t>
  </si>
  <si>
    <t>Standard room: Basic tariff STANDARD ROOM; OUR 24 SQM MODERN STANDARD ROOMS WILL GUARANTEE YOU A COMFORTABLE STAY. THE FULLY EQUIPPED ROOMS...</t>
  </si>
  <si>
    <t>311.86</t>
  </si>
  <si>
    <t>Standard room: Basic tariff 1 BED ACCESSIBLE ROLL IN SHWR NONSMKG; OUR 24 SQM MODERN STANDARD ROOM WILL GUARANTEE YOU A COMFORTABLE STAY. THE...</t>
  </si>
  <si>
    <t>Superior room: Basic tariff QUEEN SUPERIOR ROOM NON SMOKING; 28SQM SPACIOUS MODERN ROOM W EQUIPPED WITH AC FREE WIFI HSIA INTELLIGENT TV...</t>
  </si>
  <si>
    <t>283.08</t>
  </si>
  <si>
    <t>Superior room: Basic tariff DELUXE ROOM; UPGRADE TO THE MODERN DELUXE ROOMS LOCATED ON THE TOP FLOORS THE FULLY EQUIPPED ROOMS EMBRACE A...</t>
  </si>
  <si>
    <t>299.88</t>
  </si>
  <si>
    <t>301.98</t>
  </si>
  <si>
    <t>Business room: Basic tariff KNG EXECUTIVE NONSMOKING; UPGRADE TO ONE OF OUR MODERN 32 SQM EXECUTIVE ROOMS WITH ACCESS TO THE CLUB LOUNGE AND...</t>
  </si>
  <si>
    <t>333.48</t>
  </si>
  <si>
    <t>335.58</t>
  </si>
  <si>
    <t>352.38</t>
  </si>
  <si>
    <t>353.86</t>
  </si>
  <si>
    <t>364.36</t>
  </si>
  <si>
    <t>374.86</t>
  </si>
  <si>
    <t>385.98</t>
  </si>
  <si>
    <t>406.36</t>
  </si>
  <si>
    <t>416.86</t>
  </si>
  <si>
    <t>427.36</t>
  </si>
  <si>
    <t>469.36</t>
  </si>
  <si>
    <t>H10 Berlin Ku'damm</t>
  </si>
  <si>
    <t xml:space="preserve">Hotel H10 Berlin Ku`damm </t>
  </si>
  <si>
    <t>Superior room: Basic tariff Basic Deluxe Room</t>
  </si>
  <si>
    <t>184.02</t>
  </si>
  <si>
    <t>322.00</t>
  </si>
  <si>
    <t>Apartment: Basic tariff Junior Superior Loft</t>
  </si>
  <si>
    <t>428.02</t>
  </si>
  <si>
    <t>Ibis Styles Berlin City Ost</t>
  </si>
  <si>
    <t>Superior room: Hot tariff All Comfort Twin Rooms include twin beds</t>
  </si>
  <si>
    <t xml:space="preserve">ibis Styles Berlin City Ost </t>
  </si>
  <si>
    <t>Scharnweberstrasse 21-22, Berlin - Friedrichshain, 10247, Germany</t>
  </si>
  <si>
    <t>Superior room: Flex tariff All Comfort Twin Rooms include twin beds</t>
  </si>
  <si>
    <t>Superior room: Basic tariff All Comfort Triple - Triple Comfort Room: 2 single beds and 1 extra bed</t>
  </si>
  <si>
    <t>Superior room: Flex tariff All Comfort Triple - Triple Comfort Room: 2 single beds and 1 extra bed</t>
  </si>
  <si>
    <t xml:space="preserve">Gold Hotel </t>
  </si>
  <si>
    <t>179.68</t>
  </si>
  <si>
    <t>Weserstr. 24, Berlin - Friedrichshain, 10247, Germany</t>
  </si>
  <si>
    <t>Melia Berlin</t>
  </si>
  <si>
    <t>Standard room: Hot tariff MELIA GUESTROOM; 28 m², double/twin, Wifi, bathtub/shower; A/C, Safe, Minibar, Sat-TV, Bidet, Hairdryer</t>
  </si>
  <si>
    <t xml:space="preserve">Meliá Berlin </t>
  </si>
  <si>
    <t>Friedrichstrasse 103, Berlin - Mitte, 10117, Germany</t>
  </si>
  <si>
    <t>Standard room: Basic tariff MELIA GUESTROOM; 28 m², double/twin, Wifi, bathtub/shower; A/C, Safe, Minibar, Sat-TV, Bidet, Hairdryer</t>
  </si>
  <si>
    <t>Superior room: Basic tariff ACCESIBLE ROOM; 32 m², adapted for the disabled, wifi; shower, safe, minibar, TV, A/C</t>
  </si>
  <si>
    <t>Superior room: Basic tariff PREMIUM GUESTROOM; 28 m², double/twin, river view, water, wifi; bathtub/shower, bidet, safe, minibar, TV</t>
  </si>
  <si>
    <t>332.00</t>
  </si>
  <si>
    <t>392.00</t>
  </si>
  <si>
    <t>Business room: Basic tariff THE LEVEL ROOM; 28 m², access to Level Lounge, iron/board; bathtub/shower, coffee/tea, scale, wifi</t>
  </si>
  <si>
    <t>404.00</t>
  </si>
  <si>
    <t>Junior suite: Basic tariff JUNIOR SUITE; 45 m², access to Level Lounge, coffee/tea; seperate seating area, iron/board, wifi</t>
  </si>
  <si>
    <t>452.00</t>
  </si>
  <si>
    <t>500.00</t>
  </si>
  <si>
    <t>Standard room: Basic tariff GRAND SUITE; 56 m², Level Lounge, coffee/tea, city view; living and sleeping room, iron/board, cd/dvd</t>
  </si>
  <si>
    <t>1040.00</t>
  </si>
  <si>
    <t>1300.00</t>
  </si>
  <si>
    <t>Standard room: Basic tariff PRESIDENTIAL SUITE; 110 m², top floor, city view, Level Lounge, .; 4 areas, meeting room, coffee/tea, cd/dvd</t>
  </si>
  <si>
    <t>1360.00</t>
  </si>
  <si>
    <t>1700.00</t>
  </si>
  <si>
    <t>Kiez Pension</t>
  </si>
  <si>
    <t>Jungstr. 41, Berlin - Friedrichshain, 10247, Germany</t>
  </si>
  <si>
    <t xml:space="preserve">Forsthaus </t>
  </si>
  <si>
    <t>Stölpchenweg  45, Berlin - Wannsee, 14109, Germany</t>
  </si>
  <si>
    <t>Messe Hotel Pension</t>
  </si>
  <si>
    <t>88.30</t>
  </si>
  <si>
    <t>Neue Kantstr. 5, Berlin - Charlottenburg, 14057, Germany</t>
  </si>
  <si>
    <t>93.00</t>
  </si>
  <si>
    <t xml:space="preserve">fjord </t>
  </si>
  <si>
    <t>193.26</t>
  </si>
  <si>
    <t>Bissingzeile 13, Berlin - Tiergarten, 10785, Germany</t>
  </si>
  <si>
    <t>215.84</t>
  </si>
  <si>
    <t>Family room: Basic tariff Family Room (triple room)</t>
  </si>
  <si>
    <t>259.82</t>
  </si>
  <si>
    <t>343.22</t>
  </si>
  <si>
    <t>Pankow</t>
  </si>
  <si>
    <t xml:space="preserve">Pankow </t>
  </si>
  <si>
    <t>Pasewalker Str. 14-15, Berlin - Pankow, 13127, Germany</t>
  </si>
  <si>
    <t xml:space="preserve">Schoenhouse Studios </t>
  </si>
  <si>
    <t>Prenzlauer Allee 241, Berlin - Prenzlauer Berg, 10405, Germany</t>
  </si>
  <si>
    <t>EntréeHotel Karlshorst</t>
  </si>
  <si>
    <t>102.40</t>
  </si>
  <si>
    <t>Treskowallee 89, Berlin - Lichtenberg, 10318, Germany</t>
  </si>
  <si>
    <t>108.60</t>
  </si>
  <si>
    <t>Suite: Basic tariff Premium Suite, 2 Bedrooms, 2 Bathrooms</t>
  </si>
  <si>
    <t xml:space="preserve">NH Berlin Kurfürstendamm </t>
  </si>
  <si>
    <t>Grolmanstr. 41-43, Berlin - Charlottenburg, 10623, Germany</t>
  </si>
  <si>
    <t>167.00</t>
  </si>
  <si>
    <t>IntercityHotel Berlin Hauptbahnhof</t>
  </si>
  <si>
    <t>IntercityHotel Hauptbahnhof</t>
  </si>
  <si>
    <t>203.50</t>
  </si>
  <si>
    <t>Katharina-Paulus-Str. 5, Berlin - Mitte, 10557, Germany</t>
  </si>
  <si>
    <t xml:space="preserve">Pension Peters - das andere Hotel </t>
  </si>
  <si>
    <t>Kantstraße 146, 10623, Berlin - Charlottenburg</t>
  </si>
  <si>
    <t>Standard room: Basic tariff Standard Double or Twin Room (private bathroom on floor)</t>
  </si>
  <si>
    <t>Family room: Basic tariff Family Room, Private Bathroom</t>
  </si>
  <si>
    <t>Hyperion Hotel Berlin</t>
  </si>
  <si>
    <t xml:space="preserve">Hyperion Hotel Berlin </t>
  </si>
  <si>
    <t>185.60</t>
  </si>
  <si>
    <t>Prager Platz/Prager Str. 12, Berlin - Wilmersdorf, 10779, Germany</t>
  </si>
  <si>
    <t>Luetzow</t>
  </si>
  <si>
    <t xml:space="preserve">Lützow </t>
  </si>
  <si>
    <t>107.32</t>
  </si>
  <si>
    <t>Keithstraße 38, Berlin - Tiergarten, 10787, Germany</t>
  </si>
  <si>
    <t>126.26</t>
  </si>
  <si>
    <t>179.76</t>
  </si>
  <si>
    <t>Novum Lichtburg am Kurfürstendamm</t>
  </si>
  <si>
    <t>78.20</t>
  </si>
  <si>
    <t>Paderborner Str. 10, Berlin - Wilmersdorf, 10709, Germany</t>
  </si>
  <si>
    <t>92.00</t>
  </si>
  <si>
    <t>Apartment-Hotel Landhaus Lichterfelde</t>
  </si>
  <si>
    <t>Drakestr. 60, 12205, Berlin - Steglitz</t>
  </si>
  <si>
    <t>Hotel Kallmeyer</t>
  </si>
  <si>
    <t xml:space="preserve">Kallmeyer </t>
  </si>
  <si>
    <t>Seegefelder Str. 75, Berlin - Spandau, 13583, Germany</t>
  </si>
  <si>
    <t xml:space="preserve">City Pension </t>
  </si>
  <si>
    <t>Stuttgarter Platz 9, Berlin - Charlottenburg, 10627, Germany</t>
  </si>
  <si>
    <t>Standard room: Basic tariff Triple Room, Private Bathroom</t>
  </si>
  <si>
    <t>Standard room: Basic tariff Quadruple Room, Private Bathroom</t>
  </si>
  <si>
    <t>Gasteiner Hof Garni</t>
  </si>
  <si>
    <t>Gasteiner Str. 8, Berlin - Wilmersdorf, 10717, Germany</t>
  </si>
  <si>
    <t>NH Berlin Treptow</t>
  </si>
  <si>
    <t xml:space="preserve">NH Berlin Treptow </t>
  </si>
  <si>
    <t>Spreestr. 14, Berlin - Treptow, 12439, Germany</t>
  </si>
  <si>
    <t xml:space="preserve">AI Königshof </t>
  </si>
  <si>
    <t>Stuttgarter Platz 7, Berlin - Charlottenburg, 10627, Germany</t>
  </si>
  <si>
    <t>Standard room: Basic tariff Standard Room, 2 Twin Beds</t>
  </si>
  <si>
    <t xml:space="preserve">Ocak Apartment &amp; Hotel </t>
  </si>
  <si>
    <t>Jülicher Straße 15, Berlin - Berlin, 13357, Germany</t>
  </si>
  <si>
    <t>181.50</t>
  </si>
  <si>
    <t>Crowne Plaza Berlin City Centre</t>
  </si>
  <si>
    <t>Standard room: Hot tariff STANDARD ROOM; BED AND SMOKING PREFERENCE WILL BE ALLOCATED UPON ARRIVAL. HAVE A RESTFUL STAY IN OUR 25 SQM AIR...</t>
  </si>
  <si>
    <t xml:space="preserve">Crowne Plaza BERLIN - CITY CTR NURNBERGER </t>
  </si>
  <si>
    <t>Nuernberger Strasse 65, 10787, Berlin - Charlottenburg</t>
  </si>
  <si>
    <t>Standard room: Basic tariff STANDARD ROOM; BED AND SMOKING PREFERENCE WILL BE ALLOCATED UPON ARRIVAL. HAVE A RESTFUL STAY IN OUR 25 SQM AIR...</t>
  </si>
  <si>
    <t>Superior room: Basic tariff SUPERIOR ROOM; BED AND SMOKING PREFERENCE WILL BE ALLOCATED UPON ARRIVAL. RELAX IN OUR SUPERIOR ROOM WITH AIR CON...</t>
  </si>
  <si>
    <t>263.00</t>
  </si>
  <si>
    <t>Business room: Basic tariff KING EXECUTIVE NONSMOKING; FEEL AT HOME IN OUR AIR CONDITIONED EXECUTIVE ROOMS ON THE UPPER FLOORS WITH RELAXING...</t>
  </si>
  <si>
    <t>Business room: Basic tariff TWIN EXECUTIVE ROOM NONSMOKING; FEEL AT HOME IN OUR AIR CONDITIONED EXECUTIVE ROOMS ON THE UPPER FLOORS WITH...</t>
  </si>
  <si>
    <t>Suite: Basic tariff KING SUITE NONSMOKING; YOUR 50 SQM SUITE HAS A SEPARATE LIVING ROOM AND SEATING AREA WHICH CAN BE USED AS SOFA BED...</t>
  </si>
  <si>
    <t xml:space="preserve">Arte Luise Kunsthotel </t>
  </si>
  <si>
    <t>Luisenstr. 19, Berlin - Mitte, 10117, Germany</t>
  </si>
  <si>
    <t xml:space="preserve">art`appart suiten </t>
  </si>
  <si>
    <t>Goethestr. 50a, 10625, Berlin - Berlin</t>
  </si>
  <si>
    <t>Apartment: Basic tariff Superior Apartment</t>
  </si>
  <si>
    <t>218.50</t>
  </si>
  <si>
    <t>Aspria Ku`damm</t>
  </si>
  <si>
    <t>Karlsruher Str. 20, 10711, Berlin - Wilmersdorf</t>
  </si>
  <si>
    <t xml:space="preserve">enjoy hostel Berlin City West </t>
  </si>
  <si>
    <t>102.78</t>
  </si>
  <si>
    <t>Kalischer Str. 38, Berlin - Wilmersdorf, 10713, Germany</t>
  </si>
  <si>
    <t>Ibis Berlin Potsdamer Platz</t>
  </si>
  <si>
    <t xml:space="preserve">ibis Berlin City Potsdamer Platz </t>
  </si>
  <si>
    <t>Anhalter Strasse 4, Berlin - Mitte, 10963, Germany</t>
  </si>
  <si>
    <t>Standard room: Basic tariff Room with 1 double bed 63 x 79 in. + 1 rollaway bed 31 x 69 in., new sleep-easy concept</t>
  </si>
  <si>
    <t>Standard room: Flex tariff Room with 1 double bed 63 x 79 in. + 1 rollaway bed 31 x 69 in., new sleep-easy concept</t>
  </si>
  <si>
    <t xml:space="preserve">Villa Kastania </t>
  </si>
  <si>
    <t>222.34</t>
  </si>
  <si>
    <t>Kastanienallee 20, Berlin - Charlottenburg, 14052, Germany</t>
  </si>
  <si>
    <t>Superior room: Basic tariff Deluxe Room, 1 Double or 2 Twin Beds</t>
  </si>
  <si>
    <t>258.10</t>
  </si>
  <si>
    <t>292.02</t>
  </si>
  <si>
    <t>311.60</t>
  </si>
  <si>
    <t>347.68</t>
  </si>
  <si>
    <t>365.98</t>
  </si>
  <si>
    <t xml:space="preserve">Hotel Ambert </t>
  </si>
  <si>
    <t>86.00</t>
  </si>
  <si>
    <t>Brandenburgische Str. 18, Berlin - Charlottenburg-Wilmersdorf, 10707, Germany</t>
  </si>
  <si>
    <t>85.40</t>
  </si>
  <si>
    <t>Toms Gay Hotel</t>
  </si>
  <si>
    <t>Apartment: Basic tariff Apartment (for 2 Persons)</t>
  </si>
  <si>
    <t>Motzstr. 19, Berlin - Schöneberg, 10777, Germany</t>
  </si>
  <si>
    <t>Apartment: Basic tariff Apartment (for 4 Persons)</t>
  </si>
  <si>
    <t xml:space="preserve">Apple City </t>
  </si>
  <si>
    <t>Wilhelmshavener Str. 71, Berlin - Moabit, 10551, Germany</t>
  </si>
  <si>
    <t>Novotel Suites Ber Potsdamer Pl</t>
  </si>
  <si>
    <t>Suite: Hot tariff Suite with 1 double bed (63x79 in. [160x200 cm]) and 1 sofa bed</t>
  </si>
  <si>
    <t xml:space="preserve">Novotel Suites Berlin City Potsdamer Platz </t>
  </si>
  <si>
    <t>155.00</t>
  </si>
  <si>
    <t>Anhalter Strasse 2, Berlin - Mitte, 10963, Germany</t>
  </si>
  <si>
    <t>Suite: Flex tariff Suite with 1 double bed (63x79 in. [160x200 cm]) and 1 sofa bed</t>
  </si>
  <si>
    <t>Suite: Basic tariff Suite with 1 double bed (63x79 in. [160x200 cm]) and 1 sofa bed</t>
  </si>
  <si>
    <t>Suite: Basic tariff Suite with 1 double bed (63x79 in. [160x200 cm]), 1 sofa bed and 1 extra bed</t>
  </si>
  <si>
    <t>Superior room: Basic tariff Superior Suite with 2 single beds</t>
  </si>
  <si>
    <t>Suite: Flex tariff Suite with 1 double bed (63x79 in. [160x200 cm]), 1 sofa bed and 1 extra bed</t>
  </si>
  <si>
    <t>Superior room: Flex tariff Superior Suite with 2 single beds</t>
  </si>
  <si>
    <t>215.00</t>
  </si>
  <si>
    <t xml:space="preserve">New Berlin </t>
  </si>
  <si>
    <t>Petersburger Str. 24, Berlin - Friedrichshain, 10249, Germany</t>
  </si>
  <si>
    <t>329.98</t>
  </si>
  <si>
    <t xml:space="preserve">ArtHotelConnection </t>
  </si>
  <si>
    <t>178.48</t>
  </si>
  <si>
    <t>Fuggerstraße 33, Berlin - Berlin, 10777, Germany</t>
  </si>
  <si>
    <t xml:space="preserve">Q </t>
  </si>
  <si>
    <t>Knesebeckstr. 67, Berlin - Charlottenburg, 10623, Germany</t>
  </si>
  <si>
    <t>430.02</t>
  </si>
  <si>
    <t>489.98</t>
  </si>
  <si>
    <t xml:space="preserve">Villa Konstanz </t>
  </si>
  <si>
    <t>Konstanzer Str. 30, Berlin - Wilmersdorf, 10709, Germany</t>
  </si>
  <si>
    <t xml:space="preserve">Brilliant Apartments </t>
  </si>
  <si>
    <t>291.54</t>
  </si>
  <si>
    <t>Oderberger Str. 38, Berlin - Prenzlauer Berg, 10435, Germany</t>
  </si>
  <si>
    <t>314.14</t>
  </si>
  <si>
    <t>325.44</t>
  </si>
  <si>
    <t xml:space="preserve">Calma Berlin Mitte </t>
  </si>
  <si>
    <t>141.14</t>
  </si>
  <si>
    <t>Linienstr. 139-140, Berlin - Mitte, 10115, Germany</t>
  </si>
  <si>
    <t>Standard room: Basic tariff CALMA XS</t>
  </si>
  <si>
    <t>175.16</t>
  </si>
  <si>
    <t>Family room: Basic tariff CALMA L (family triple room)</t>
  </si>
  <si>
    <t>229.34</t>
  </si>
  <si>
    <t>312.74</t>
  </si>
  <si>
    <t>Haus Bismarck Garni</t>
  </si>
  <si>
    <t>Bismarckallee 3, Berlin - Wilmersdorf, 14193, Germany</t>
  </si>
  <si>
    <t>Happy Go Lucky Hostel</t>
  </si>
  <si>
    <t>109.00</t>
  </si>
  <si>
    <t>Stuttgarter Platz 17, Berlin - Charlottenburg, 10627, Germany</t>
  </si>
  <si>
    <t>Adina Apartment Hotel Berlin Mitte</t>
  </si>
  <si>
    <t>262.50</t>
  </si>
  <si>
    <t>Platz vor dem Neuen Tor 6, Berlin - Mitte, 10115, Germany</t>
  </si>
  <si>
    <t>322.50</t>
  </si>
  <si>
    <t xml:space="preserve">Atlas </t>
  </si>
  <si>
    <t>88.20</t>
  </si>
  <si>
    <t>Bernhardstr. 9, Berlin - Wilmersdorf, 10715, Germany</t>
  </si>
  <si>
    <t>Mercure Hotel Chateau Berlin</t>
  </si>
  <si>
    <t xml:space="preserve">Mercure Hotel Chateau Berlin am Kurfuerstendamm </t>
  </si>
  <si>
    <t>Knesebeckstrasse 38-49, Berlin - Charlottenburg, 10719, Germany</t>
  </si>
  <si>
    <t xml:space="preserve">Landhaus Alpinia </t>
  </si>
  <si>
    <t>Säntisstr. 32 - 34, Berlin - Mariendorf, 12107, Germany</t>
  </si>
  <si>
    <t>Hotel Victor's Residenz Hotel Berlin Tegel</t>
  </si>
  <si>
    <t>Victors Residenz Berlin Tegel</t>
  </si>
  <si>
    <t>Holländerstr 31, Berlin - Reinickendorf, 13407, Germany</t>
  </si>
  <si>
    <t>227.00</t>
  </si>
  <si>
    <t>Comfort Hotel Berlin Lichtenberg</t>
  </si>
  <si>
    <t>Comfort Hotel Lichtenberg</t>
  </si>
  <si>
    <t>103.50</t>
  </si>
  <si>
    <t>Rhinstr. 159, Berlin - Lichtenberg, 10315, Germany</t>
  </si>
  <si>
    <t>218.02</t>
  </si>
  <si>
    <t>Quentin Design Berlin Hotel</t>
  </si>
  <si>
    <t xml:space="preserve">Quentin Design </t>
  </si>
  <si>
    <t>Kalckreuthstr. 12, Berlin - Schöneberg, 10777, Germany</t>
  </si>
  <si>
    <t>Sofitel Berlin Gendarmenmarkt</t>
  </si>
  <si>
    <t>Superior room: Hot tariff SUPERIOR ROOM, 1 Double Size Bed</t>
  </si>
  <si>
    <t xml:space="preserve">Sofitel Berlin Gendarmenmarkt </t>
  </si>
  <si>
    <t>478.00</t>
  </si>
  <si>
    <t>Charlottenstrasse 50-52, Berlin - Mitte, 10117, Germany</t>
  </si>
  <si>
    <t>Superior room: Flex tariff SUPERIOR ROOM, 1 Double Size Bed</t>
  </si>
  <si>
    <t>578.00</t>
  </si>
  <si>
    <t>Superior room: Basic tariff SUPERIOR ROOM, 1 Double Size Bed</t>
  </si>
  <si>
    <t>521.00</t>
  </si>
  <si>
    <t>Standard room: Basic tariff LUXURY ROOM, 1 Double Size Bed, upper floors, seating area</t>
  </si>
  <si>
    <t>528.00</t>
  </si>
  <si>
    <t>566.00</t>
  </si>
  <si>
    <t>571.00</t>
  </si>
  <si>
    <t>609.00</t>
  </si>
  <si>
    <t>616.00</t>
  </si>
  <si>
    <t>Standard room: Flex tariff LUXURY ROOM, 1 Double Size Bed, upper floors, seating area</t>
  </si>
  <si>
    <t>628.00</t>
  </si>
  <si>
    <t>Standard room: Basic tariff JUNIOR SUITE, 1 Double Size Bed, separate seating area, view of courtyard or Gendarmenmarkt</t>
  </si>
  <si>
    <t>659.00</t>
  </si>
  <si>
    <t>666.00</t>
  </si>
  <si>
    <t>671.00</t>
  </si>
  <si>
    <t xml:space="preserve">City Apartments am Regierungsviertel </t>
  </si>
  <si>
    <t>Mohrenstraße 68, Berlin - Mitte, 10117, Germany</t>
  </si>
  <si>
    <t>Hotel Berlin, Berlin</t>
  </si>
  <si>
    <t xml:space="preserve">Berlin Berlin </t>
  </si>
  <si>
    <t>Lützowplatz 17, Berlin - Tiergarten, 10785, Germany</t>
  </si>
  <si>
    <t>190.42</t>
  </si>
  <si>
    <t>Superior room: Basic tariff Superior Plus Room</t>
  </si>
  <si>
    <t>238.40</t>
  </si>
  <si>
    <t>350.42</t>
  </si>
  <si>
    <t>438.00</t>
  </si>
  <si>
    <t xml:space="preserve">Motel One Berlin - Upper West </t>
  </si>
  <si>
    <t>Kantstr. 163-165, 10623, Berlin - Berlin</t>
  </si>
  <si>
    <t xml:space="preserve">Novum Aldea Berlin Centrum </t>
  </si>
  <si>
    <t>77.34</t>
  </si>
  <si>
    <t>Bülowstr. 20-22, Berlin - Schöneberg, 10783, Germany</t>
  </si>
  <si>
    <t>91.00</t>
  </si>
  <si>
    <t>Family room: Flex tariff Family room 4 People</t>
  </si>
  <si>
    <t>DXB</t>
  </si>
  <si>
    <t>168.48</t>
  </si>
  <si>
    <t>Hotel Steglitz International</t>
  </si>
  <si>
    <t>199.34</t>
  </si>
  <si>
    <t>Albrechtstr. 2, Berlin - Steglitz, 12165, Germany</t>
  </si>
  <si>
    <t>169.44</t>
  </si>
  <si>
    <t>199.36</t>
  </si>
  <si>
    <t>255.36</t>
  </si>
  <si>
    <t>338.24</t>
  </si>
  <si>
    <t xml:space="preserve">ibis Styles Berlin an der Oper </t>
  </si>
  <si>
    <t>Superior room: Flex tariff All Comfort Twin</t>
  </si>
  <si>
    <t>Bismarckstrasse 100, Berlin - Charlottenburg, 10625, Germany</t>
  </si>
  <si>
    <t>Superior room: Flex tariff All Comfort Plus</t>
  </si>
  <si>
    <t>Superior room: Flex tariff All Comfort Double</t>
  </si>
  <si>
    <t>Apartments am Brandenburger Tor</t>
  </si>
  <si>
    <t>224.76</t>
  </si>
  <si>
    <t>Behrenstr. 1c, Berlin - Mitte, 10117, Germany</t>
  </si>
  <si>
    <t>Apartment: Basic tariff Apartment, 2 Bedrooms (500 Euro Deposit (3P))</t>
  </si>
  <si>
    <t>264.76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</si>
</sst>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56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61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>
        <f>HYPERLINK("https://hotel-media.eclerx.com/savepage/tk_15462417736828606_sr_188.html","info")</f>
        <v/>
      </c>
      <c r="AA2" t="n">
        <v>-4880360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272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4880360</v>
      </c>
      <c r="AZ2" t="s">
        <v>91</v>
      </c>
      <c r="BA2" t="s"/>
      <c r="BB2" t="n">
        <v>539519</v>
      </c>
      <c r="BC2" t="n">
        <v>52.504378</v>
      </c>
      <c r="BD2" t="n">
        <v>52.504378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74</v>
      </c>
      <c r="K3" t="n">
        <v>91</v>
      </c>
      <c r="L3" t="s">
        <v>76</v>
      </c>
      <c r="M3" t="s"/>
      <c r="N3" t="s">
        <v>93</v>
      </c>
      <c r="O3" t="s">
        <v>78</v>
      </c>
      <c r="P3" t="s">
        <v>73</v>
      </c>
      <c r="Q3" t="s"/>
      <c r="R3" t="s">
        <v>79</v>
      </c>
      <c r="S3" t="s">
        <v>94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>
        <f>HYPERLINK("https://hotel-media.eclerx.com/savepage/tk_15462417736828606_sr_188.html","info")</f>
        <v/>
      </c>
      <c r="AA3" t="n">
        <v>-4880360</v>
      </c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272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4880360</v>
      </c>
      <c r="AZ3" t="s">
        <v>91</v>
      </c>
      <c r="BA3" t="s"/>
      <c r="BB3" t="n">
        <v>539519</v>
      </c>
      <c r="BC3" t="n">
        <v>52.504378</v>
      </c>
      <c r="BD3" t="n">
        <v>52.504378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74</v>
      </c>
      <c r="K4" t="n">
        <v>101</v>
      </c>
      <c r="L4" t="s">
        <v>76</v>
      </c>
      <c r="M4" t="s"/>
      <c r="N4" t="s">
        <v>95</v>
      </c>
      <c r="O4" t="s">
        <v>78</v>
      </c>
      <c r="P4" t="s">
        <v>73</v>
      </c>
      <c r="Q4" t="s"/>
      <c r="R4" t="s">
        <v>79</v>
      </c>
      <c r="S4" t="s">
        <v>96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>
        <f>HYPERLINK("https://hotel-media.eclerx.com/savepage/tk_15462417736828606_sr_188.html","info")</f>
        <v/>
      </c>
      <c r="AA4" t="n">
        <v>-4880360</v>
      </c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272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4880360</v>
      </c>
      <c r="AZ4" t="s">
        <v>91</v>
      </c>
      <c r="BA4" t="s"/>
      <c r="BB4" t="n">
        <v>539519</v>
      </c>
      <c r="BC4" t="n">
        <v>52.504378</v>
      </c>
      <c r="BD4" t="n">
        <v>52.504378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97</v>
      </c>
      <c r="F5" t="n">
        <v>-1</v>
      </c>
      <c r="G5" t="s">
        <v>74</v>
      </c>
      <c r="H5" t="s">
        <v>75</v>
      </c>
      <c r="I5" t="s"/>
      <c r="J5" t="s">
        <v>74</v>
      </c>
      <c r="K5" t="n">
        <v>79</v>
      </c>
      <c r="L5" t="s">
        <v>76</v>
      </c>
      <c r="M5" t="s"/>
      <c r="N5" t="s">
        <v>95</v>
      </c>
      <c r="O5" t="s">
        <v>78</v>
      </c>
      <c r="P5" t="s">
        <v>97</v>
      </c>
      <c r="Q5" t="s"/>
      <c r="R5" t="s">
        <v>79</v>
      </c>
      <c r="S5" t="s">
        <v>98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>
        <f>HYPERLINK("https://hotel-media.eclerx.com/savepage/tk_15462421725293136_sr_188.html","info")</f>
        <v/>
      </c>
      <c r="AA5" t="n">
        <v>-2071797</v>
      </c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489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2071797</v>
      </c>
      <c r="AZ5" t="s">
        <v>99</v>
      </c>
      <c r="BA5" t="s"/>
      <c r="BB5" t="n">
        <v>580953</v>
      </c>
      <c r="BC5" t="n">
        <v>52.413135</v>
      </c>
      <c r="BD5" t="n">
        <v>52.413135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100</v>
      </c>
      <c r="F6" t="n">
        <v>-1</v>
      </c>
      <c r="G6" t="s">
        <v>74</v>
      </c>
      <c r="H6" t="s">
        <v>75</v>
      </c>
      <c r="I6" t="s"/>
      <c r="J6" t="s">
        <v>74</v>
      </c>
      <c r="K6" t="n">
        <v>85.88</v>
      </c>
      <c r="L6" t="s">
        <v>76</v>
      </c>
      <c r="M6" t="s"/>
      <c r="N6" t="s">
        <v>101</v>
      </c>
      <c r="O6" t="s">
        <v>78</v>
      </c>
      <c r="P6" t="s">
        <v>100</v>
      </c>
      <c r="Q6" t="s"/>
      <c r="R6" t="s">
        <v>79</v>
      </c>
      <c r="S6" t="s">
        <v>102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>
        <f>HYPERLINK("https://hotel-media.eclerx.com/savepage/tk_1546242336088809_sr_189.html","info")</f>
        <v/>
      </c>
      <c r="AA6" t="n">
        <v>-4319385</v>
      </c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505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4319385</v>
      </c>
      <c r="AZ6" t="s">
        <v>103</v>
      </c>
      <c r="BA6" t="s"/>
      <c r="BB6" t="n">
        <v>402821</v>
      </c>
      <c r="BC6" t="n">
        <v>52.502945</v>
      </c>
      <c r="BD6" t="n">
        <v>52.502945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100</v>
      </c>
      <c r="F7" t="n">
        <v>-1</v>
      </c>
      <c r="G7" t="s">
        <v>74</v>
      </c>
      <c r="H7" t="s">
        <v>75</v>
      </c>
      <c r="I7" t="s"/>
      <c r="J7" t="s">
        <v>74</v>
      </c>
      <c r="K7" t="n">
        <v>96.47</v>
      </c>
      <c r="L7" t="s">
        <v>76</v>
      </c>
      <c r="M7" t="s"/>
      <c r="N7" t="s">
        <v>104</v>
      </c>
      <c r="O7" t="s">
        <v>78</v>
      </c>
      <c r="P7" t="s">
        <v>100</v>
      </c>
      <c r="Q7" t="s"/>
      <c r="R7" t="s">
        <v>79</v>
      </c>
      <c r="S7" t="s">
        <v>105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>
        <f>HYPERLINK("https://hotel-media.eclerx.com/savepage/tk_1546242336088809_sr_189.html","info")</f>
        <v/>
      </c>
      <c r="AA7" t="n">
        <v>-4319385</v>
      </c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505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4319385</v>
      </c>
      <c r="AZ7" t="s">
        <v>103</v>
      </c>
      <c r="BA7" t="s"/>
      <c r="BB7" t="n">
        <v>402821</v>
      </c>
      <c r="BC7" t="n">
        <v>52.502945</v>
      </c>
      <c r="BD7" t="n">
        <v>52.502945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106</v>
      </c>
      <c r="F8" t="n">
        <v>-1</v>
      </c>
      <c r="G8" t="s">
        <v>74</v>
      </c>
      <c r="H8" t="s">
        <v>75</v>
      </c>
      <c r="I8" t="s"/>
      <c r="J8" t="s">
        <v>74</v>
      </c>
      <c r="K8" t="n">
        <v>276.09</v>
      </c>
      <c r="L8" t="s">
        <v>76</v>
      </c>
      <c r="M8" t="s"/>
      <c r="N8" t="s">
        <v>104</v>
      </c>
      <c r="O8" t="s">
        <v>78</v>
      </c>
      <c r="P8" t="s">
        <v>106</v>
      </c>
      <c r="Q8" t="s"/>
      <c r="R8" t="s">
        <v>107</v>
      </c>
      <c r="S8" t="s">
        <v>108</v>
      </c>
      <c r="T8" t="s">
        <v>81</v>
      </c>
      <c r="U8" t="s">
        <v>82</v>
      </c>
      <c r="V8" t="s">
        <v>83</v>
      </c>
      <c r="W8" t="s">
        <v>109</v>
      </c>
      <c r="X8" t="s"/>
      <c r="Y8" t="s">
        <v>85</v>
      </c>
      <c r="Z8">
        <f>HYPERLINK("https://hotel-media.eclerx.com/savepage/tk_15462421906387515_sr_188.html","info")</f>
        <v/>
      </c>
      <c r="AA8" t="n">
        <v>-4506001</v>
      </c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500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4506001</v>
      </c>
      <c r="AZ8" t="s">
        <v>110</v>
      </c>
      <c r="BA8" t="s"/>
      <c r="BB8" t="n">
        <v>883152</v>
      </c>
      <c r="BC8" t="n">
        <v>52.502217</v>
      </c>
      <c r="BD8" t="n">
        <v>52.502217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111</v>
      </c>
      <c r="F9" t="n">
        <v>-1</v>
      </c>
      <c r="G9" t="s">
        <v>74</v>
      </c>
      <c r="H9" t="s">
        <v>75</v>
      </c>
      <c r="I9" t="s"/>
      <c r="J9" t="s">
        <v>74</v>
      </c>
      <c r="K9" t="n">
        <v>152.55</v>
      </c>
      <c r="L9" t="s">
        <v>76</v>
      </c>
      <c r="M9" t="s"/>
      <c r="N9" t="s">
        <v>95</v>
      </c>
      <c r="O9" t="s">
        <v>78</v>
      </c>
      <c r="P9" t="s">
        <v>111</v>
      </c>
      <c r="Q9" t="s"/>
      <c r="R9" t="s">
        <v>112</v>
      </c>
      <c r="S9" t="s">
        <v>113</v>
      </c>
      <c r="T9" t="s">
        <v>81</v>
      </c>
      <c r="U9" t="s">
        <v>82</v>
      </c>
      <c r="V9" t="s">
        <v>83</v>
      </c>
      <c r="W9" t="s">
        <v>109</v>
      </c>
      <c r="X9" t="s"/>
      <c r="Y9" t="s">
        <v>85</v>
      </c>
      <c r="Z9">
        <f>HYPERLINK("https://hotel-media.eclerx.com/savepage/tk_15462416890256498_sr_189.html","info")</f>
        <v/>
      </c>
      <c r="AA9" t="n">
        <v>-8979245</v>
      </c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202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8979245</v>
      </c>
      <c r="AZ9" t="s">
        <v>114</v>
      </c>
      <c r="BA9" t="s"/>
      <c r="BB9" t="n">
        <v>538488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115</v>
      </c>
      <c r="F10" t="n">
        <v>-1</v>
      </c>
      <c r="G10" t="s">
        <v>74</v>
      </c>
      <c r="H10" t="s">
        <v>75</v>
      </c>
      <c r="I10" t="s"/>
      <c r="J10" t="s">
        <v>74</v>
      </c>
      <c r="K10" t="n">
        <v>207</v>
      </c>
      <c r="L10" t="s">
        <v>76</v>
      </c>
      <c r="M10" t="s"/>
      <c r="N10" t="s">
        <v>116</v>
      </c>
      <c r="O10" t="s">
        <v>78</v>
      </c>
      <c r="P10" t="s">
        <v>115</v>
      </c>
      <c r="Q10" t="s"/>
      <c r="R10" t="s">
        <v>107</v>
      </c>
      <c r="S10" t="s">
        <v>117</v>
      </c>
      <c r="T10" t="s">
        <v>81</v>
      </c>
      <c r="U10" t="s">
        <v>82</v>
      </c>
      <c r="V10" t="s">
        <v>83</v>
      </c>
      <c r="W10" t="s">
        <v>109</v>
      </c>
      <c r="X10" t="s"/>
      <c r="Y10" t="s">
        <v>85</v>
      </c>
      <c r="Z10">
        <f>HYPERLINK("https://hotel-media.eclerx.com/savepage/tk_1546241863073038_sr_189.html","info")</f>
        <v/>
      </c>
      <c r="AA10" t="n">
        <v>-6500517</v>
      </c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287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6500517</v>
      </c>
      <c r="AZ10" t="s">
        <v>118</v>
      </c>
      <c r="BA10" t="s"/>
      <c r="BB10" t="n">
        <v>535561</v>
      </c>
      <c r="BC10" t="n">
        <v>52.509408</v>
      </c>
      <c r="BD10" t="n">
        <v>52.509408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115</v>
      </c>
      <c r="F11" t="n">
        <v>-1</v>
      </c>
      <c r="G11" t="s">
        <v>74</v>
      </c>
      <c r="H11" t="s">
        <v>75</v>
      </c>
      <c r="I11" t="s"/>
      <c r="J11" t="s">
        <v>74</v>
      </c>
      <c r="K11" t="n">
        <v>230</v>
      </c>
      <c r="L11" t="s">
        <v>76</v>
      </c>
      <c r="M11" t="s"/>
      <c r="N11" t="s">
        <v>119</v>
      </c>
      <c r="O11" t="s">
        <v>78</v>
      </c>
      <c r="P11" t="s">
        <v>115</v>
      </c>
      <c r="Q11" t="s"/>
      <c r="R11" t="s">
        <v>107</v>
      </c>
      <c r="S11" t="s">
        <v>120</v>
      </c>
      <c r="T11" t="s">
        <v>81</v>
      </c>
      <c r="U11" t="s">
        <v>82</v>
      </c>
      <c r="V11" t="s">
        <v>83</v>
      </c>
      <c r="W11" t="s">
        <v>109</v>
      </c>
      <c r="X11" t="s"/>
      <c r="Y11" t="s">
        <v>85</v>
      </c>
      <c r="Z11">
        <f>HYPERLINK("https://hotel-media.eclerx.com/savepage/tk_1546241863073038_sr_189.html","info")</f>
        <v/>
      </c>
      <c r="AA11" t="n">
        <v>-6500517</v>
      </c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287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6500517</v>
      </c>
      <c r="AZ11" t="s">
        <v>118</v>
      </c>
      <c r="BA11" t="s"/>
      <c r="BB11" t="n">
        <v>535561</v>
      </c>
      <c r="BC11" t="n">
        <v>52.509408</v>
      </c>
      <c r="BD11" t="n">
        <v>52.509408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115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218.5</v>
      </c>
      <c r="L12" t="s">
        <v>76</v>
      </c>
      <c r="M12" t="s"/>
      <c r="N12" t="s">
        <v>121</v>
      </c>
      <c r="O12" t="s">
        <v>78</v>
      </c>
      <c r="P12" t="s">
        <v>115</v>
      </c>
      <c r="Q12" t="s"/>
      <c r="R12" t="s">
        <v>107</v>
      </c>
      <c r="S12" t="s">
        <v>122</v>
      </c>
      <c r="T12" t="s">
        <v>81</v>
      </c>
      <c r="U12" t="s">
        <v>82</v>
      </c>
      <c r="V12" t="s">
        <v>83</v>
      </c>
      <c r="W12" t="s">
        <v>109</v>
      </c>
      <c r="X12" t="s"/>
      <c r="Y12" t="s">
        <v>85</v>
      </c>
      <c r="Z12">
        <f>HYPERLINK("https://hotel-media.eclerx.com/savepage/tk_1546241863073038_sr_189.html","info")</f>
        <v/>
      </c>
      <c r="AA12" t="n">
        <v>-6500517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287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6500517</v>
      </c>
      <c r="AZ12" t="s">
        <v>118</v>
      </c>
      <c r="BA12" t="s"/>
      <c r="BB12" t="n">
        <v>535561</v>
      </c>
      <c r="BC12" t="n">
        <v>52.509408</v>
      </c>
      <c r="BD12" t="n">
        <v>52.509408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115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218.5</v>
      </c>
      <c r="L13" t="s">
        <v>76</v>
      </c>
      <c r="M13" t="s"/>
      <c r="N13" t="s">
        <v>121</v>
      </c>
      <c r="O13" t="s">
        <v>78</v>
      </c>
      <c r="P13" t="s">
        <v>115</v>
      </c>
      <c r="Q13" t="s"/>
      <c r="R13" t="s">
        <v>107</v>
      </c>
      <c r="S13" t="s">
        <v>122</v>
      </c>
      <c r="T13" t="s">
        <v>81</v>
      </c>
      <c r="U13" t="s">
        <v>82</v>
      </c>
      <c r="V13" t="s">
        <v>83</v>
      </c>
      <c r="W13" t="s">
        <v>109</v>
      </c>
      <c r="X13" t="s"/>
      <c r="Y13" t="s">
        <v>85</v>
      </c>
      <c r="Z13">
        <f>HYPERLINK("https://hotel-media.eclerx.com/savepage/tk_1546241863073038_sr_189.html","info")</f>
        <v/>
      </c>
      <c r="AA13" t="n">
        <v>-6500517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287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6500517</v>
      </c>
      <c r="AZ13" t="s">
        <v>118</v>
      </c>
      <c r="BA13" t="s"/>
      <c r="BB13" t="n">
        <v>535561</v>
      </c>
      <c r="BC13" t="n">
        <v>52.509408</v>
      </c>
      <c r="BD13" t="n">
        <v>52.509408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115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230</v>
      </c>
      <c r="L14" t="s">
        <v>76</v>
      </c>
      <c r="M14" t="s"/>
      <c r="N14" t="s">
        <v>119</v>
      </c>
      <c r="O14" t="s">
        <v>78</v>
      </c>
      <c r="P14" t="s">
        <v>115</v>
      </c>
      <c r="Q14" t="s"/>
      <c r="R14" t="s">
        <v>107</v>
      </c>
      <c r="S14" t="s">
        <v>120</v>
      </c>
      <c r="T14" t="s">
        <v>81</v>
      </c>
      <c r="U14" t="s">
        <v>82</v>
      </c>
      <c r="V14" t="s">
        <v>83</v>
      </c>
      <c r="W14" t="s">
        <v>109</v>
      </c>
      <c r="X14" t="s"/>
      <c r="Y14" t="s">
        <v>85</v>
      </c>
      <c r="Z14">
        <f>HYPERLINK("https://hotel-media.eclerx.com/savepage/tk_1546241863073038_sr_189.html","info")</f>
        <v/>
      </c>
      <c r="AA14" t="n">
        <v>-6500517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287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6500517</v>
      </c>
      <c r="AZ14" t="s">
        <v>118</v>
      </c>
      <c r="BA14" t="s"/>
      <c r="BB14" t="n">
        <v>535561</v>
      </c>
      <c r="BC14" t="n">
        <v>52.509408</v>
      </c>
      <c r="BD14" t="n">
        <v>52.509408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115</v>
      </c>
      <c r="F15" t="n">
        <v>-1</v>
      </c>
      <c r="G15" t="s">
        <v>74</v>
      </c>
      <c r="H15" t="s">
        <v>75</v>
      </c>
      <c r="I15" t="s"/>
      <c r="J15" t="s">
        <v>74</v>
      </c>
      <c r="K15" t="n">
        <v>252</v>
      </c>
      <c r="L15" t="s">
        <v>76</v>
      </c>
      <c r="M15" t="s"/>
      <c r="N15" t="s">
        <v>123</v>
      </c>
      <c r="O15" t="s">
        <v>78</v>
      </c>
      <c r="P15" t="s">
        <v>115</v>
      </c>
      <c r="Q15" t="s"/>
      <c r="R15" t="s">
        <v>107</v>
      </c>
      <c r="S15" t="s">
        <v>124</v>
      </c>
      <c r="T15" t="s">
        <v>81</v>
      </c>
      <c r="U15" t="s">
        <v>82</v>
      </c>
      <c r="V15" t="s">
        <v>83</v>
      </c>
      <c r="W15" t="s">
        <v>109</v>
      </c>
      <c r="X15" t="s"/>
      <c r="Y15" t="s">
        <v>85</v>
      </c>
      <c r="Z15">
        <f>HYPERLINK("https://hotel-media.eclerx.com/savepage/tk_1546241863073038_sr_189.html","info")</f>
        <v/>
      </c>
      <c r="AA15" t="n">
        <v>-6500517</v>
      </c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287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6500517</v>
      </c>
      <c r="AZ15" t="s">
        <v>118</v>
      </c>
      <c r="BA15" t="s"/>
      <c r="BB15" t="n">
        <v>535561</v>
      </c>
      <c r="BC15" t="n">
        <v>52.509408</v>
      </c>
      <c r="BD15" t="n">
        <v>52.509408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115</v>
      </c>
      <c r="F16" t="n">
        <v>-1</v>
      </c>
      <c r="G16" t="s">
        <v>74</v>
      </c>
      <c r="H16" t="s">
        <v>75</v>
      </c>
      <c r="I16" t="s"/>
      <c r="J16" t="s">
        <v>74</v>
      </c>
      <c r="K16" t="n">
        <v>257</v>
      </c>
      <c r="L16" t="s">
        <v>76</v>
      </c>
      <c r="M16" t="s"/>
      <c r="N16" t="s">
        <v>121</v>
      </c>
      <c r="O16" t="s">
        <v>78</v>
      </c>
      <c r="P16" t="s">
        <v>115</v>
      </c>
      <c r="Q16" t="s"/>
      <c r="R16" t="s">
        <v>107</v>
      </c>
      <c r="S16" t="s">
        <v>125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>
        <f>HYPERLINK("https://hotel-media.eclerx.com/savepage/tk_1546241863073038_sr_189.html","info")</f>
        <v/>
      </c>
      <c r="AA16" t="n">
        <v>-6500517</v>
      </c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287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6500517</v>
      </c>
      <c r="AZ16" t="s">
        <v>118</v>
      </c>
      <c r="BA16" t="s"/>
      <c r="BB16" t="n">
        <v>535561</v>
      </c>
      <c r="BC16" t="n">
        <v>52.509408</v>
      </c>
      <c r="BD16" t="n">
        <v>52.509408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115</v>
      </c>
      <c r="F17" t="n">
        <v>-1</v>
      </c>
      <c r="G17" t="s">
        <v>74</v>
      </c>
      <c r="H17" t="s">
        <v>75</v>
      </c>
      <c r="I17" t="s"/>
      <c r="J17" t="s">
        <v>74</v>
      </c>
      <c r="K17" t="n">
        <v>266</v>
      </c>
      <c r="L17" t="s">
        <v>76</v>
      </c>
      <c r="M17" t="s"/>
      <c r="N17" t="s">
        <v>123</v>
      </c>
      <c r="O17" t="s">
        <v>78</v>
      </c>
      <c r="P17" t="s">
        <v>115</v>
      </c>
      <c r="Q17" t="s"/>
      <c r="R17" t="s">
        <v>107</v>
      </c>
      <c r="S17" t="s">
        <v>126</v>
      </c>
      <c r="T17" t="s">
        <v>81</v>
      </c>
      <c r="U17" t="s">
        <v>82</v>
      </c>
      <c r="V17" t="s">
        <v>83</v>
      </c>
      <c r="W17" t="s">
        <v>109</v>
      </c>
      <c r="X17" t="s"/>
      <c r="Y17" t="s">
        <v>85</v>
      </c>
      <c r="Z17">
        <f>HYPERLINK("https://hotel-media.eclerx.com/savepage/tk_1546241863073038_sr_189.html","info")</f>
        <v/>
      </c>
      <c r="AA17" t="n">
        <v>-6500517</v>
      </c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287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6500517</v>
      </c>
      <c r="AZ17" t="s">
        <v>118</v>
      </c>
      <c r="BA17" t="s"/>
      <c r="BB17" t="n">
        <v>535561</v>
      </c>
      <c r="BC17" t="n">
        <v>52.509408</v>
      </c>
      <c r="BD17" t="n">
        <v>52.509408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115</v>
      </c>
      <c r="F18" t="n">
        <v>-1</v>
      </c>
      <c r="G18" t="s">
        <v>74</v>
      </c>
      <c r="H18" t="s">
        <v>75</v>
      </c>
      <c r="I18" t="s"/>
      <c r="J18" t="s">
        <v>74</v>
      </c>
      <c r="K18" t="n">
        <v>266</v>
      </c>
      <c r="L18" t="s">
        <v>76</v>
      </c>
      <c r="M18" t="s"/>
      <c r="N18" t="s">
        <v>123</v>
      </c>
      <c r="O18" t="s">
        <v>78</v>
      </c>
      <c r="P18" t="s">
        <v>115</v>
      </c>
      <c r="Q18" t="s"/>
      <c r="R18" t="s">
        <v>107</v>
      </c>
      <c r="S18" t="s">
        <v>126</v>
      </c>
      <c r="T18" t="s">
        <v>81</v>
      </c>
      <c r="U18" t="s">
        <v>82</v>
      </c>
      <c r="V18" t="s">
        <v>83</v>
      </c>
      <c r="W18" t="s">
        <v>109</v>
      </c>
      <c r="X18" t="s"/>
      <c r="Y18" t="s">
        <v>85</v>
      </c>
      <c r="Z18">
        <f>HYPERLINK("https://hotel-media.eclerx.com/savepage/tk_1546241863073038_sr_189.html","info")</f>
        <v/>
      </c>
      <c r="AA18" t="n">
        <v>-6500517</v>
      </c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287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6500517</v>
      </c>
      <c r="AZ18" t="s">
        <v>118</v>
      </c>
      <c r="BA18" t="s"/>
      <c r="BB18" t="n">
        <v>535561</v>
      </c>
      <c r="BC18" t="n">
        <v>52.509408</v>
      </c>
      <c r="BD18" t="n">
        <v>52.509408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115</v>
      </c>
      <c r="F19" t="n">
        <v>-1</v>
      </c>
      <c r="G19" t="s">
        <v>74</v>
      </c>
      <c r="H19" t="s">
        <v>75</v>
      </c>
      <c r="I19" t="s"/>
      <c r="J19" t="s">
        <v>74</v>
      </c>
      <c r="K19" t="n">
        <v>268.5</v>
      </c>
      <c r="L19" t="s">
        <v>76</v>
      </c>
      <c r="M19" t="s"/>
      <c r="N19" t="s">
        <v>121</v>
      </c>
      <c r="O19" t="s">
        <v>78</v>
      </c>
      <c r="P19" t="s">
        <v>115</v>
      </c>
      <c r="Q19" t="s"/>
      <c r="R19" t="s">
        <v>107</v>
      </c>
      <c r="S19" t="s">
        <v>127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>
        <f>HYPERLINK("https://hotel-media.eclerx.com/savepage/tk_1546241863073038_sr_189.html","info")</f>
        <v/>
      </c>
      <c r="AA19" t="n">
        <v>-6500517</v>
      </c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287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6500517</v>
      </c>
      <c r="AZ19" t="s">
        <v>118</v>
      </c>
      <c r="BA19" t="s"/>
      <c r="BB19" t="n">
        <v>535561</v>
      </c>
      <c r="BC19" t="n">
        <v>52.509408</v>
      </c>
      <c r="BD19" t="n">
        <v>52.509408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115</v>
      </c>
      <c r="F20" t="n">
        <v>-1</v>
      </c>
      <c r="G20" t="s">
        <v>74</v>
      </c>
      <c r="H20" t="s">
        <v>75</v>
      </c>
      <c r="I20" t="s"/>
      <c r="J20" t="s">
        <v>74</v>
      </c>
      <c r="K20" t="n">
        <v>268.5</v>
      </c>
      <c r="L20" t="s">
        <v>76</v>
      </c>
      <c r="M20" t="s"/>
      <c r="N20" t="s">
        <v>121</v>
      </c>
      <c r="O20" t="s">
        <v>78</v>
      </c>
      <c r="P20" t="s">
        <v>115</v>
      </c>
      <c r="Q20" t="s"/>
      <c r="R20" t="s">
        <v>107</v>
      </c>
      <c r="S20" t="s">
        <v>127</v>
      </c>
      <c r="T20" t="s">
        <v>81</v>
      </c>
      <c r="U20" t="s">
        <v>82</v>
      </c>
      <c r="V20" t="s">
        <v>83</v>
      </c>
      <c r="W20" t="s">
        <v>84</v>
      </c>
      <c r="X20" t="s"/>
      <c r="Y20" t="s">
        <v>85</v>
      </c>
      <c r="Z20">
        <f>HYPERLINK("https://hotel-media.eclerx.com/savepage/tk_1546241863073038_sr_189.html","info")</f>
        <v/>
      </c>
      <c r="AA20" t="n">
        <v>-6500517</v>
      </c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287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6500517</v>
      </c>
      <c r="AZ20" t="s">
        <v>118</v>
      </c>
      <c r="BA20" t="s"/>
      <c r="BB20" t="n">
        <v>535561</v>
      </c>
      <c r="BC20" t="n">
        <v>52.509408</v>
      </c>
      <c r="BD20" t="n">
        <v>52.509408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115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280</v>
      </c>
      <c r="L21" t="s">
        <v>76</v>
      </c>
      <c r="M21" t="s"/>
      <c r="N21" t="s">
        <v>119</v>
      </c>
      <c r="O21" t="s">
        <v>78</v>
      </c>
      <c r="P21" t="s">
        <v>115</v>
      </c>
      <c r="Q21" t="s"/>
      <c r="R21" t="s">
        <v>107</v>
      </c>
      <c r="S21" t="s">
        <v>128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>
        <f>HYPERLINK("https://hotel-media.eclerx.com/savepage/tk_1546241863073038_sr_189.html","info")</f>
        <v/>
      </c>
      <c r="AA21" t="n">
        <v>-6500517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287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6500517</v>
      </c>
      <c r="AZ21" t="s">
        <v>118</v>
      </c>
      <c r="BA21" t="s"/>
      <c r="BB21" t="n">
        <v>535561</v>
      </c>
      <c r="BC21" t="n">
        <v>52.509408</v>
      </c>
      <c r="BD21" t="n">
        <v>52.509408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115</v>
      </c>
      <c r="F22" t="n">
        <v>-1</v>
      </c>
      <c r="G22" t="s">
        <v>74</v>
      </c>
      <c r="H22" t="s">
        <v>75</v>
      </c>
      <c r="I22" t="s"/>
      <c r="J22" t="s">
        <v>74</v>
      </c>
      <c r="K22" t="n">
        <v>280</v>
      </c>
      <c r="L22" t="s">
        <v>76</v>
      </c>
      <c r="M22" t="s"/>
      <c r="N22" t="s">
        <v>119</v>
      </c>
      <c r="O22" t="s">
        <v>78</v>
      </c>
      <c r="P22" t="s">
        <v>115</v>
      </c>
      <c r="Q22" t="s"/>
      <c r="R22" t="s">
        <v>107</v>
      </c>
      <c r="S22" t="s">
        <v>128</v>
      </c>
      <c r="T22" t="s">
        <v>81</v>
      </c>
      <c r="U22" t="s">
        <v>82</v>
      </c>
      <c r="V22" t="s">
        <v>83</v>
      </c>
      <c r="W22" t="s">
        <v>84</v>
      </c>
      <c r="X22" t="s"/>
      <c r="Y22" t="s">
        <v>85</v>
      </c>
      <c r="Z22">
        <f>HYPERLINK("https://hotel-media.eclerx.com/savepage/tk_1546241863073038_sr_189.html","info")</f>
        <v/>
      </c>
      <c r="AA22" t="n">
        <v>-6500517</v>
      </c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287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6500517</v>
      </c>
      <c r="AZ22" t="s">
        <v>118</v>
      </c>
      <c r="BA22" t="s"/>
      <c r="BB22" t="n">
        <v>535561</v>
      </c>
      <c r="BC22" t="n">
        <v>52.509408</v>
      </c>
      <c r="BD22" t="n">
        <v>52.509408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115</v>
      </c>
      <c r="F23" t="n">
        <v>-1</v>
      </c>
      <c r="G23" t="s">
        <v>74</v>
      </c>
      <c r="H23" t="s">
        <v>75</v>
      </c>
      <c r="I23" t="s"/>
      <c r="J23" t="s">
        <v>74</v>
      </c>
      <c r="K23" t="n">
        <v>280</v>
      </c>
      <c r="L23" t="s">
        <v>76</v>
      </c>
      <c r="M23" t="s"/>
      <c r="N23" t="s">
        <v>129</v>
      </c>
      <c r="O23" t="s">
        <v>78</v>
      </c>
      <c r="P23" t="s">
        <v>115</v>
      </c>
      <c r="Q23" t="s"/>
      <c r="R23" t="s">
        <v>107</v>
      </c>
      <c r="S23" t="s">
        <v>128</v>
      </c>
      <c r="T23" t="s">
        <v>81</v>
      </c>
      <c r="U23" t="s">
        <v>82</v>
      </c>
      <c r="V23" t="s">
        <v>83</v>
      </c>
      <c r="W23" t="s">
        <v>109</v>
      </c>
      <c r="X23" t="s"/>
      <c r="Y23" t="s">
        <v>85</v>
      </c>
      <c r="Z23">
        <f>HYPERLINK("https://hotel-media.eclerx.com/savepage/tk_1546241863073038_sr_189.html","info")</f>
        <v/>
      </c>
      <c r="AA23" t="n">
        <v>-6500517</v>
      </c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287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6500517</v>
      </c>
      <c r="AZ23" t="s">
        <v>118</v>
      </c>
      <c r="BA23" t="s"/>
      <c r="BB23" t="n">
        <v>535561</v>
      </c>
      <c r="BC23" t="n">
        <v>52.509408</v>
      </c>
      <c r="BD23" t="n">
        <v>52.509408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115</v>
      </c>
      <c r="F24" t="n">
        <v>-1</v>
      </c>
      <c r="G24" t="s">
        <v>74</v>
      </c>
      <c r="H24" t="s">
        <v>75</v>
      </c>
      <c r="I24" t="s"/>
      <c r="J24" t="s">
        <v>74</v>
      </c>
      <c r="K24" t="n">
        <v>280</v>
      </c>
      <c r="L24" t="s">
        <v>76</v>
      </c>
      <c r="M24" t="s"/>
      <c r="N24" t="s">
        <v>129</v>
      </c>
      <c r="O24" t="s">
        <v>78</v>
      </c>
      <c r="P24" t="s">
        <v>115</v>
      </c>
      <c r="Q24" t="s"/>
      <c r="R24" t="s">
        <v>107</v>
      </c>
      <c r="S24" t="s">
        <v>128</v>
      </c>
      <c r="T24" t="s">
        <v>81</v>
      </c>
      <c r="U24" t="s">
        <v>82</v>
      </c>
      <c r="V24" t="s">
        <v>83</v>
      </c>
      <c r="W24" t="s">
        <v>109</v>
      </c>
      <c r="X24" t="s"/>
      <c r="Y24" t="s">
        <v>85</v>
      </c>
      <c r="Z24">
        <f>HYPERLINK("https://hotel-media.eclerx.com/savepage/tk_1546241863073038_sr_189.html","info")</f>
        <v/>
      </c>
      <c r="AA24" t="n">
        <v>-6500517</v>
      </c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287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6500517</v>
      </c>
      <c r="AZ24" t="s">
        <v>118</v>
      </c>
      <c r="BA24" t="s"/>
      <c r="BB24" t="n">
        <v>535561</v>
      </c>
      <c r="BC24" t="n">
        <v>52.509408</v>
      </c>
      <c r="BD24" t="n">
        <v>52.509408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115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302</v>
      </c>
      <c r="L25" t="s">
        <v>76</v>
      </c>
      <c r="M25" t="s"/>
      <c r="N25" t="s">
        <v>123</v>
      </c>
      <c r="O25" t="s">
        <v>78</v>
      </c>
      <c r="P25" t="s">
        <v>115</v>
      </c>
      <c r="Q25" t="s"/>
      <c r="R25" t="s">
        <v>107</v>
      </c>
      <c r="S25" t="s">
        <v>130</v>
      </c>
      <c r="T25" t="s">
        <v>81</v>
      </c>
      <c r="U25" t="s">
        <v>82</v>
      </c>
      <c r="V25" t="s">
        <v>83</v>
      </c>
      <c r="W25" t="s">
        <v>84</v>
      </c>
      <c r="X25" t="s"/>
      <c r="Y25" t="s">
        <v>85</v>
      </c>
      <c r="Z25">
        <f>HYPERLINK("https://hotel-media.eclerx.com/savepage/tk_1546241863073038_sr_189.html","info")</f>
        <v/>
      </c>
      <c r="AA25" t="n">
        <v>-6500517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287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6500517</v>
      </c>
      <c r="AZ25" t="s">
        <v>118</v>
      </c>
      <c r="BA25" t="s"/>
      <c r="BB25" t="n">
        <v>535561</v>
      </c>
      <c r="BC25" t="n">
        <v>52.509408</v>
      </c>
      <c r="BD25" t="n">
        <v>52.509408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115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316</v>
      </c>
      <c r="L26" t="s">
        <v>76</v>
      </c>
      <c r="M26" t="s"/>
      <c r="N26" t="s">
        <v>123</v>
      </c>
      <c r="O26" t="s">
        <v>78</v>
      </c>
      <c r="P26" t="s">
        <v>115</v>
      </c>
      <c r="Q26" t="s"/>
      <c r="R26" t="s">
        <v>107</v>
      </c>
      <c r="S26" t="s">
        <v>131</v>
      </c>
      <c r="T26" t="s">
        <v>81</v>
      </c>
      <c r="U26" t="s">
        <v>82</v>
      </c>
      <c r="V26" t="s">
        <v>83</v>
      </c>
      <c r="W26" t="s">
        <v>84</v>
      </c>
      <c r="X26" t="s"/>
      <c r="Y26" t="s">
        <v>85</v>
      </c>
      <c r="Z26">
        <f>HYPERLINK("https://hotel-media.eclerx.com/savepage/tk_1546241863073038_sr_189.html","info")</f>
        <v/>
      </c>
      <c r="AA26" t="n">
        <v>-6500517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287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6500517</v>
      </c>
      <c r="AZ26" t="s">
        <v>118</v>
      </c>
      <c r="BA26" t="s"/>
      <c r="BB26" t="n">
        <v>535561</v>
      </c>
      <c r="BC26" t="n">
        <v>52.509408</v>
      </c>
      <c r="BD26" t="n">
        <v>52.509408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115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316</v>
      </c>
      <c r="L27" t="s">
        <v>76</v>
      </c>
      <c r="M27" t="s"/>
      <c r="N27" t="s">
        <v>123</v>
      </c>
      <c r="O27" t="s">
        <v>78</v>
      </c>
      <c r="P27" t="s">
        <v>115</v>
      </c>
      <c r="Q27" t="s"/>
      <c r="R27" t="s">
        <v>107</v>
      </c>
      <c r="S27" t="s">
        <v>131</v>
      </c>
      <c r="T27" t="s">
        <v>81</v>
      </c>
      <c r="U27" t="s">
        <v>82</v>
      </c>
      <c r="V27" t="s">
        <v>83</v>
      </c>
      <c r="W27" t="s">
        <v>84</v>
      </c>
      <c r="X27" t="s"/>
      <c r="Y27" t="s">
        <v>85</v>
      </c>
      <c r="Z27">
        <f>HYPERLINK("https://hotel-media.eclerx.com/savepage/tk_1546241863073038_sr_189.html","info")</f>
        <v/>
      </c>
      <c r="AA27" t="n">
        <v>-6500517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287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6500517</v>
      </c>
      <c r="AZ27" t="s">
        <v>118</v>
      </c>
      <c r="BA27" t="s"/>
      <c r="BB27" t="n">
        <v>535561</v>
      </c>
      <c r="BC27" t="n">
        <v>52.509408</v>
      </c>
      <c r="BD27" t="n">
        <v>52.509408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115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330</v>
      </c>
      <c r="L28" t="s">
        <v>76</v>
      </c>
      <c r="M28" t="s"/>
      <c r="N28" t="s">
        <v>129</v>
      </c>
      <c r="O28" t="s">
        <v>78</v>
      </c>
      <c r="P28" t="s">
        <v>115</v>
      </c>
      <c r="Q28" t="s"/>
      <c r="R28" t="s">
        <v>107</v>
      </c>
      <c r="S28" t="s">
        <v>132</v>
      </c>
      <c r="T28" t="s">
        <v>81</v>
      </c>
      <c r="U28" t="s">
        <v>82</v>
      </c>
      <c r="V28" t="s">
        <v>83</v>
      </c>
      <c r="W28" t="s">
        <v>84</v>
      </c>
      <c r="X28" t="s"/>
      <c r="Y28" t="s">
        <v>85</v>
      </c>
      <c r="Z28">
        <f>HYPERLINK("https://hotel-media.eclerx.com/savepage/tk_1546241863073038_sr_189.html","info")</f>
        <v/>
      </c>
      <c r="AA28" t="n">
        <v>-6500517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287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6500517</v>
      </c>
      <c r="AZ28" t="s">
        <v>118</v>
      </c>
      <c r="BA28" t="s"/>
      <c r="BB28" t="n">
        <v>535561</v>
      </c>
      <c r="BC28" t="n">
        <v>52.509408</v>
      </c>
      <c r="BD28" t="n">
        <v>52.509408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115</v>
      </c>
      <c r="F29" t="n">
        <v>-1</v>
      </c>
      <c r="G29" t="s">
        <v>74</v>
      </c>
      <c r="H29" t="s">
        <v>75</v>
      </c>
      <c r="I29" t="s"/>
      <c r="J29" t="s">
        <v>74</v>
      </c>
      <c r="K29" t="n">
        <v>330</v>
      </c>
      <c r="L29" t="s">
        <v>76</v>
      </c>
      <c r="M29" t="s"/>
      <c r="N29" t="s">
        <v>129</v>
      </c>
      <c r="O29" t="s">
        <v>78</v>
      </c>
      <c r="P29" t="s">
        <v>115</v>
      </c>
      <c r="Q29" t="s"/>
      <c r="R29" t="s">
        <v>107</v>
      </c>
      <c r="S29" t="s">
        <v>132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>
        <f>HYPERLINK("https://hotel-media.eclerx.com/savepage/tk_1546241863073038_sr_189.html","info")</f>
        <v/>
      </c>
      <c r="AA29" t="n">
        <v>-6500517</v>
      </c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287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6500517</v>
      </c>
      <c r="AZ29" t="s">
        <v>118</v>
      </c>
      <c r="BA29" t="s"/>
      <c r="BB29" t="n">
        <v>535561</v>
      </c>
      <c r="BC29" t="n">
        <v>52.509408</v>
      </c>
      <c r="BD29" t="n">
        <v>52.509408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133</v>
      </c>
      <c r="F30" t="n">
        <v>-1</v>
      </c>
      <c r="G30" t="s">
        <v>74</v>
      </c>
      <c r="H30" t="s">
        <v>75</v>
      </c>
      <c r="I30" t="s"/>
      <c r="J30" t="s">
        <v>74</v>
      </c>
      <c r="K30" t="n">
        <v>103.5</v>
      </c>
      <c r="L30" t="s">
        <v>76</v>
      </c>
      <c r="M30" t="s"/>
      <c r="N30" t="s">
        <v>134</v>
      </c>
      <c r="O30" t="s">
        <v>78</v>
      </c>
      <c r="P30" t="s">
        <v>133</v>
      </c>
      <c r="Q30" t="s"/>
      <c r="R30" t="s">
        <v>112</v>
      </c>
      <c r="S30" t="s">
        <v>135</v>
      </c>
      <c r="T30" t="s">
        <v>81</v>
      </c>
      <c r="U30" t="s">
        <v>82</v>
      </c>
      <c r="V30" t="s">
        <v>83</v>
      </c>
      <c r="W30" t="s">
        <v>109</v>
      </c>
      <c r="X30" t="s"/>
      <c r="Y30" t="s">
        <v>85</v>
      </c>
      <c r="Z30">
        <f>HYPERLINK("https://hotel-media.eclerx.com/savepage/tk_15462418459268568_sr_189.html","info")</f>
        <v/>
      </c>
      <c r="AA30" t="n">
        <v>-4056085</v>
      </c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279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4056085</v>
      </c>
      <c r="AZ30" t="s">
        <v>136</v>
      </c>
      <c r="BA30" t="s"/>
      <c r="BB30" t="n">
        <v>36778</v>
      </c>
      <c r="BC30" t="n">
        <v>52.42519</v>
      </c>
      <c r="BD30" t="n">
        <v>52.42519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133</v>
      </c>
      <c r="F31" t="n">
        <v>-1</v>
      </c>
      <c r="G31" t="s">
        <v>74</v>
      </c>
      <c r="H31" t="s">
        <v>75</v>
      </c>
      <c r="I31" t="s"/>
      <c r="J31" t="s">
        <v>74</v>
      </c>
      <c r="K31" t="n">
        <v>109.26</v>
      </c>
      <c r="L31" t="s">
        <v>76</v>
      </c>
      <c r="M31" t="s"/>
      <c r="N31" t="s">
        <v>137</v>
      </c>
      <c r="O31" t="s">
        <v>78</v>
      </c>
      <c r="P31" t="s">
        <v>133</v>
      </c>
      <c r="Q31" t="s"/>
      <c r="R31" t="s">
        <v>112</v>
      </c>
      <c r="S31" t="s">
        <v>138</v>
      </c>
      <c r="T31" t="s">
        <v>81</v>
      </c>
      <c r="U31" t="s">
        <v>82</v>
      </c>
      <c r="V31" t="s">
        <v>83</v>
      </c>
      <c r="W31" t="s">
        <v>109</v>
      </c>
      <c r="X31" t="s"/>
      <c r="Y31" t="s">
        <v>85</v>
      </c>
      <c r="Z31">
        <f>HYPERLINK("https://hotel-media.eclerx.com/savepage/tk_15462418459268568_sr_189.html","info")</f>
        <v/>
      </c>
      <c r="AA31" t="n">
        <v>-4056085</v>
      </c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279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4056085</v>
      </c>
      <c r="AZ31" t="s">
        <v>136</v>
      </c>
      <c r="BA31" t="s"/>
      <c r="BB31" t="n">
        <v>36778</v>
      </c>
      <c r="BC31" t="n">
        <v>52.42519</v>
      </c>
      <c r="BD31" t="n">
        <v>52.42519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139</v>
      </c>
      <c r="F32" t="n">
        <v>1429213</v>
      </c>
      <c r="G32" t="s">
        <v>74</v>
      </c>
      <c r="H32" t="s">
        <v>75</v>
      </c>
      <c r="I32" t="s"/>
      <c r="J32" t="s">
        <v>74</v>
      </c>
      <c r="K32" t="n">
        <v>98.7</v>
      </c>
      <c r="L32" t="s">
        <v>76</v>
      </c>
      <c r="M32" t="s"/>
      <c r="N32" t="s">
        <v>140</v>
      </c>
      <c r="O32" t="s">
        <v>78</v>
      </c>
      <c r="P32" t="s">
        <v>141</v>
      </c>
      <c r="Q32" t="s"/>
      <c r="R32" t="s">
        <v>112</v>
      </c>
      <c r="S32" t="s">
        <v>142</v>
      </c>
      <c r="T32" t="s">
        <v>81</v>
      </c>
      <c r="U32" t="s">
        <v>82</v>
      </c>
      <c r="V32" t="s">
        <v>83</v>
      </c>
      <c r="W32" t="s">
        <v>109</v>
      </c>
      <c r="X32" t="s"/>
      <c r="Y32" t="s">
        <v>85</v>
      </c>
      <c r="Z32">
        <f>HYPERLINK("https://hotel-media.eclerx.com/savepage/tk_15462418723866313_sr_188.html","info")</f>
        <v/>
      </c>
      <c r="AA32" t="n">
        <v>216608</v>
      </c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325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1054995</v>
      </c>
      <c r="AZ32" t="s">
        <v>143</v>
      </c>
      <c r="BA32" t="s"/>
      <c r="BB32" t="n">
        <v>552204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139</v>
      </c>
      <c r="F33" t="n">
        <v>1429213</v>
      </c>
      <c r="G33" t="s">
        <v>74</v>
      </c>
      <c r="H33" t="s">
        <v>75</v>
      </c>
      <c r="I33" t="s"/>
      <c r="J33" t="s">
        <v>74</v>
      </c>
      <c r="K33" t="n">
        <v>114.45</v>
      </c>
      <c r="L33" t="s">
        <v>76</v>
      </c>
      <c r="M33" t="s"/>
      <c r="N33" t="s">
        <v>140</v>
      </c>
      <c r="O33" t="s">
        <v>78</v>
      </c>
      <c r="P33" t="s">
        <v>141</v>
      </c>
      <c r="Q33" t="s"/>
      <c r="R33" t="s">
        <v>112</v>
      </c>
      <c r="S33" t="s">
        <v>144</v>
      </c>
      <c r="T33" t="s">
        <v>81</v>
      </c>
      <c r="U33" t="s">
        <v>82</v>
      </c>
      <c r="V33" t="s">
        <v>83</v>
      </c>
      <c r="W33" t="s">
        <v>84</v>
      </c>
      <c r="X33" t="s"/>
      <c r="Y33" t="s">
        <v>85</v>
      </c>
      <c r="Z33">
        <f>HYPERLINK("https://hotel-media.eclerx.com/savepage/tk_15462418723866313_sr_188.html","info")</f>
        <v/>
      </c>
      <c r="AA33" t="n">
        <v>216608</v>
      </c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325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1054995</v>
      </c>
      <c r="AZ33" t="s">
        <v>143</v>
      </c>
      <c r="BA33" t="s"/>
      <c r="BB33" t="n">
        <v>552204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139</v>
      </c>
      <c r="F34" t="n">
        <v>1429213</v>
      </c>
      <c r="G34" t="s">
        <v>74</v>
      </c>
      <c r="H34" t="s">
        <v>75</v>
      </c>
      <c r="I34" t="s"/>
      <c r="J34" t="s">
        <v>74</v>
      </c>
      <c r="K34" t="n">
        <v>114.45</v>
      </c>
      <c r="L34" t="s">
        <v>76</v>
      </c>
      <c r="M34" t="s"/>
      <c r="N34" t="s">
        <v>145</v>
      </c>
      <c r="O34" t="s">
        <v>78</v>
      </c>
      <c r="P34" t="s">
        <v>141</v>
      </c>
      <c r="Q34" t="s"/>
      <c r="R34" t="s">
        <v>112</v>
      </c>
      <c r="S34" t="s">
        <v>144</v>
      </c>
      <c r="T34" t="s">
        <v>81</v>
      </c>
      <c r="U34" t="s">
        <v>82</v>
      </c>
      <c r="V34" t="s">
        <v>83</v>
      </c>
      <c r="W34" t="s">
        <v>109</v>
      </c>
      <c r="X34" t="s"/>
      <c r="Y34" t="s">
        <v>85</v>
      </c>
      <c r="Z34">
        <f>HYPERLINK("https://hotel-media.eclerx.com/savepage/tk_15462418723866313_sr_188.html","info")</f>
        <v/>
      </c>
      <c r="AA34" t="n">
        <v>216608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325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1054995</v>
      </c>
      <c r="AZ34" t="s">
        <v>143</v>
      </c>
      <c r="BA34" t="s"/>
      <c r="BB34" t="n">
        <v>552204</v>
      </c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139</v>
      </c>
      <c r="F35" t="n">
        <v>1429213</v>
      </c>
      <c r="G35" t="s">
        <v>74</v>
      </c>
      <c r="H35" t="s">
        <v>75</v>
      </c>
      <c r="I35" t="s"/>
      <c r="J35" t="s">
        <v>74</v>
      </c>
      <c r="K35" t="n">
        <v>123.9</v>
      </c>
      <c r="L35" t="s">
        <v>76</v>
      </c>
      <c r="M35" t="s"/>
      <c r="N35" t="s">
        <v>140</v>
      </c>
      <c r="O35" t="s">
        <v>78</v>
      </c>
      <c r="P35" t="s">
        <v>141</v>
      </c>
      <c r="Q35" t="s"/>
      <c r="R35" t="s">
        <v>112</v>
      </c>
      <c r="S35" t="s">
        <v>146</v>
      </c>
      <c r="T35" t="s">
        <v>81</v>
      </c>
      <c r="U35" t="s">
        <v>82</v>
      </c>
      <c r="V35" t="s">
        <v>83</v>
      </c>
      <c r="W35" t="s">
        <v>84</v>
      </c>
      <c r="X35" t="s"/>
      <c r="Y35" t="s">
        <v>85</v>
      </c>
      <c r="Z35">
        <f>HYPERLINK("https://hotel-media.eclerx.com/savepage/tk_15462418723866313_sr_188.html","info")</f>
        <v/>
      </c>
      <c r="AA35" t="n">
        <v>216608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325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1054995</v>
      </c>
      <c r="AZ35" t="s">
        <v>143</v>
      </c>
      <c r="BA35" t="s"/>
      <c r="BB35" t="n">
        <v>552204</v>
      </c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139</v>
      </c>
      <c r="F36" t="n">
        <v>1429213</v>
      </c>
      <c r="G36" t="s">
        <v>74</v>
      </c>
      <c r="H36" t="s">
        <v>75</v>
      </c>
      <c r="I36" t="s"/>
      <c r="J36" t="s">
        <v>74</v>
      </c>
      <c r="K36" t="n">
        <v>124.95</v>
      </c>
      <c r="L36" t="s">
        <v>76</v>
      </c>
      <c r="M36" t="s"/>
      <c r="N36" t="s">
        <v>147</v>
      </c>
      <c r="O36" t="s">
        <v>78</v>
      </c>
      <c r="P36" t="s">
        <v>141</v>
      </c>
      <c r="Q36" t="s"/>
      <c r="R36" t="s">
        <v>112</v>
      </c>
      <c r="S36" t="s">
        <v>148</v>
      </c>
      <c r="T36" t="s">
        <v>81</v>
      </c>
      <c r="U36" t="s">
        <v>82</v>
      </c>
      <c r="V36" t="s">
        <v>83</v>
      </c>
      <c r="W36" t="s">
        <v>109</v>
      </c>
      <c r="X36" t="s"/>
      <c r="Y36" t="s">
        <v>85</v>
      </c>
      <c r="Z36">
        <f>HYPERLINK("https://hotel-media.eclerx.com/savepage/tk_15462418723866313_sr_188.html","info")</f>
        <v/>
      </c>
      <c r="AA36" t="n">
        <v>216608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325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1054995</v>
      </c>
      <c r="AZ36" t="s">
        <v>143</v>
      </c>
      <c r="BA36" t="s"/>
      <c r="BB36" t="n">
        <v>552204</v>
      </c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139</v>
      </c>
      <c r="F37" t="n">
        <v>1429213</v>
      </c>
      <c r="G37" t="s">
        <v>74</v>
      </c>
      <c r="H37" t="s">
        <v>75</v>
      </c>
      <c r="I37" t="s"/>
      <c r="J37" t="s">
        <v>74</v>
      </c>
      <c r="K37" t="n">
        <v>128.1</v>
      </c>
      <c r="L37" t="s">
        <v>76</v>
      </c>
      <c r="M37" t="s"/>
      <c r="N37" t="s">
        <v>145</v>
      </c>
      <c r="O37" t="s">
        <v>78</v>
      </c>
      <c r="P37" t="s">
        <v>141</v>
      </c>
      <c r="Q37" t="s"/>
      <c r="R37" t="s">
        <v>112</v>
      </c>
      <c r="S37" t="s">
        <v>149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>
        <f>HYPERLINK("https://hotel-media.eclerx.com/savepage/tk_15462418723866313_sr_188.html","info")</f>
        <v/>
      </c>
      <c r="AA37" t="n">
        <v>216608</v>
      </c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325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1054995</v>
      </c>
      <c r="AZ37" t="s">
        <v>143</v>
      </c>
      <c r="BA37" t="s"/>
      <c r="BB37" t="n">
        <v>552204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139</v>
      </c>
      <c r="F38" t="n">
        <v>1429213</v>
      </c>
      <c r="G38" t="s">
        <v>74</v>
      </c>
      <c r="H38" t="s">
        <v>75</v>
      </c>
      <c r="I38" t="s"/>
      <c r="J38" t="s">
        <v>74</v>
      </c>
      <c r="K38" t="n">
        <v>137.55</v>
      </c>
      <c r="L38" t="s">
        <v>76</v>
      </c>
      <c r="M38" t="s"/>
      <c r="N38" t="s">
        <v>147</v>
      </c>
      <c r="O38" t="s">
        <v>78</v>
      </c>
      <c r="P38" t="s">
        <v>141</v>
      </c>
      <c r="Q38" t="s"/>
      <c r="R38" t="s">
        <v>112</v>
      </c>
      <c r="S38" t="s">
        <v>150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>
        <f>HYPERLINK("https://hotel-media.eclerx.com/savepage/tk_15462418723866313_sr_188.html","info")</f>
        <v/>
      </c>
      <c r="AA38" t="n">
        <v>216608</v>
      </c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325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1054995</v>
      </c>
      <c r="AZ38" t="s">
        <v>143</v>
      </c>
      <c r="BA38" t="s"/>
      <c r="BB38" t="n">
        <v>552204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139</v>
      </c>
      <c r="F39" t="n">
        <v>1429213</v>
      </c>
      <c r="G39" t="s">
        <v>74</v>
      </c>
      <c r="H39" t="s">
        <v>75</v>
      </c>
      <c r="I39" t="s"/>
      <c r="J39" t="s">
        <v>74</v>
      </c>
      <c r="K39" t="n">
        <v>139.65</v>
      </c>
      <c r="L39" t="s">
        <v>76</v>
      </c>
      <c r="M39" t="s"/>
      <c r="N39" t="s">
        <v>145</v>
      </c>
      <c r="O39" t="s">
        <v>78</v>
      </c>
      <c r="P39" t="s">
        <v>141</v>
      </c>
      <c r="Q39" t="s"/>
      <c r="R39" t="s">
        <v>112</v>
      </c>
      <c r="S39" t="s">
        <v>151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>
        <f>HYPERLINK("https://hotel-media.eclerx.com/savepage/tk_15462418723866313_sr_188.html","info")</f>
        <v/>
      </c>
      <c r="AA39" t="n">
        <v>216608</v>
      </c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325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1054995</v>
      </c>
      <c r="AZ39" t="s">
        <v>143</v>
      </c>
      <c r="BA39" t="s"/>
      <c r="BB39" t="n">
        <v>552204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139</v>
      </c>
      <c r="F40" t="n">
        <v>1429213</v>
      </c>
      <c r="G40" t="s">
        <v>74</v>
      </c>
      <c r="H40" t="s">
        <v>75</v>
      </c>
      <c r="I40" t="s"/>
      <c r="J40" t="s">
        <v>74</v>
      </c>
      <c r="K40" t="n">
        <v>150.15</v>
      </c>
      <c r="L40" t="s">
        <v>76</v>
      </c>
      <c r="M40" t="s"/>
      <c r="N40" t="s">
        <v>147</v>
      </c>
      <c r="O40" t="s">
        <v>78</v>
      </c>
      <c r="P40" t="s">
        <v>141</v>
      </c>
      <c r="Q40" t="s"/>
      <c r="R40" t="s">
        <v>112</v>
      </c>
      <c r="S40" t="s">
        <v>152</v>
      </c>
      <c r="T40" t="s">
        <v>81</v>
      </c>
      <c r="U40" t="s">
        <v>82</v>
      </c>
      <c r="V40" t="s">
        <v>83</v>
      </c>
      <c r="W40" t="s">
        <v>84</v>
      </c>
      <c r="X40" t="s"/>
      <c r="Y40" t="s">
        <v>85</v>
      </c>
      <c r="Z40">
        <f>HYPERLINK("https://hotel-media.eclerx.com/savepage/tk_15462418723866313_sr_188.html","info")</f>
        <v/>
      </c>
      <c r="AA40" t="n">
        <v>216608</v>
      </c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325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1054995</v>
      </c>
      <c r="AZ40" t="s">
        <v>143</v>
      </c>
      <c r="BA40" t="s"/>
      <c r="BB40" t="n">
        <v>552204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153</v>
      </c>
      <c r="F41" t="n">
        <v>529947</v>
      </c>
      <c r="G41" t="s">
        <v>74</v>
      </c>
      <c r="H41" t="s">
        <v>75</v>
      </c>
      <c r="I41" t="s"/>
      <c r="J41" t="s">
        <v>74</v>
      </c>
      <c r="K41" t="n">
        <v>86</v>
      </c>
      <c r="L41" t="s">
        <v>76</v>
      </c>
      <c r="M41" t="s"/>
      <c r="N41" t="s">
        <v>154</v>
      </c>
      <c r="O41" t="s">
        <v>78</v>
      </c>
      <c r="P41" t="s">
        <v>155</v>
      </c>
      <c r="Q41" t="s"/>
      <c r="R41" t="s">
        <v>112</v>
      </c>
      <c r="S41" t="s">
        <v>156</v>
      </c>
      <c r="T41" t="s">
        <v>81</v>
      </c>
      <c r="U41" t="s">
        <v>82</v>
      </c>
      <c r="V41" t="s">
        <v>83</v>
      </c>
      <c r="W41" t="s">
        <v>109</v>
      </c>
      <c r="X41" t="s"/>
      <c r="Y41" t="s">
        <v>85</v>
      </c>
      <c r="Z41">
        <f>HYPERLINK("https://hotel-media.eclerx.com/savepage/tk_1546241300806143_sr_189.html","info")</f>
        <v/>
      </c>
      <c r="AA41" t="n">
        <v>99166</v>
      </c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13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955277</v>
      </c>
      <c r="AZ41" t="s">
        <v>157</v>
      </c>
      <c r="BA41" t="s"/>
      <c r="BB41" t="n">
        <v>92103</v>
      </c>
      <c r="BC41" t="n">
        <v>52.51307</v>
      </c>
      <c r="BD41" t="n">
        <v>52.51307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153</v>
      </c>
      <c r="F42" t="n">
        <v>529947</v>
      </c>
      <c r="G42" t="s">
        <v>74</v>
      </c>
      <c r="H42" t="s">
        <v>75</v>
      </c>
      <c r="I42" t="s"/>
      <c r="J42" t="s">
        <v>74</v>
      </c>
      <c r="K42" t="n">
        <v>102</v>
      </c>
      <c r="L42" t="s">
        <v>76</v>
      </c>
      <c r="M42" t="s"/>
      <c r="N42" t="s">
        <v>158</v>
      </c>
      <c r="O42" t="s">
        <v>78</v>
      </c>
      <c r="P42" t="s">
        <v>155</v>
      </c>
      <c r="Q42" t="s"/>
      <c r="R42" t="s">
        <v>112</v>
      </c>
      <c r="S42" t="s">
        <v>159</v>
      </c>
      <c r="T42" t="s">
        <v>81</v>
      </c>
      <c r="U42" t="s">
        <v>82</v>
      </c>
      <c r="V42" t="s">
        <v>83</v>
      </c>
      <c r="W42" t="s">
        <v>109</v>
      </c>
      <c r="X42" t="s"/>
      <c r="Y42" t="s">
        <v>85</v>
      </c>
      <c r="Z42">
        <f>HYPERLINK("https://hotel-media.eclerx.com/savepage/tk_1546241300806143_sr_189.html","info")</f>
        <v/>
      </c>
      <c r="AA42" t="n">
        <v>99166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13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955277</v>
      </c>
      <c r="AZ42" t="s">
        <v>157</v>
      </c>
      <c r="BA42" t="s"/>
      <c r="BB42" t="n">
        <v>92103</v>
      </c>
      <c r="BC42" t="n">
        <v>52.51307</v>
      </c>
      <c r="BD42" t="n">
        <v>52.51307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153</v>
      </c>
      <c r="F43" t="n">
        <v>529947</v>
      </c>
      <c r="G43" t="s">
        <v>74</v>
      </c>
      <c r="H43" t="s">
        <v>75</v>
      </c>
      <c r="I43" t="s"/>
      <c r="J43" t="s">
        <v>74</v>
      </c>
      <c r="K43" t="n">
        <v>86</v>
      </c>
      <c r="L43" t="s">
        <v>76</v>
      </c>
      <c r="M43" t="s"/>
      <c r="N43" t="s">
        <v>160</v>
      </c>
      <c r="O43" t="s">
        <v>78</v>
      </c>
      <c r="P43" t="s">
        <v>155</v>
      </c>
      <c r="Q43" t="s"/>
      <c r="R43" t="s">
        <v>112</v>
      </c>
      <c r="S43" t="s">
        <v>156</v>
      </c>
      <c r="T43" t="s">
        <v>81</v>
      </c>
      <c r="U43" t="s">
        <v>82</v>
      </c>
      <c r="V43" t="s">
        <v>83</v>
      </c>
      <c r="W43" t="s">
        <v>109</v>
      </c>
      <c r="X43" t="s"/>
      <c r="Y43" t="s">
        <v>85</v>
      </c>
      <c r="Z43">
        <f>HYPERLINK("https://hotel-media.eclerx.com/savepage/tk_1546241300806143_sr_189.html","info")</f>
        <v/>
      </c>
      <c r="AA43" t="n">
        <v>99166</v>
      </c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13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955277</v>
      </c>
      <c r="AZ43" t="s">
        <v>157</v>
      </c>
      <c r="BA43" t="s"/>
      <c r="BB43" t="n">
        <v>92103</v>
      </c>
      <c r="BC43" t="n">
        <v>52.51307</v>
      </c>
      <c r="BD43" t="n">
        <v>52.51307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153</v>
      </c>
      <c r="F44" t="n">
        <v>529947</v>
      </c>
      <c r="G44" t="s">
        <v>74</v>
      </c>
      <c r="H44" t="s">
        <v>75</v>
      </c>
      <c r="I44" t="s"/>
      <c r="J44" t="s">
        <v>74</v>
      </c>
      <c r="K44" t="n">
        <v>86</v>
      </c>
      <c r="L44" t="s">
        <v>76</v>
      </c>
      <c r="M44" t="s"/>
      <c r="N44" t="s">
        <v>161</v>
      </c>
      <c r="O44" t="s">
        <v>78</v>
      </c>
      <c r="P44" t="s">
        <v>155</v>
      </c>
      <c r="Q44" t="s"/>
      <c r="R44" t="s">
        <v>112</v>
      </c>
      <c r="S44" t="s">
        <v>156</v>
      </c>
      <c r="T44" t="s">
        <v>81</v>
      </c>
      <c r="U44" t="s">
        <v>82</v>
      </c>
      <c r="V44" t="s">
        <v>83</v>
      </c>
      <c r="W44" t="s">
        <v>109</v>
      </c>
      <c r="X44" t="s"/>
      <c r="Y44" t="s">
        <v>85</v>
      </c>
      <c r="Z44">
        <f>HYPERLINK("https://hotel-media.eclerx.com/savepage/tk_1546241300806143_sr_189.html","info")</f>
        <v/>
      </c>
      <c r="AA44" t="n">
        <v>99166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13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955277</v>
      </c>
      <c r="AZ44" t="s">
        <v>157</v>
      </c>
      <c r="BA44" t="s"/>
      <c r="BB44" t="n">
        <v>92103</v>
      </c>
      <c r="BC44" t="n">
        <v>52.51307</v>
      </c>
      <c r="BD44" t="n">
        <v>52.51307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153</v>
      </c>
      <c r="F45" t="n">
        <v>529947</v>
      </c>
      <c r="G45" t="s">
        <v>74</v>
      </c>
      <c r="H45" t="s">
        <v>75</v>
      </c>
      <c r="I45" t="s"/>
      <c r="J45" t="s">
        <v>74</v>
      </c>
      <c r="K45" t="n">
        <v>86</v>
      </c>
      <c r="L45" t="s">
        <v>76</v>
      </c>
      <c r="M45" t="s"/>
      <c r="N45" t="s">
        <v>160</v>
      </c>
      <c r="O45" t="s">
        <v>78</v>
      </c>
      <c r="P45" t="s">
        <v>155</v>
      </c>
      <c r="Q45" t="s"/>
      <c r="R45" t="s">
        <v>112</v>
      </c>
      <c r="S45" t="s">
        <v>156</v>
      </c>
      <c r="T45" t="s">
        <v>81</v>
      </c>
      <c r="U45" t="s">
        <v>82</v>
      </c>
      <c r="V45" t="s">
        <v>83</v>
      </c>
      <c r="W45" t="s">
        <v>109</v>
      </c>
      <c r="X45" t="s"/>
      <c r="Y45" t="s">
        <v>85</v>
      </c>
      <c r="Z45">
        <f>HYPERLINK("https://hotel-media.eclerx.com/savepage/tk_1546241300806143_sr_189.html","info")</f>
        <v/>
      </c>
      <c r="AA45" t="n">
        <v>99166</v>
      </c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13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955277</v>
      </c>
      <c r="AZ45" t="s">
        <v>157</v>
      </c>
      <c r="BA45" t="s"/>
      <c r="BB45" t="n">
        <v>92103</v>
      </c>
      <c r="BC45" t="n">
        <v>52.51307</v>
      </c>
      <c r="BD45" t="n">
        <v>52.51307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153</v>
      </c>
      <c r="F46" t="n">
        <v>529947</v>
      </c>
      <c r="G46" t="s">
        <v>74</v>
      </c>
      <c r="H46" t="s">
        <v>75</v>
      </c>
      <c r="I46" t="s"/>
      <c r="J46" t="s">
        <v>74</v>
      </c>
      <c r="K46" t="n">
        <v>86</v>
      </c>
      <c r="L46" t="s">
        <v>76</v>
      </c>
      <c r="M46" t="s"/>
      <c r="N46" t="s">
        <v>161</v>
      </c>
      <c r="O46" t="s">
        <v>78</v>
      </c>
      <c r="P46" t="s">
        <v>155</v>
      </c>
      <c r="Q46" t="s"/>
      <c r="R46" t="s">
        <v>112</v>
      </c>
      <c r="S46" t="s">
        <v>156</v>
      </c>
      <c r="T46" t="s">
        <v>81</v>
      </c>
      <c r="U46" t="s">
        <v>82</v>
      </c>
      <c r="V46" t="s">
        <v>83</v>
      </c>
      <c r="W46" t="s">
        <v>109</v>
      </c>
      <c r="X46" t="s"/>
      <c r="Y46" t="s">
        <v>85</v>
      </c>
      <c r="Z46">
        <f>HYPERLINK("https://hotel-media.eclerx.com/savepage/tk_1546241300806143_sr_189.html","info")</f>
        <v/>
      </c>
      <c r="AA46" t="n">
        <v>99166</v>
      </c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13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955277</v>
      </c>
      <c r="AZ46" t="s">
        <v>157</v>
      </c>
      <c r="BA46" t="s"/>
      <c r="BB46" t="n">
        <v>92103</v>
      </c>
      <c r="BC46" t="n">
        <v>52.51307</v>
      </c>
      <c r="BD46" t="n">
        <v>52.51307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153</v>
      </c>
      <c r="F47" t="n">
        <v>529947</v>
      </c>
      <c r="G47" t="s">
        <v>74</v>
      </c>
      <c r="H47" t="s">
        <v>75</v>
      </c>
      <c r="I47" t="s"/>
      <c r="J47" t="s">
        <v>74</v>
      </c>
      <c r="K47" t="n">
        <v>86</v>
      </c>
      <c r="L47" t="s">
        <v>76</v>
      </c>
      <c r="M47" t="s"/>
      <c r="N47" t="s">
        <v>160</v>
      </c>
      <c r="O47" t="s">
        <v>78</v>
      </c>
      <c r="P47" t="s">
        <v>155</v>
      </c>
      <c r="Q47" t="s"/>
      <c r="R47" t="s">
        <v>112</v>
      </c>
      <c r="S47" t="s">
        <v>156</v>
      </c>
      <c r="T47" t="s">
        <v>81</v>
      </c>
      <c r="U47" t="s">
        <v>82</v>
      </c>
      <c r="V47" t="s">
        <v>83</v>
      </c>
      <c r="W47" t="s">
        <v>109</v>
      </c>
      <c r="X47" t="s"/>
      <c r="Y47" t="s">
        <v>85</v>
      </c>
      <c r="Z47">
        <f>HYPERLINK("https://hotel-media.eclerx.com/savepage/tk_1546241300806143_sr_189.html","info")</f>
        <v/>
      </c>
      <c r="AA47" t="n">
        <v>99166</v>
      </c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13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955277</v>
      </c>
      <c r="AZ47" t="s">
        <v>157</v>
      </c>
      <c r="BA47" t="s"/>
      <c r="BB47" t="n">
        <v>92103</v>
      </c>
      <c r="BC47" t="n">
        <v>52.51307</v>
      </c>
      <c r="BD47" t="n">
        <v>52.51307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153</v>
      </c>
      <c r="F48" t="n">
        <v>529947</v>
      </c>
      <c r="G48" t="s">
        <v>74</v>
      </c>
      <c r="H48" t="s">
        <v>75</v>
      </c>
      <c r="I48" t="s"/>
      <c r="J48" t="s">
        <v>74</v>
      </c>
      <c r="K48" t="n">
        <v>102</v>
      </c>
      <c r="L48" t="s">
        <v>76</v>
      </c>
      <c r="M48" t="s"/>
      <c r="N48" t="s">
        <v>162</v>
      </c>
      <c r="O48" t="s">
        <v>78</v>
      </c>
      <c r="P48" t="s">
        <v>155</v>
      </c>
      <c r="Q48" t="s"/>
      <c r="R48" t="s">
        <v>112</v>
      </c>
      <c r="S48" t="s">
        <v>159</v>
      </c>
      <c r="T48" t="s">
        <v>81</v>
      </c>
      <c r="U48" t="s">
        <v>82</v>
      </c>
      <c r="V48" t="s">
        <v>83</v>
      </c>
      <c r="W48" t="s">
        <v>109</v>
      </c>
      <c r="X48" t="s"/>
      <c r="Y48" t="s">
        <v>85</v>
      </c>
      <c r="Z48">
        <f>HYPERLINK("https://hotel-media.eclerx.com/savepage/tk_1546241300806143_sr_189.html","info")</f>
        <v/>
      </c>
      <c r="AA48" t="n">
        <v>99166</v>
      </c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13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955277</v>
      </c>
      <c r="AZ48" t="s">
        <v>157</v>
      </c>
      <c r="BA48" t="s"/>
      <c r="BB48" t="n">
        <v>92103</v>
      </c>
      <c r="BC48" t="n">
        <v>52.51307</v>
      </c>
      <c r="BD48" t="n">
        <v>52.51307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153</v>
      </c>
      <c r="F49" t="n">
        <v>529947</v>
      </c>
      <c r="G49" t="s">
        <v>74</v>
      </c>
      <c r="H49" t="s">
        <v>75</v>
      </c>
      <c r="I49" t="s"/>
      <c r="J49" t="s">
        <v>74</v>
      </c>
      <c r="K49" t="n">
        <v>106</v>
      </c>
      <c r="L49" t="s">
        <v>76</v>
      </c>
      <c r="M49" t="s"/>
      <c r="N49" t="s">
        <v>163</v>
      </c>
      <c r="O49" t="s">
        <v>78</v>
      </c>
      <c r="P49" t="s">
        <v>155</v>
      </c>
      <c r="Q49" t="s"/>
      <c r="R49" t="s">
        <v>112</v>
      </c>
      <c r="S49" t="s">
        <v>164</v>
      </c>
      <c r="T49" t="s">
        <v>81</v>
      </c>
      <c r="U49" t="s">
        <v>82</v>
      </c>
      <c r="V49" t="s">
        <v>83</v>
      </c>
      <c r="W49" t="s">
        <v>109</v>
      </c>
      <c r="X49" t="s"/>
      <c r="Y49" t="s">
        <v>85</v>
      </c>
      <c r="Z49">
        <f>HYPERLINK("https://hotel-media.eclerx.com/savepage/tk_1546241300806143_sr_189.html","info")</f>
        <v/>
      </c>
      <c r="AA49" t="n">
        <v>99166</v>
      </c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13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955277</v>
      </c>
      <c r="AZ49" t="s">
        <v>157</v>
      </c>
      <c r="BA49" t="s"/>
      <c r="BB49" t="n">
        <v>92103</v>
      </c>
      <c r="BC49" t="n">
        <v>52.51307</v>
      </c>
      <c r="BD49" t="n">
        <v>52.51307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153</v>
      </c>
      <c r="F50" t="n">
        <v>529947</v>
      </c>
      <c r="G50" t="s">
        <v>74</v>
      </c>
      <c r="H50" t="s">
        <v>75</v>
      </c>
      <c r="I50" t="s"/>
      <c r="J50" t="s">
        <v>74</v>
      </c>
      <c r="K50" t="n">
        <v>106</v>
      </c>
      <c r="L50" t="s">
        <v>76</v>
      </c>
      <c r="M50" t="s"/>
      <c r="N50" t="s">
        <v>163</v>
      </c>
      <c r="O50" t="s">
        <v>78</v>
      </c>
      <c r="P50" t="s">
        <v>155</v>
      </c>
      <c r="Q50" t="s"/>
      <c r="R50" t="s">
        <v>112</v>
      </c>
      <c r="S50" t="s">
        <v>164</v>
      </c>
      <c r="T50" t="s">
        <v>81</v>
      </c>
      <c r="U50" t="s">
        <v>82</v>
      </c>
      <c r="V50" t="s">
        <v>83</v>
      </c>
      <c r="W50" t="s">
        <v>109</v>
      </c>
      <c r="X50" t="s"/>
      <c r="Y50" t="s">
        <v>85</v>
      </c>
      <c r="Z50">
        <f>HYPERLINK("https://hotel-media.eclerx.com/savepage/tk_1546241300806143_sr_189.html","info")</f>
        <v/>
      </c>
      <c r="AA50" t="n">
        <v>99166</v>
      </c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13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955277</v>
      </c>
      <c r="AZ50" t="s">
        <v>157</v>
      </c>
      <c r="BA50" t="s"/>
      <c r="BB50" t="n">
        <v>92103</v>
      </c>
      <c r="BC50" t="n">
        <v>52.51307</v>
      </c>
      <c r="BD50" t="n">
        <v>52.51307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153</v>
      </c>
      <c r="F51" t="n">
        <v>529947</v>
      </c>
      <c r="G51" t="s">
        <v>74</v>
      </c>
      <c r="H51" t="s">
        <v>75</v>
      </c>
      <c r="I51" t="s"/>
      <c r="J51" t="s">
        <v>74</v>
      </c>
      <c r="K51" t="n">
        <v>106</v>
      </c>
      <c r="L51" t="s">
        <v>76</v>
      </c>
      <c r="M51" t="s"/>
      <c r="N51" t="s">
        <v>163</v>
      </c>
      <c r="O51" t="s">
        <v>78</v>
      </c>
      <c r="P51" t="s">
        <v>155</v>
      </c>
      <c r="Q51" t="s"/>
      <c r="R51" t="s">
        <v>112</v>
      </c>
      <c r="S51" t="s">
        <v>164</v>
      </c>
      <c r="T51" t="s">
        <v>81</v>
      </c>
      <c r="U51" t="s">
        <v>82</v>
      </c>
      <c r="V51" t="s">
        <v>83</v>
      </c>
      <c r="W51" t="s">
        <v>109</v>
      </c>
      <c r="X51" t="s"/>
      <c r="Y51" t="s">
        <v>85</v>
      </c>
      <c r="Z51">
        <f>HYPERLINK("https://hotel-media.eclerx.com/savepage/tk_1546241300806143_sr_189.html","info")</f>
        <v/>
      </c>
      <c r="AA51" t="n">
        <v>99166</v>
      </c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13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955277</v>
      </c>
      <c r="AZ51" t="s">
        <v>157</v>
      </c>
      <c r="BA51" t="s"/>
      <c r="BB51" t="n">
        <v>92103</v>
      </c>
      <c r="BC51" t="n">
        <v>52.51307</v>
      </c>
      <c r="BD51" t="n">
        <v>52.51307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153</v>
      </c>
      <c r="F52" t="n">
        <v>529947</v>
      </c>
      <c r="G52" t="s">
        <v>74</v>
      </c>
      <c r="H52" t="s">
        <v>75</v>
      </c>
      <c r="I52" t="s"/>
      <c r="J52" t="s">
        <v>74</v>
      </c>
      <c r="K52" t="n">
        <v>118</v>
      </c>
      <c r="L52" t="s">
        <v>76</v>
      </c>
      <c r="M52" t="s"/>
      <c r="N52" t="s">
        <v>161</v>
      </c>
      <c r="O52" t="s">
        <v>78</v>
      </c>
      <c r="P52" t="s">
        <v>155</v>
      </c>
      <c r="Q52" t="s"/>
      <c r="R52" t="s">
        <v>112</v>
      </c>
      <c r="S52" t="s">
        <v>165</v>
      </c>
      <c r="T52" t="s">
        <v>81</v>
      </c>
      <c r="U52" t="s">
        <v>82</v>
      </c>
      <c r="V52" t="s">
        <v>83</v>
      </c>
      <c r="W52" t="s">
        <v>84</v>
      </c>
      <c r="X52" t="s"/>
      <c r="Y52" t="s">
        <v>85</v>
      </c>
      <c r="Z52">
        <f>HYPERLINK("https://hotel-media.eclerx.com/savepage/tk_1546241300806143_sr_189.html","info")</f>
        <v/>
      </c>
      <c r="AA52" t="n">
        <v>99166</v>
      </c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13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955277</v>
      </c>
      <c r="AZ52" t="s">
        <v>157</v>
      </c>
      <c r="BA52" t="s"/>
      <c r="BB52" t="n">
        <v>92103</v>
      </c>
      <c r="BC52" t="n">
        <v>52.51307</v>
      </c>
      <c r="BD52" t="n">
        <v>52.51307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153</v>
      </c>
      <c r="F53" t="n">
        <v>529947</v>
      </c>
      <c r="G53" t="s">
        <v>74</v>
      </c>
      <c r="H53" t="s">
        <v>75</v>
      </c>
      <c r="I53" t="s"/>
      <c r="J53" t="s">
        <v>74</v>
      </c>
      <c r="K53" t="n">
        <v>118</v>
      </c>
      <c r="L53" t="s">
        <v>76</v>
      </c>
      <c r="M53" t="s"/>
      <c r="N53" t="s">
        <v>160</v>
      </c>
      <c r="O53" t="s">
        <v>78</v>
      </c>
      <c r="P53" t="s">
        <v>155</v>
      </c>
      <c r="Q53" t="s"/>
      <c r="R53" t="s">
        <v>112</v>
      </c>
      <c r="S53" t="s">
        <v>165</v>
      </c>
      <c r="T53" t="s">
        <v>81</v>
      </c>
      <c r="U53" t="s">
        <v>82</v>
      </c>
      <c r="V53" t="s">
        <v>83</v>
      </c>
      <c r="W53" t="s">
        <v>84</v>
      </c>
      <c r="X53" t="s"/>
      <c r="Y53" t="s">
        <v>85</v>
      </c>
      <c r="Z53">
        <f>HYPERLINK("https://hotel-media.eclerx.com/savepage/tk_1546241300806143_sr_189.html","info")</f>
        <v/>
      </c>
      <c r="AA53" t="n">
        <v>99166</v>
      </c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13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955277</v>
      </c>
      <c r="AZ53" t="s">
        <v>157</v>
      </c>
      <c r="BA53" t="s"/>
      <c r="BB53" t="n">
        <v>92103</v>
      </c>
      <c r="BC53" t="n">
        <v>52.51307</v>
      </c>
      <c r="BD53" t="n">
        <v>52.51307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153</v>
      </c>
      <c r="F54" t="n">
        <v>529947</v>
      </c>
      <c r="G54" t="s">
        <v>74</v>
      </c>
      <c r="H54" t="s">
        <v>75</v>
      </c>
      <c r="I54" t="s"/>
      <c r="J54" t="s">
        <v>74</v>
      </c>
      <c r="K54" t="n">
        <v>118</v>
      </c>
      <c r="L54" t="s">
        <v>76</v>
      </c>
      <c r="M54" t="s"/>
      <c r="N54" t="s">
        <v>161</v>
      </c>
      <c r="O54" t="s">
        <v>78</v>
      </c>
      <c r="P54" t="s">
        <v>155</v>
      </c>
      <c r="Q54" t="s"/>
      <c r="R54" t="s">
        <v>112</v>
      </c>
      <c r="S54" t="s">
        <v>165</v>
      </c>
      <c r="T54" t="s">
        <v>81</v>
      </c>
      <c r="U54" t="s">
        <v>82</v>
      </c>
      <c r="V54" t="s">
        <v>83</v>
      </c>
      <c r="W54" t="s">
        <v>84</v>
      </c>
      <c r="X54" t="s"/>
      <c r="Y54" t="s">
        <v>85</v>
      </c>
      <c r="Z54">
        <f>HYPERLINK("https://hotel-media.eclerx.com/savepage/tk_1546241300806143_sr_189.html","info")</f>
        <v/>
      </c>
      <c r="AA54" t="n">
        <v>99166</v>
      </c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13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955277</v>
      </c>
      <c r="AZ54" t="s">
        <v>157</v>
      </c>
      <c r="BA54" t="s"/>
      <c r="BB54" t="n">
        <v>92103</v>
      </c>
      <c r="BC54" t="n">
        <v>52.51307</v>
      </c>
      <c r="BD54" t="n">
        <v>52.51307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153</v>
      </c>
      <c r="F55" t="n">
        <v>529947</v>
      </c>
      <c r="G55" t="s">
        <v>74</v>
      </c>
      <c r="H55" t="s">
        <v>75</v>
      </c>
      <c r="I55" t="s"/>
      <c r="J55" t="s">
        <v>74</v>
      </c>
      <c r="K55" t="n">
        <v>118</v>
      </c>
      <c r="L55" t="s">
        <v>76</v>
      </c>
      <c r="M55" t="s"/>
      <c r="N55" t="s">
        <v>160</v>
      </c>
      <c r="O55" t="s">
        <v>78</v>
      </c>
      <c r="P55" t="s">
        <v>155</v>
      </c>
      <c r="Q55" t="s"/>
      <c r="R55" t="s">
        <v>112</v>
      </c>
      <c r="S55" t="s">
        <v>165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>
        <f>HYPERLINK("https://hotel-media.eclerx.com/savepage/tk_1546241300806143_sr_189.html","info")</f>
        <v/>
      </c>
      <c r="AA55" t="n">
        <v>99166</v>
      </c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13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955277</v>
      </c>
      <c r="AZ55" t="s">
        <v>157</v>
      </c>
      <c r="BA55" t="s"/>
      <c r="BB55" t="n">
        <v>92103</v>
      </c>
      <c r="BC55" t="n">
        <v>52.51307</v>
      </c>
      <c r="BD55" t="n">
        <v>52.51307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153</v>
      </c>
      <c r="F56" t="n">
        <v>529947</v>
      </c>
      <c r="G56" t="s">
        <v>74</v>
      </c>
      <c r="H56" t="s">
        <v>75</v>
      </c>
      <c r="I56" t="s"/>
      <c r="J56" t="s">
        <v>74</v>
      </c>
      <c r="K56" t="n">
        <v>118</v>
      </c>
      <c r="L56" t="s">
        <v>76</v>
      </c>
      <c r="M56" t="s"/>
      <c r="N56" t="s">
        <v>161</v>
      </c>
      <c r="O56" t="s">
        <v>78</v>
      </c>
      <c r="P56" t="s">
        <v>155</v>
      </c>
      <c r="Q56" t="s"/>
      <c r="R56" t="s">
        <v>112</v>
      </c>
      <c r="S56" t="s">
        <v>165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>
        <f>HYPERLINK("https://hotel-media.eclerx.com/savepage/tk_1546241300806143_sr_189.html","info")</f>
        <v/>
      </c>
      <c r="AA56" t="n">
        <v>99166</v>
      </c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13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955277</v>
      </c>
      <c r="AZ56" t="s">
        <v>157</v>
      </c>
      <c r="BA56" t="s"/>
      <c r="BB56" t="n">
        <v>92103</v>
      </c>
      <c r="BC56" t="n">
        <v>52.51307</v>
      </c>
      <c r="BD56" t="n">
        <v>52.51307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153</v>
      </c>
      <c r="F57" t="n">
        <v>529947</v>
      </c>
      <c r="G57" t="s">
        <v>74</v>
      </c>
      <c r="H57" t="s">
        <v>75</v>
      </c>
      <c r="I57" t="s"/>
      <c r="J57" t="s">
        <v>74</v>
      </c>
      <c r="K57" t="n">
        <v>118</v>
      </c>
      <c r="L57" t="s">
        <v>76</v>
      </c>
      <c r="M57" t="s"/>
      <c r="N57" t="s">
        <v>160</v>
      </c>
      <c r="O57" t="s">
        <v>78</v>
      </c>
      <c r="P57" t="s">
        <v>155</v>
      </c>
      <c r="Q57" t="s"/>
      <c r="R57" t="s">
        <v>112</v>
      </c>
      <c r="S57" t="s">
        <v>165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>
        <f>HYPERLINK("https://hotel-media.eclerx.com/savepage/tk_1546241300806143_sr_189.html","info")</f>
        <v/>
      </c>
      <c r="AA57" t="n">
        <v>99166</v>
      </c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13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955277</v>
      </c>
      <c r="AZ57" t="s">
        <v>157</v>
      </c>
      <c r="BA57" t="s"/>
      <c r="BB57" t="n">
        <v>92103</v>
      </c>
      <c r="BC57" t="n">
        <v>52.51307</v>
      </c>
      <c r="BD57" t="n">
        <v>52.51307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153</v>
      </c>
      <c r="F58" t="n">
        <v>529947</v>
      </c>
      <c r="G58" t="s">
        <v>74</v>
      </c>
      <c r="H58" t="s">
        <v>75</v>
      </c>
      <c r="I58" t="s"/>
      <c r="J58" t="s">
        <v>74</v>
      </c>
      <c r="K58" t="n">
        <v>122</v>
      </c>
      <c r="L58" t="s">
        <v>76</v>
      </c>
      <c r="M58" t="s"/>
      <c r="N58" t="s">
        <v>166</v>
      </c>
      <c r="O58" t="s">
        <v>78</v>
      </c>
      <c r="P58" t="s">
        <v>155</v>
      </c>
      <c r="Q58" t="s"/>
      <c r="R58" t="s">
        <v>112</v>
      </c>
      <c r="S58" t="s">
        <v>167</v>
      </c>
      <c r="T58" t="s">
        <v>81</v>
      </c>
      <c r="U58" t="s">
        <v>82</v>
      </c>
      <c r="V58" t="s">
        <v>83</v>
      </c>
      <c r="W58" t="s">
        <v>109</v>
      </c>
      <c r="X58" t="s"/>
      <c r="Y58" t="s">
        <v>85</v>
      </c>
      <c r="Z58">
        <f>HYPERLINK("https://hotel-media.eclerx.com/savepage/tk_1546241300806143_sr_189.html","info")</f>
        <v/>
      </c>
      <c r="AA58" t="n">
        <v>99166</v>
      </c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13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955277</v>
      </c>
      <c r="AZ58" t="s">
        <v>157</v>
      </c>
      <c r="BA58" t="s"/>
      <c r="BB58" t="n">
        <v>92103</v>
      </c>
      <c r="BC58" t="n">
        <v>52.51307</v>
      </c>
      <c r="BD58" t="n">
        <v>52.51307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153</v>
      </c>
      <c r="F59" t="n">
        <v>529947</v>
      </c>
      <c r="G59" t="s">
        <v>74</v>
      </c>
      <c r="H59" t="s">
        <v>75</v>
      </c>
      <c r="I59" t="s"/>
      <c r="J59" t="s">
        <v>74</v>
      </c>
      <c r="K59" t="n">
        <v>138</v>
      </c>
      <c r="L59" t="s">
        <v>76</v>
      </c>
      <c r="M59" t="s"/>
      <c r="N59" t="s">
        <v>163</v>
      </c>
      <c r="O59" t="s">
        <v>78</v>
      </c>
      <c r="P59" t="s">
        <v>155</v>
      </c>
      <c r="Q59" t="s"/>
      <c r="R59" t="s">
        <v>112</v>
      </c>
      <c r="S59" t="s">
        <v>168</v>
      </c>
      <c r="T59" t="s">
        <v>81</v>
      </c>
      <c r="U59" t="s">
        <v>82</v>
      </c>
      <c r="V59" t="s">
        <v>83</v>
      </c>
      <c r="W59" t="s">
        <v>84</v>
      </c>
      <c r="X59" t="s"/>
      <c r="Y59" t="s">
        <v>85</v>
      </c>
      <c r="Z59">
        <f>HYPERLINK("https://hotel-media.eclerx.com/savepage/tk_1546241300806143_sr_189.html","info")</f>
        <v/>
      </c>
      <c r="AA59" t="n">
        <v>99166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13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955277</v>
      </c>
      <c r="AZ59" t="s">
        <v>157</v>
      </c>
      <c r="BA59" t="s"/>
      <c r="BB59" t="n">
        <v>92103</v>
      </c>
      <c r="BC59" t="n">
        <v>52.51307</v>
      </c>
      <c r="BD59" t="n">
        <v>52.51307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153</v>
      </c>
      <c r="F60" t="n">
        <v>529947</v>
      </c>
      <c r="G60" t="s">
        <v>74</v>
      </c>
      <c r="H60" t="s">
        <v>75</v>
      </c>
      <c r="I60" t="s"/>
      <c r="J60" t="s">
        <v>74</v>
      </c>
      <c r="K60" t="n">
        <v>138</v>
      </c>
      <c r="L60" t="s">
        <v>76</v>
      </c>
      <c r="M60" t="s"/>
      <c r="N60" t="s">
        <v>163</v>
      </c>
      <c r="O60" t="s">
        <v>78</v>
      </c>
      <c r="P60" t="s">
        <v>155</v>
      </c>
      <c r="Q60" t="s"/>
      <c r="R60" t="s">
        <v>112</v>
      </c>
      <c r="S60" t="s">
        <v>168</v>
      </c>
      <c r="T60" t="s">
        <v>81</v>
      </c>
      <c r="U60" t="s">
        <v>82</v>
      </c>
      <c r="V60" t="s">
        <v>83</v>
      </c>
      <c r="W60" t="s">
        <v>84</v>
      </c>
      <c r="X60" t="s"/>
      <c r="Y60" t="s">
        <v>85</v>
      </c>
      <c r="Z60">
        <f>HYPERLINK("https://hotel-media.eclerx.com/savepage/tk_1546241300806143_sr_189.html","info")</f>
        <v/>
      </c>
      <c r="AA60" t="n">
        <v>99166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13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955277</v>
      </c>
      <c r="AZ60" t="s">
        <v>157</v>
      </c>
      <c r="BA60" t="s"/>
      <c r="BB60" t="n">
        <v>92103</v>
      </c>
      <c r="BC60" t="n">
        <v>52.51307</v>
      </c>
      <c r="BD60" t="n">
        <v>52.51307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169</v>
      </c>
      <c r="F61" t="n">
        <v>261966</v>
      </c>
      <c r="G61" t="s">
        <v>74</v>
      </c>
      <c r="H61" t="s">
        <v>75</v>
      </c>
      <c r="I61" t="s"/>
      <c r="J61" t="s">
        <v>74</v>
      </c>
      <c r="K61" t="n">
        <v>38</v>
      </c>
      <c r="L61" t="s">
        <v>76</v>
      </c>
      <c r="M61" t="s"/>
      <c r="N61" t="s">
        <v>93</v>
      </c>
      <c r="O61" t="s">
        <v>78</v>
      </c>
      <c r="P61" t="s">
        <v>170</v>
      </c>
      <c r="Q61" t="s"/>
      <c r="R61" t="s">
        <v>171</v>
      </c>
      <c r="S61" t="s">
        <v>172</v>
      </c>
      <c r="T61" t="s">
        <v>81</v>
      </c>
      <c r="U61" t="s">
        <v>82</v>
      </c>
      <c r="V61" t="s">
        <v>83</v>
      </c>
      <c r="W61" t="s">
        <v>109</v>
      </c>
      <c r="X61" t="s"/>
      <c r="Y61" t="s">
        <v>85</v>
      </c>
      <c r="Z61">
        <f>HYPERLINK("https://hotel-media.eclerx.com/savepage/tk_15462419964822845_sr_189.html","info")</f>
        <v/>
      </c>
      <c r="AA61" t="n">
        <v>17194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349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2071559</v>
      </c>
      <c r="AZ61" t="s">
        <v>173</v>
      </c>
      <c r="BA61" t="s"/>
      <c r="BB61" t="n">
        <v>55785</v>
      </c>
      <c r="BC61" t="n">
        <v>52.49917</v>
      </c>
      <c r="BD61" t="n">
        <v>52.49917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169</v>
      </c>
      <c r="F62" t="n">
        <v>261966</v>
      </c>
      <c r="G62" t="s">
        <v>74</v>
      </c>
      <c r="H62" t="s">
        <v>75</v>
      </c>
      <c r="I62" t="s"/>
      <c r="J62" t="s">
        <v>74</v>
      </c>
      <c r="K62" t="n">
        <v>40</v>
      </c>
      <c r="L62" t="s">
        <v>76</v>
      </c>
      <c r="M62" t="s"/>
      <c r="N62" t="s">
        <v>104</v>
      </c>
      <c r="O62" t="s">
        <v>78</v>
      </c>
      <c r="P62" t="s">
        <v>170</v>
      </c>
      <c r="Q62" t="s"/>
      <c r="R62" t="s">
        <v>171</v>
      </c>
      <c r="S62" t="s">
        <v>174</v>
      </c>
      <c r="T62" t="s">
        <v>81</v>
      </c>
      <c r="U62" t="s">
        <v>82</v>
      </c>
      <c r="V62" t="s">
        <v>83</v>
      </c>
      <c r="W62" t="s">
        <v>109</v>
      </c>
      <c r="X62" t="s"/>
      <c r="Y62" t="s">
        <v>85</v>
      </c>
      <c r="Z62">
        <f>HYPERLINK("https://hotel-media.eclerx.com/savepage/tk_15462419964822845_sr_189.html","info")</f>
        <v/>
      </c>
      <c r="AA62" t="n">
        <v>17194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349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2071559</v>
      </c>
      <c r="AZ62" t="s">
        <v>173</v>
      </c>
      <c r="BA62" t="s"/>
      <c r="BB62" t="n">
        <v>55785</v>
      </c>
      <c r="BC62" t="n">
        <v>52.49917</v>
      </c>
      <c r="BD62" t="n">
        <v>52.49917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169</v>
      </c>
      <c r="F63" t="n">
        <v>261966</v>
      </c>
      <c r="G63" t="s">
        <v>74</v>
      </c>
      <c r="H63" t="s">
        <v>75</v>
      </c>
      <c r="I63" t="s"/>
      <c r="J63" t="s">
        <v>74</v>
      </c>
      <c r="K63" t="n">
        <v>84.55</v>
      </c>
      <c r="L63" t="s">
        <v>76</v>
      </c>
      <c r="M63" t="s"/>
      <c r="N63" t="s">
        <v>175</v>
      </c>
      <c r="O63" t="s">
        <v>78</v>
      </c>
      <c r="P63" t="s">
        <v>170</v>
      </c>
      <c r="Q63" t="s"/>
      <c r="R63" t="s">
        <v>171</v>
      </c>
      <c r="S63" t="s">
        <v>176</v>
      </c>
      <c r="T63" t="s">
        <v>81</v>
      </c>
      <c r="U63" t="s">
        <v>82</v>
      </c>
      <c r="V63" t="s">
        <v>83</v>
      </c>
      <c r="W63" t="s">
        <v>109</v>
      </c>
      <c r="X63" t="s"/>
      <c r="Y63" t="s">
        <v>85</v>
      </c>
      <c r="Z63">
        <f>HYPERLINK("https://hotel-media.eclerx.com/savepage/tk_15462419964822845_sr_189.html","info")</f>
        <v/>
      </c>
      <c r="AA63" t="n">
        <v>17194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349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2071559</v>
      </c>
      <c r="AZ63" t="s">
        <v>173</v>
      </c>
      <c r="BA63" t="s"/>
      <c r="BB63" t="n">
        <v>55785</v>
      </c>
      <c r="BC63" t="n">
        <v>52.49917</v>
      </c>
      <c r="BD63" t="n">
        <v>52.49917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177</v>
      </c>
      <c r="F64" t="n">
        <v>6369851</v>
      </c>
      <c r="G64" t="s">
        <v>74</v>
      </c>
      <c r="H64" t="s">
        <v>75</v>
      </c>
      <c r="I64" t="s"/>
      <c r="J64" t="s">
        <v>74</v>
      </c>
      <c r="K64" t="n">
        <v>84</v>
      </c>
      <c r="L64" t="s">
        <v>76</v>
      </c>
      <c r="M64" t="s"/>
      <c r="N64" t="s">
        <v>101</v>
      </c>
      <c r="O64" t="s">
        <v>78</v>
      </c>
      <c r="P64" t="s">
        <v>178</v>
      </c>
      <c r="Q64" t="s"/>
      <c r="R64" t="s">
        <v>171</v>
      </c>
      <c r="S64" t="s">
        <v>179</v>
      </c>
      <c r="T64" t="s">
        <v>81</v>
      </c>
      <c r="U64" t="s">
        <v>82</v>
      </c>
      <c r="V64" t="s">
        <v>83</v>
      </c>
      <c r="W64" t="s">
        <v>109</v>
      </c>
      <c r="X64" t="s"/>
      <c r="Y64" t="s">
        <v>85</v>
      </c>
      <c r="Z64">
        <f>HYPERLINK("https://hotel-media.eclerx.com/savepage/tk_15462417066768875_sr_188.html","info")</f>
        <v/>
      </c>
      <c r="AA64" t="n">
        <v>624385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235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2071718</v>
      </c>
      <c r="AZ64" t="s">
        <v>180</v>
      </c>
      <c r="BA64" t="s"/>
      <c r="BB64" t="n">
        <v>41944</v>
      </c>
      <c r="BC64" t="n">
        <v>52.5381</v>
      </c>
      <c r="BD64" t="n">
        <v>52.5381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177</v>
      </c>
      <c r="F65" t="n">
        <v>6369851</v>
      </c>
      <c r="G65" t="s">
        <v>74</v>
      </c>
      <c r="H65" t="s">
        <v>75</v>
      </c>
      <c r="I65" t="s"/>
      <c r="J65" t="s">
        <v>74</v>
      </c>
      <c r="K65" t="n">
        <v>87</v>
      </c>
      <c r="L65" t="s">
        <v>76</v>
      </c>
      <c r="M65" t="s"/>
      <c r="N65" t="s">
        <v>104</v>
      </c>
      <c r="O65" t="s">
        <v>78</v>
      </c>
      <c r="P65" t="s">
        <v>178</v>
      </c>
      <c r="Q65" t="s"/>
      <c r="R65" t="s">
        <v>171</v>
      </c>
      <c r="S65" t="s">
        <v>181</v>
      </c>
      <c r="T65" t="s">
        <v>81</v>
      </c>
      <c r="U65" t="s">
        <v>82</v>
      </c>
      <c r="V65" t="s">
        <v>83</v>
      </c>
      <c r="W65" t="s">
        <v>109</v>
      </c>
      <c r="X65" t="s"/>
      <c r="Y65" t="s">
        <v>85</v>
      </c>
      <c r="Z65">
        <f>HYPERLINK("https://hotel-media.eclerx.com/savepage/tk_15462417066768875_sr_188.html","info")</f>
        <v/>
      </c>
      <c r="AA65" t="n">
        <v>624385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235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2071718</v>
      </c>
      <c r="AZ65" t="s">
        <v>180</v>
      </c>
      <c r="BA65" t="s"/>
      <c r="BB65" t="n">
        <v>41944</v>
      </c>
      <c r="BC65" t="n">
        <v>52.5381</v>
      </c>
      <c r="BD65" t="n">
        <v>52.5381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177</v>
      </c>
      <c r="F66" t="n">
        <v>6369851</v>
      </c>
      <c r="G66" t="s">
        <v>74</v>
      </c>
      <c r="H66" t="s">
        <v>75</v>
      </c>
      <c r="I66" t="s"/>
      <c r="J66" t="s">
        <v>74</v>
      </c>
      <c r="K66" t="n">
        <v>91</v>
      </c>
      <c r="L66" t="s">
        <v>76</v>
      </c>
      <c r="M66" t="s"/>
      <c r="N66" t="s">
        <v>182</v>
      </c>
      <c r="O66" t="s">
        <v>78</v>
      </c>
      <c r="P66" t="s">
        <v>178</v>
      </c>
      <c r="Q66" t="s"/>
      <c r="R66" t="s">
        <v>171</v>
      </c>
      <c r="S66" t="s">
        <v>94</v>
      </c>
      <c r="T66" t="s">
        <v>81</v>
      </c>
      <c r="U66" t="s">
        <v>82</v>
      </c>
      <c r="V66" t="s">
        <v>83</v>
      </c>
      <c r="W66" t="s">
        <v>109</v>
      </c>
      <c r="X66" t="s"/>
      <c r="Y66" t="s">
        <v>85</v>
      </c>
      <c r="Z66">
        <f>HYPERLINK("https://hotel-media.eclerx.com/savepage/tk_15462417066768875_sr_188.html","info")</f>
        <v/>
      </c>
      <c r="AA66" t="n">
        <v>624385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235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2071718</v>
      </c>
      <c r="AZ66" t="s">
        <v>180</v>
      </c>
      <c r="BA66" t="s"/>
      <c r="BB66" t="n">
        <v>41944</v>
      </c>
      <c r="BC66" t="n">
        <v>52.5381</v>
      </c>
      <c r="BD66" t="n">
        <v>52.5381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177</v>
      </c>
      <c r="F67" t="n">
        <v>6369851</v>
      </c>
      <c r="G67" t="s">
        <v>74</v>
      </c>
      <c r="H67" t="s">
        <v>75</v>
      </c>
      <c r="I67" t="s"/>
      <c r="J67" t="s">
        <v>74</v>
      </c>
      <c r="K67" t="n">
        <v>104</v>
      </c>
      <c r="L67" t="s">
        <v>76</v>
      </c>
      <c r="M67" t="s"/>
      <c r="N67" t="s">
        <v>183</v>
      </c>
      <c r="O67" t="s">
        <v>78</v>
      </c>
      <c r="P67" t="s">
        <v>178</v>
      </c>
      <c r="Q67" t="s"/>
      <c r="R67" t="s">
        <v>171</v>
      </c>
      <c r="S67" t="s">
        <v>184</v>
      </c>
      <c r="T67" t="s">
        <v>81</v>
      </c>
      <c r="U67" t="s">
        <v>82</v>
      </c>
      <c r="V67" t="s">
        <v>83</v>
      </c>
      <c r="W67" t="s">
        <v>84</v>
      </c>
      <c r="X67" t="s"/>
      <c r="Y67" t="s">
        <v>85</v>
      </c>
      <c r="Z67">
        <f>HYPERLINK("https://hotel-media.eclerx.com/savepage/tk_15462417066768875_sr_188.html","info")</f>
        <v/>
      </c>
      <c r="AA67" t="n">
        <v>624385</v>
      </c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235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2071718</v>
      </c>
      <c r="AZ67" t="s">
        <v>180</v>
      </c>
      <c r="BA67" t="s"/>
      <c r="BB67" t="n">
        <v>41944</v>
      </c>
      <c r="BC67" t="n">
        <v>52.5381</v>
      </c>
      <c r="BD67" t="n">
        <v>52.5381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185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90.7</v>
      </c>
      <c r="L68" t="s">
        <v>76</v>
      </c>
      <c r="M68" t="s"/>
      <c r="N68" t="s">
        <v>93</v>
      </c>
      <c r="O68" t="s">
        <v>78</v>
      </c>
      <c r="P68" t="s">
        <v>185</v>
      </c>
      <c r="Q68" t="s"/>
      <c r="R68" t="s">
        <v>112</v>
      </c>
      <c r="S68" t="s">
        <v>186</v>
      </c>
      <c r="T68" t="s">
        <v>81</v>
      </c>
      <c r="U68" t="s">
        <v>82</v>
      </c>
      <c r="V68" t="s">
        <v>83</v>
      </c>
      <c r="W68" t="s">
        <v>109</v>
      </c>
      <c r="X68" t="s"/>
      <c r="Y68" t="s">
        <v>85</v>
      </c>
      <c r="Z68">
        <f>HYPERLINK("https://hotel-media.eclerx.com/savepage/tk_15462422527593396_sr_189.html","info")</f>
        <v/>
      </c>
      <c r="AA68" t="n">
        <v>-955180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463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955180</v>
      </c>
      <c r="AZ68" t="s">
        <v>187</v>
      </c>
      <c r="BA68" t="s"/>
      <c r="BB68" t="n">
        <v>60665</v>
      </c>
      <c r="BC68" t="n">
        <v>52.403019</v>
      </c>
      <c r="BD68" t="n">
        <v>52.403019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185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101.58</v>
      </c>
      <c r="L69" t="s">
        <v>76</v>
      </c>
      <c r="M69" t="s"/>
      <c r="N69" t="s">
        <v>183</v>
      </c>
      <c r="O69" t="s">
        <v>78</v>
      </c>
      <c r="P69" t="s">
        <v>185</v>
      </c>
      <c r="Q69" t="s"/>
      <c r="R69" t="s">
        <v>112</v>
      </c>
      <c r="S69" t="s">
        <v>188</v>
      </c>
      <c r="T69" t="s">
        <v>81</v>
      </c>
      <c r="U69" t="s">
        <v>82</v>
      </c>
      <c r="V69" t="s">
        <v>83</v>
      </c>
      <c r="W69" t="s">
        <v>109</v>
      </c>
      <c r="X69" t="s"/>
      <c r="Y69" t="s">
        <v>85</v>
      </c>
      <c r="Z69">
        <f>HYPERLINK("https://hotel-media.eclerx.com/savepage/tk_15462422527593396_sr_189.html","info")</f>
        <v/>
      </c>
      <c r="AA69" t="n">
        <v>-955180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463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955180</v>
      </c>
      <c r="AZ69" t="s">
        <v>187</v>
      </c>
      <c r="BA69" t="s"/>
      <c r="BB69" t="n">
        <v>60665</v>
      </c>
      <c r="BC69" t="n">
        <v>52.403019</v>
      </c>
      <c r="BD69" t="n">
        <v>52.403019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185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104.55</v>
      </c>
      <c r="L70" t="s">
        <v>76</v>
      </c>
      <c r="M70" t="s"/>
      <c r="N70" t="s">
        <v>189</v>
      </c>
      <c r="O70" t="s">
        <v>78</v>
      </c>
      <c r="P70" t="s">
        <v>185</v>
      </c>
      <c r="Q70" t="s"/>
      <c r="R70" t="s">
        <v>112</v>
      </c>
      <c r="S70" t="s">
        <v>190</v>
      </c>
      <c r="T70" t="s">
        <v>81</v>
      </c>
      <c r="U70" t="s">
        <v>82</v>
      </c>
      <c r="V70" t="s">
        <v>83</v>
      </c>
      <c r="W70" t="s">
        <v>109</v>
      </c>
      <c r="X70" t="s"/>
      <c r="Y70" t="s">
        <v>85</v>
      </c>
      <c r="Z70">
        <f>HYPERLINK("https://hotel-media.eclerx.com/savepage/tk_15462422527593396_sr_189.html","info")</f>
        <v/>
      </c>
      <c r="AA70" t="n">
        <v>-955180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463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955180</v>
      </c>
      <c r="AZ70" t="s">
        <v>187</v>
      </c>
      <c r="BA70" t="s"/>
      <c r="BB70" t="n">
        <v>60665</v>
      </c>
      <c r="BC70" t="n">
        <v>52.403019</v>
      </c>
      <c r="BD70" t="n">
        <v>52.403019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185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142.62</v>
      </c>
      <c r="L71" t="s">
        <v>76</v>
      </c>
      <c r="M71" t="s"/>
      <c r="N71" t="s">
        <v>191</v>
      </c>
      <c r="O71" t="s">
        <v>78</v>
      </c>
      <c r="P71" t="s">
        <v>185</v>
      </c>
      <c r="Q71" t="s"/>
      <c r="R71" t="s">
        <v>112</v>
      </c>
      <c r="S71" t="s">
        <v>192</v>
      </c>
      <c r="T71" t="s">
        <v>81</v>
      </c>
      <c r="U71" t="s">
        <v>82</v>
      </c>
      <c r="V71" t="s">
        <v>83</v>
      </c>
      <c r="W71" t="s">
        <v>109</v>
      </c>
      <c r="X71" t="s"/>
      <c r="Y71" t="s">
        <v>85</v>
      </c>
      <c r="Z71">
        <f>HYPERLINK("https://hotel-media.eclerx.com/savepage/tk_15462422527593396_sr_189.html","info")</f>
        <v/>
      </c>
      <c r="AA71" t="n">
        <v>-955180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463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955180</v>
      </c>
      <c r="AZ71" t="s">
        <v>187</v>
      </c>
      <c r="BA71" t="s"/>
      <c r="BB71" t="n">
        <v>60665</v>
      </c>
      <c r="BC71" t="n">
        <v>52.403019</v>
      </c>
      <c r="BD71" t="n">
        <v>52.403019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185</v>
      </c>
      <c r="F72" t="n">
        <v>-1</v>
      </c>
      <c r="G72" t="s">
        <v>74</v>
      </c>
      <c r="H72" t="s">
        <v>75</v>
      </c>
      <c r="I72" t="s"/>
      <c r="J72" t="s">
        <v>74</v>
      </c>
      <c r="K72" t="n">
        <v>143.8</v>
      </c>
      <c r="L72" t="s">
        <v>76</v>
      </c>
      <c r="M72" t="s"/>
      <c r="N72" t="s">
        <v>189</v>
      </c>
      <c r="O72" t="s">
        <v>78</v>
      </c>
      <c r="P72" t="s">
        <v>185</v>
      </c>
      <c r="Q72" t="s"/>
      <c r="R72" t="s">
        <v>112</v>
      </c>
      <c r="S72" t="s">
        <v>193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>
        <f>HYPERLINK("https://hotel-media.eclerx.com/savepage/tk_15462422527593396_sr_189.html","info")</f>
        <v/>
      </c>
      <c r="AA72" t="n">
        <v>-955180</v>
      </c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463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955180</v>
      </c>
      <c r="AZ72" t="s">
        <v>187</v>
      </c>
      <c r="BA72" t="s"/>
      <c r="BB72" t="n">
        <v>60665</v>
      </c>
      <c r="BC72" t="n">
        <v>52.403019</v>
      </c>
      <c r="BD72" t="n">
        <v>52.403019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185</v>
      </c>
      <c r="F73" t="n">
        <v>-1</v>
      </c>
      <c r="G73" t="s">
        <v>74</v>
      </c>
      <c r="H73" t="s">
        <v>75</v>
      </c>
      <c r="I73" t="s"/>
      <c r="J73" t="s">
        <v>74</v>
      </c>
      <c r="K73" t="n">
        <v>146.78</v>
      </c>
      <c r="L73" t="s">
        <v>76</v>
      </c>
      <c r="M73" t="s"/>
      <c r="N73" t="s">
        <v>194</v>
      </c>
      <c r="O73" t="s">
        <v>78</v>
      </c>
      <c r="P73" t="s">
        <v>185</v>
      </c>
      <c r="Q73" t="s"/>
      <c r="R73" t="s">
        <v>112</v>
      </c>
      <c r="S73" t="s">
        <v>195</v>
      </c>
      <c r="T73" t="s">
        <v>81</v>
      </c>
      <c r="U73" t="s">
        <v>82</v>
      </c>
      <c r="V73" t="s">
        <v>83</v>
      </c>
      <c r="W73" t="s">
        <v>109</v>
      </c>
      <c r="X73" t="s"/>
      <c r="Y73" t="s">
        <v>85</v>
      </c>
      <c r="Z73">
        <f>HYPERLINK("https://hotel-media.eclerx.com/savepage/tk_15462422527593396_sr_189.html","info")</f>
        <v/>
      </c>
      <c r="AA73" t="n">
        <v>-955180</v>
      </c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463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955180</v>
      </c>
      <c r="AZ73" t="s">
        <v>187</v>
      </c>
      <c r="BA73" t="s"/>
      <c r="BB73" t="n">
        <v>60665</v>
      </c>
      <c r="BC73" t="n">
        <v>52.403019</v>
      </c>
      <c r="BD73" t="n">
        <v>52.403019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185</v>
      </c>
      <c r="F74" t="n">
        <v>-1</v>
      </c>
      <c r="G74" t="s">
        <v>74</v>
      </c>
      <c r="H74" t="s">
        <v>75</v>
      </c>
      <c r="I74" t="s"/>
      <c r="J74" t="s">
        <v>74</v>
      </c>
      <c r="K74" t="n">
        <v>204.3</v>
      </c>
      <c r="L74" t="s">
        <v>76</v>
      </c>
      <c r="M74" t="s"/>
      <c r="N74" t="s">
        <v>194</v>
      </c>
      <c r="O74" t="s">
        <v>78</v>
      </c>
      <c r="P74" t="s">
        <v>185</v>
      </c>
      <c r="Q74" t="s"/>
      <c r="R74" t="s">
        <v>112</v>
      </c>
      <c r="S74" t="s">
        <v>196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>
        <f>HYPERLINK("https://hotel-media.eclerx.com/savepage/tk_15462422527593396_sr_189.html","info")</f>
        <v/>
      </c>
      <c r="AA74" t="n">
        <v>-955180</v>
      </c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463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955180</v>
      </c>
      <c r="AZ74" t="s">
        <v>187</v>
      </c>
      <c r="BA74" t="s"/>
      <c r="BB74" t="n">
        <v>60665</v>
      </c>
      <c r="BC74" t="n">
        <v>52.403019</v>
      </c>
      <c r="BD74" t="n">
        <v>52.403019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197</v>
      </c>
      <c r="F75" t="n">
        <v>-1</v>
      </c>
      <c r="G75" t="s">
        <v>74</v>
      </c>
      <c r="H75" t="s">
        <v>75</v>
      </c>
      <c r="I75" t="s"/>
      <c r="J75" t="s">
        <v>74</v>
      </c>
      <c r="K75" t="n">
        <v>89.09999999999999</v>
      </c>
      <c r="L75" t="s">
        <v>76</v>
      </c>
      <c r="M75" t="s"/>
      <c r="N75" t="s">
        <v>93</v>
      </c>
      <c r="O75" t="s">
        <v>78</v>
      </c>
      <c r="P75" t="s">
        <v>197</v>
      </c>
      <c r="Q75" t="s"/>
      <c r="R75" t="s">
        <v>171</v>
      </c>
      <c r="S75" t="s">
        <v>198</v>
      </c>
      <c r="T75" t="s">
        <v>81</v>
      </c>
      <c r="U75" t="s">
        <v>82</v>
      </c>
      <c r="V75" t="s">
        <v>83</v>
      </c>
      <c r="W75" t="s">
        <v>109</v>
      </c>
      <c r="X75" t="s"/>
      <c r="Y75" t="s">
        <v>85</v>
      </c>
      <c r="Z75">
        <f>HYPERLINK("https://hotel-media.eclerx.com/savepage/tk_15462414003521044_sr_188.html","info")</f>
        <v/>
      </c>
      <c r="AA75" t="n">
        <v>-2366108</v>
      </c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70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2366108</v>
      </c>
      <c r="AZ75" t="s">
        <v>199</v>
      </c>
      <c r="BA75" t="s"/>
      <c r="BB75" t="n">
        <v>217056</v>
      </c>
      <c r="BC75" t="n">
        <v>52.5028</v>
      </c>
      <c r="BD75" t="n">
        <v>52.5028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197</v>
      </c>
      <c r="F76" t="n">
        <v>-1</v>
      </c>
      <c r="G76" t="s">
        <v>74</v>
      </c>
      <c r="H76" t="s">
        <v>75</v>
      </c>
      <c r="I76" t="s"/>
      <c r="J76" t="s">
        <v>74</v>
      </c>
      <c r="K76" t="n">
        <v>99</v>
      </c>
      <c r="L76" t="s">
        <v>76</v>
      </c>
      <c r="M76" t="s"/>
      <c r="N76" t="s">
        <v>95</v>
      </c>
      <c r="O76" t="s">
        <v>78</v>
      </c>
      <c r="P76" t="s">
        <v>197</v>
      </c>
      <c r="Q76" t="s"/>
      <c r="R76" t="s">
        <v>171</v>
      </c>
      <c r="S76" t="s">
        <v>200</v>
      </c>
      <c r="T76" t="s">
        <v>81</v>
      </c>
      <c r="U76" t="s">
        <v>82</v>
      </c>
      <c r="V76" t="s">
        <v>83</v>
      </c>
      <c r="W76" t="s">
        <v>109</v>
      </c>
      <c r="X76" t="s"/>
      <c r="Y76" t="s">
        <v>85</v>
      </c>
      <c r="Z76">
        <f>HYPERLINK("https://hotel-media.eclerx.com/savepage/tk_15462414003521044_sr_188.html","info")</f>
        <v/>
      </c>
      <c r="AA76" t="n">
        <v>-2366108</v>
      </c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70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2366108</v>
      </c>
      <c r="AZ76" t="s">
        <v>199</v>
      </c>
      <c r="BA76" t="s"/>
      <c r="BB76" t="n">
        <v>217056</v>
      </c>
      <c r="BC76" t="n">
        <v>52.5028</v>
      </c>
      <c r="BD76" t="n">
        <v>52.5028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197</v>
      </c>
      <c r="F77" t="n">
        <v>-1</v>
      </c>
      <c r="G77" t="s">
        <v>74</v>
      </c>
      <c r="H77" t="s">
        <v>75</v>
      </c>
      <c r="I77" t="s"/>
      <c r="J77" t="s">
        <v>74</v>
      </c>
      <c r="K77" t="n">
        <v>109</v>
      </c>
      <c r="L77" t="s">
        <v>76</v>
      </c>
      <c r="M77" t="s"/>
      <c r="N77" t="s">
        <v>201</v>
      </c>
      <c r="O77" t="s">
        <v>78</v>
      </c>
      <c r="P77" t="s">
        <v>197</v>
      </c>
      <c r="Q77" t="s"/>
      <c r="R77" t="s">
        <v>171</v>
      </c>
      <c r="S77" t="s">
        <v>202</v>
      </c>
      <c r="T77" t="s">
        <v>81</v>
      </c>
      <c r="U77" t="s">
        <v>82</v>
      </c>
      <c r="V77" t="s">
        <v>83</v>
      </c>
      <c r="W77" t="s">
        <v>109</v>
      </c>
      <c r="X77" t="s"/>
      <c r="Y77" t="s">
        <v>85</v>
      </c>
      <c r="Z77">
        <f>HYPERLINK("https://hotel-media.eclerx.com/savepage/tk_15462414003521044_sr_188.html","info")</f>
        <v/>
      </c>
      <c r="AA77" t="n">
        <v>-2366108</v>
      </c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70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2366108</v>
      </c>
      <c r="AZ77" t="s">
        <v>199</v>
      </c>
      <c r="BA77" t="s"/>
      <c r="BB77" t="n">
        <v>217056</v>
      </c>
      <c r="BC77" t="n">
        <v>52.5028</v>
      </c>
      <c r="BD77" t="n">
        <v>52.5028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197</v>
      </c>
      <c r="F78" t="n">
        <v>-1</v>
      </c>
      <c r="G78" t="s">
        <v>74</v>
      </c>
      <c r="H78" t="s">
        <v>75</v>
      </c>
      <c r="I78" t="s"/>
      <c r="J78" t="s">
        <v>74</v>
      </c>
      <c r="K78" t="n">
        <v>119</v>
      </c>
      <c r="L78" t="s">
        <v>76</v>
      </c>
      <c r="M78" t="s"/>
      <c r="N78" t="s">
        <v>203</v>
      </c>
      <c r="O78" t="s">
        <v>78</v>
      </c>
      <c r="P78" t="s">
        <v>197</v>
      </c>
      <c r="Q78" t="s"/>
      <c r="R78" t="s">
        <v>171</v>
      </c>
      <c r="S78" t="s">
        <v>204</v>
      </c>
      <c r="T78" t="s">
        <v>81</v>
      </c>
      <c r="U78" t="s">
        <v>82</v>
      </c>
      <c r="V78" t="s">
        <v>83</v>
      </c>
      <c r="W78" t="s">
        <v>109</v>
      </c>
      <c r="X78" t="s"/>
      <c r="Y78" t="s">
        <v>85</v>
      </c>
      <c r="Z78">
        <f>HYPERLINK("https://hotel-media.eclerx.com/savepage/tk_15462414003521044_sr_188.html","info")</f>
        <v/>
      </c>
      <c r="AA78" t="n">
        <v>-2366108</v>
      </c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70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2366108</v>
      </c>
      <c r="AZ78" t="s">
        <v>199</v>
      </c>
      <c r="BA78" t="s"/>
      <c r="BB78" t="n">
        <v>217056</v>
      </c>
      <c r="BC78" t="n">
        <v>52.5028</v>
      </c>
      <c r="BD78" t="n">
        <v>52.5028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197</v>
      </c>
      <c r="F79" t="n">
        <v>-1</v>
      </c>
      <c r="G79" t="s">
        <v>74</v>
      </c>
      <c r="H79" t="s">
        <v>75</v>
      </c>
      <c r="I79" t="s"/>
      <c r="J79" t="s">
        <v>74</v>
      </c>
      <c r="K79" t="n">
        <v>149</v>
      </c>
      <c r="L79" t="s">
        <v>76</v>
      </c>
      <c r="M79" t="s"/>
      <c r="N79" t="s">
        <v>205</v>
      </c>
      <c r="O79" t="s">
        <v>78</v>
      </c>
      <c r="P79" t="s">
        <v>197</v>
      </c>
      <c r="Q79" t="s"/>
      <c r="R79" t="s">
        <v>171</v>
      </c>
      <c r="S79" t="s">
        <v>206</v>
      </c>
      <c r="T79" t="s">
        <v>81</v>
      </c>
      <c r="U79" t="s">
        <v>82</v>
      </c>
      <c r="V79" t="s">
        <v>83</v>
      </c>
      <c r="W79" t="s">
        <v>109</v>
      </c>
      <c r="X79" t="s"/>
      <c r="Y79" t="s">
        <v>85</v>
      </c>
      <c r="Z79">
        <f>HYPERLINK("https://hotel-media.eclerx.com/savepage/tk_15462414003521044_sr_188.html","info")</f>
        <v/>
      </c>
      <c r="AA79" t="n">
        <v>-2366108</v>
      </c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70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2366108</v>
      </c>
      <c r="AZ79" t="s">
        <v>199</v>
      </c>
      <c r="BA79" t="s"/>
      <c r="BB79" t="n">
        <v>217056</v>
      </c>
      <c r="BC79" t="n">
        <v>52.5028</v>
      </c>
      <c r="BD79" t="n">
        <v>52.5028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207</v>
      </c>
      <c r="F80" t="n">
        <v>-1</v>
      </c>
      <c r="G80" t="s">
        <v>74</v>
      </c>
      <c r="H80" t="s">
        <v>75</v>
      </c>
      <c r="I80" t="s"/>
      <c r="J80" t="s">
        <v>74</v>
      </c>
      <c r="K80" t="n">
        <v>63.75</v>
      </c>
      <c r="L80" t="s">
        <v>76</v>
      </c>
      <c r="M80" t="s"/>
      <c r="N80" t="s">
        <v>93</v>
      </c>
      <c r="O80" t="s">
        <v>78</v>
      </c>
      <c r="P80" t="s">
        <v>207</v>
      </c>
      <c r="Q80" t="s"/>
      <c r="R80" t="s">
        <v>112</v>
      </c>
      <c r="S80" t="s">
        <v>208</v>
      </c>
      <c r="T80" t="s">
        <v>81</v>
      </c>
      <c r="U80" t="s">
        <v>82</v>
      </c>
      <c r="V80" t="s">
        <v>83</v>
      </c>
      <c r="W80" t="s">
        <v>109</v>
      </c>
      <c r="X80" t="s"/>
      <c r="Y80" t="s">
        <v>85</v>
      </c>
      <c r="Z80">
        <f>HYPERLINK("https://hotel-media.eclerx.com/savepage/tk_15462417342012851_sr_189.html","info")</f>
        <v/>
      </c>
      <c r="AA80" t="n">
        <v>-4481130</v>
      </c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224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4481130</v>
      </c>
      <c r="AZ80" t="s">
        <v>209</v>
      </c>
      <c r="BA80" t="s"/>
      <c r="BB80" t="n">
        <v>222492</v>
      </c>
      <c r="BC80" t="n">
        <v>52.503115</v>
      </c>
      <c r="BD80" t="n">
        <v>52.503115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207</v>
      </c>
      <c r="F81" t="n">
        <v>-1</v>
      </c>
      <c r="G81" t="s">
        <v>74</v>
      </c>
      <c r="H81" t="s">
        <v>75</v>
      </c>
      <c r="I81" t="s"/>
      <c r="J81" t="s">
        <v>74</v>
      </c>
      <c r="K81" t="n">
        <v>75</v>
      </c>
      <c r="L81" t="s">
        <v>76</v>
      </c>
      <c r="M81" t="s"/>
      <c r="N81" t="s">
        <v>95</v>
      </c>
      <c r="O81" t="s">
        <v>78</v>
      </c>
      <c r="P81" t="s">
        <v>207</v>
      </c>
      <c r="Q81" t="s"/>
      <c r="R81" t="s">
        <v>112</v>
      </c>
      <c r="S81" t="s">
        <v>210</v>
      </c>
      <c r="T81" t="s">
        <v>81</v>
      </c>
      <c r="U81" t="s">
        <v>82</v>
      </c>
      <c r="V81" t="s">
        <v>83</v>
      </c>
      <c r="W81" t="s">
        <v>109</v>
      </c>
      <c r="X81" t="s"/>
      <c r="Y81" t="s">
        <v>85</v>
      </c>
      <c r="Z81">
        <f>HYPERLINK("https://hotel-media.eclerx.com/savepage/tk_15462417342012851_sr_189.html","info")</f>
        <v/>
      </c>
      <c r="AA81" t="n">
        <v>-4481130</v>
      </c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224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4481130</v>
      </c>
      <c r="AZ81" t="s">
        <v>209</v>
      </c>
      <c r="BA81" t="s"/>
      <c r="BB81" t="n">
        <v>222492</v>
      </c>
      <c r="BC81" t="n">
        <v>52.503115</v>
      </c>
      <c r="BD81" t="n">
        <v>52.503115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207</v>
      </c>
      <c r="F82" t="n">
        <v>-1</v>
      </c>
      <c r="G82" t="s">
        <v>74</v>
      </c>
      <c r="H82" t="s">
        <v>75</v>
      </c>
      <c r="I82" t="s"/>
      <c r="J82" t="s">
        <v>74</v>
      </c>
      <c r="K82" t="n">
        <v>85</v>
      </c>
      <c r="L82" t="s">
        <v>76</v>
      </c>
      <c r="M82" t="s"/>
      <c r="N82" t="s">
        <v>201</v>
      </c>
      <c r="O82" t="s">
        <v>78</v>
      </c>
      <c r="P82" t="s">
        <v>207</v>
      </c>
      <c r="Q82" t="s"/>
      <c r="R82" t="s">
        <v>112</v>
      </c>
      <c r="S82" t="s">
        <v>211</v>
      </c>
      <c r="T82" t="s">
        <v>81</v>
      </c>
      <c r="U82" t="s">
        <v>82</v>
      </c>
      <c r="V82" t="s">
        <v>83</v>
      </c>
      <c r="W82" t="s">
        <v>109</v>
      </c>
      <c r="X82" t="s"/>
      <c r="Y82" t="s">
        <v>85</v>
      </c>
      <c r="Z82">
        <f>HYPERLINK("https://hotel-media.eclerx.com/savepage/tk_15462417342012851_sr_189.html","info")</f>
        <v/>
      </c>
      <c r="AA82" t="n">
        <v>-4481130</v>
      </c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224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4481130</v>
      </c>
      <c r="AZ82" t="s">
        <v>209</v>
      </c>
      <c r="BA82" t="s"/>
      <c r="BB82" t="n">
        <v>222492</v>
      </c>
      <c r="BC82" t="n">
        <v>52.503115</v>
      </c>
      <c r="BD82" t="n">
        <v>52.503115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212</v>
      </c>
      <c r="F83" t="n">
        <v>6165564</v>
      </c>
      <c r="G83" t="s">
        <v>74</v>
      </c>
      <c r="H83" t="s">
        <v>75</v>
      </c>
      <c r="I83" t="s"/>
      <c r="J83" t="s">
        <v>74</v>
      </c>
      <c r="K83" t="n">
        <v>88</v>
      </c>
      <c r="L83" t="s">
        <v>76</v>
      </c>
      <c r="M83" t="s"/>
      <c r="N83" t="s">
        <v>104</v>
      </c>
      <c r="O83" t="s">
        <v>78</v>
      </c>
      <c r="P83" t="s">
        <v>213</v>
      </c>
      <c r="Q83" t="s"/>
      <c r="R83" t="s">
        <v>171</v>
      </c>
      <c r="S83" t="s">
        <v>214</v>
      </c>
      <c r="T83" t="s">
        <v>81</v>
      </c>
      <c r="U83" t="s">
        <v>82</v>
      </c>
      <c r="V83" t="s">
        <v>83</v>
      </c>
      <c r="W83" t="s">
        <v>109</v>
      </c>
      <c r="X83" t="s"/>
      <c r="Y83" t="s">
        <v>85</v>
      </c>
      <c r="Z83">
        <f>HYPERLINK("https://hotel-media.eclerx.com/savepage/tk_1546241965762858_sr_188.html","info")</f>
        <v/>
      </c>
      <c r="AA83" t="n">
        <v>620353</v>
      </c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376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2071666</v>
      </c>
      <c r="AZ83" t="s">
        <v>215</v>
      </c>
      <c r="BA83" t="s"/>
      <c r="BB83" t="n">
        <v>41458</v>
      </c>
      <c r="BC83" t="n">
        <v>52.49759</v>
      </c>
      <c r="BD83" t="n">
        <v>52.49759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212</v>
      </c>
      <c r="F84" t="n">
        <v>6165564</v>
      </c>
      <c r="G84" t="s">
        <v>74</v>
      </c>
      <c r="H84" t="s">
        <v>75</v>
      </c>
      <c r="I84" t="s"/>
      <c r="J84" t="s">
        <v>74</v>
      </c>
      <c r="K84" t="n">
        <v>97</v>
      </c>
      <c r="L84" t="s">
        <v>76</v>
      </c>
      <c r="M84" t="s"/>
      <c r="N84" t="s">
        <v>216</v>
      </c>
      <c r="O84" t="s">
        <v>78</v>
      </c>
      <c r="P84" t="s">
        <v>213</v>
      </c>
      <c r="Q84" t="s"/>
      <c r="R84" t="s">
        <v>171</v>
      </c>
      <c r="S84" t="s">
        <v>217</v>
      </c>
      <c r="T84" t="s">
        <v>81</v>
      </c>
      <c r="U84" t="s">
        <v>82</v>
      </c>
      <c r="V84" t="s">
        <v>83</v>
      </c>
      <c r="W84" t="s">
        <v>109</v>
      </c>
      <c r="X84" t="s"/>
      <c r="Y84" t="s">
        <v>85</v>
      </c>
      <c r="Z84">
        <f>HYPERLINK("https://hotel-media.eclerx.com/savepage/tk_1546241965762858_sr_188.html","info")</f>
        <v/>
      </c>
      <c r="AA84" t="n">
        <v>620353</v>
      </c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376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2071666</v>
      </c>
      <c r="AZ84" t="s">
        <v>215</v>
      </c>
      <c r="BA84" t="s"/>
      <c r="BB84" t="n">
        <v>41458</v>
      </c>
      <c r="BC84" t="n">
        <v>52.49759</v>
      </c>
      <c r="BD84" t="n">
        <v>52.49759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212</v>
      </c>
      <c r="F85" t="n">
        <v>6165564</v>
      </c>
      <c r="G85" t="s">
        <v>74</v>
      </c>
      <c r="H85" t="s">
        <v>75</v>
      </c>
      <c r="I85" t="s"/>
      <c r="J85" t="s">
        <v>74</v>
      </c>
      <c r="K85" t="n">
        <v>108.01</v>
      </c>
      <c r="L85" t="s">
        <v>76</v>
      </c>
      <c r="M85" t="s"/>
      <c r="N85" t="s">
        <v>218</v>
      </c>
      <c r="O85" t="s">
        <v>78</v>
      </c>
      <c r="P85" t="s">
        <v>213</v>
      </c>
      <c r="Q85" t="s"/>
      <c r="R85" t="s">
        <v>171</v>
      </c>
      <c r="S85" t="s">
        <v>219</v>
      </c>
      <c r="T85" t="s">
        <v>81</v>
      </c>
      <c r="U85" t="s">
        <v>82</v>
      </c>
      <c r="V85" t="s">
        <v>83</v>
      </c>
      <c r="W85" t="s">
        <v>109</v>
      </c>
      <c r="X85" t="s"/>
      <c r="Y85" t="s">
        <v>85</v>
      </c>
      <c r="Z85">
        <f>HYPERLINK("https://hotel-media.eclerx.com/savepage/tk_1546241965762858_sr_188.html","info")</f>
        <v/>
      </c>
      <c r="AA85" t="n">
        <v>620353</v>
      </c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376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2071666</v>
      </c>
      <c r="AZ85" t="s">
        <v>215</v>
      </c>
      <c r="BA85" t="s"/>
      <c r="BB85" t="n">
        <v>41458</v>
      </c>
      <c r="BC85" t="n">
        <v>52.49759</v>
      </c>
      <c r="BD85" t="n">
        <v>52.49759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212</v>
      </c>
      <c r="F86" t="n">
        <v>6165564</v>
      </c>
      <c r="G86" t="s">
        <v>74</v>
      </c>
      <c r="H86" t="s">
        <v>75</v>
      </c>
      <c r="I86" t="s"/>
      <c r="J86" t="s">
        <v>74</v>
      </c>
      <c r="K86" t="n">
        <v>143</v>
      </c>
      <c r="L86" t="s">
        <v>76</v>
      </c>
      <c r="M86" t="s"/>
      <c r="N86" t="s">
        <v>220</v>
      </c>
      <c r="O86" t="s">
        <v>78</v>
      </c>
      <c r="P86" t="s">
        <v>213</v>
      </c>
      <c r="Q86" t="s"/>
      <c r="R86" t="s">
        <v>171</v>
      </c>
      <c r="S86" t="s">
        <v>221</v>
      </c>
      <c r="T86" t="s">
        <v>81</v>
      </c>
      <c r="U86" t="s">
        <v>82</v>
      </c>
      <c r="V86" t="s">
        <v>83</v>
      </c>
      <c r="W86" t="s">
        <v>109</v>
      </c>
      <c r="X86" t="s"/>
      <c r="Y86" t="s">
        <v>85</v>
      </c>
      <c r="Z86">
        <f>HYPERLINK("https://hotel-media.eclerx.com/savepage/tk_1546241965762858_sr_188.html","info")</f>
        <v/>
      </c>
      <c r="AA86" t="n">
        <v>620353</v>
      </c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376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2071666</v>
      </c>
      <c r="AZ86" t="s">
        <v>215</v>
      </c>
      <c r="BA86" t="s"/>
      <c r="BB86" t="n">
        <v>41458</v>
      </c>
      <c r="BC86" t="n">
        <v>52.49759</v>
      </c>
      <c r="BD86" t="n">
        <v>52.49759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222</v>
      </c>
      <c r="F87" t="n">
        <v>-1</v>
      </c>
      <c r="G87" t="s">
        <v>74</v>
      </c>
      <c r="H87" t="s">
        <v>75</v>
      </c>
      <c r="I87" t="s"/>
      <c r="J87" t="s">
        <v>74</v>
      </c>
      <c r="K87" t="n">
        <v>103</v>
      </c>
      <c r="L87" t="s">
        <v>76</v>
      </c>
      <c r="M87" t="s"/>
      <c r="N87" t="s">
        <v>101</v>
      </c>
      <c r="O87" t="s">
        <v>78</v>
      </c>
      <c r="P87" t="s">
        <v>222</v>
      </c>
      <c r="Q87" t="s"/>
      <c r="R87" t="s">
        <v>112</v>
      </c>
      <c r="S87" t="s">
        <v>223</v>
      </c>
      <c r="T87" t="s">
        <v>81</v>
      </c>
      <c r="U87" t="s">
        <v>82</v>
      </c>
      <c r="V87" t="s">
        <v>83</v>
      </c>
      <c r="W87" t="s">
        <v>109</v>
      </c>
      <c r="X87" t="s"/>
      <c r="Y87" t="s">
        <v>85</v>
      </c>
      <c r="Z87">
        <f>HYPERLINK("https://hotel-media.eclerx.com/savepage/tk_15462422242755017_sr_188.html","info")</f>
        <v/>
      </c>
      <c r="AA87" t="n">
        <v>-6262104</v>
      </c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519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6262104</v>
      </c>
      <c r="AZ87" t="s">
        <v>224</v>
      </c>
      <c r="BA87" t="s"/>
      <c r="BB87" t="n">
        <v>69600</v>
      </c>
      <c r="BC87" t="n">
        <v>52.503407</v>
      </c>
      <c r="BD87" t="n">
        <v>52.503407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222</v>
      </c>
      <c r="F88" t="n">
        <v>-1</v>
      </c>
      <c r="G88" t="s">
        <v>74</v>
      </c>
      <c r="H88" t="s">
        <v>75</v>
      </c>
      <c r="I88" t="s"/>
      <c r="J88" t="s">
        <v>74</v>
      </c>
      <c r="K88" t="n">
        <v>105</v>
      </c>
      <c r="L88" t="s">
        <v>76</v>
      </c>
      <c r="M88" t="s"/>
      <c r="N88" t="s">
        <v>93</v>
      </c>
      <c r="O88" t="s">
        <v>78</v>
      </c>
      <c r="P88" t="s">
        <v>222</v>
      </c>
      <c r="Q88" t="s"/>
      <c r="R88" t="s">
        <v>112</v>
      </c>
      <c r="S88" t="s">
        <v>225</v>
      </c>
      <c r="T88" t="s">
        <v>81</v>
      </c>
      <c r="U88" t="s">
        <v>82</v>
      </c>
      <c r="V88" t="s">
        <v>83</v>
      </c>
      <c r="W88" t="s">
        <v>109</v>
      </c>
      <c r="X88" t="s"/>
      <c r="Y88" t="s">
        <v>85</v>
      </c>
      <c r="Z88">
        <f>HYPERLINK("https://hotel-media.eclerx.com/savepage/tk_15462422242755017_sr_188.html","info")</f>
        <v/>
      </c>
      <c r="AA88" t="n">
        <v>-6262104</v>
      </c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519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6262104</v>
      </c>
      <c r="AZ88" t="s">
        <v>224</v>
      </c>
      <c r="BA88" t="s"/>
      <c r="BB88" t="n">
        <v>69600</v>
      </c>
      <c r="BC88" t="n">
        <v>52.503407</v>
      </c>
      <c r="BD88" t="n">
        <v>52.503407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222</v>
      </c>
      <c r="F89" t="n">
        <v>-1</v>
      </c>
      <c r="G89" t="s">
        <v>74</v>
      </c>
      <c r="H89" t="s">
        <v>75</v>
      </c>
      <c r="I89" t="s"/>
      <c r="J89" t="s">
        <v>74</v>
      </c>
      <c r="K89" t="n">
        <v>115</v>
      </c>
      <c r="L89" t="s">
        <v>76</v>
      </c>
      <c r="M89" t="s"/>
      <c r="N89" t="s">
        <v>104</v>
      </c>
      <c r="O89" t="s">
        <v>78</v>
      </c>
      <c r="P89" t="s">
        <v>222</v>
      </c>
      <c r="Q89" t="s"/>
      <c r="R89" t="s">
        <v>112</v>
      </c>
      <c r="S89" t="s">
        <v>226</v>
      </c>
      <c r="T89" t="s">
        <v>81</v>
      </c>
      <c r="U89" t="s">
        <v>82</v>
      </c>
      <c r="V89" t="s">
        <v>83</v>
      </c>
      <c r="W89" t="s">
        <v>109</v>
      </c>
      <c r="X89" t="s"/>
      <c r="Y89" t="s">
        <v>85</v>
      </c>
      <c r="Z89">
        <f>HYPERLINK("https://hotel-media.eclerx.com/savepage/tk_15462422242755017_sr_188.html","info")</f>
        <v/>
      </c>
      <c r="AA89" t="n">
        <v>-6262104</v>
      </c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519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6262104</v>
      </c>
      <c r="AZ89" t="s">
        <v>224</v>
      </c>
      <c r="BA89" t="s"/>
      <c r="BB89" t="n">
        <v>69600</v>
      </c>
      <c r="BC89" t="n">
        <v>52.503407</v>
      </c>
      <c r="BD89" t="n">
        <v>52.503407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222</v>
      </c>
      <c r="F90" t="n">
        <v>-1</v>
      </c>
      <c r="G90" t="s">
        <v>74</v>
      </c>
      <c r="H90" t="s">
        <v>75</v>
      </c>
      <c r="I90" t="s"/>
      <c r="J90" t="s">
        <v>74</v>
      </c>
      <c r="K90" t="n">
        <v>151</v>
      </c>
      <c r="L90" t="s">
        <v>76</v>
      </c>
      <c r="M90" t="s"/>
      <c r="N90" t="s">
        <v>216</v>
      </c>
      <c r="O90" t="s">
        <v>78</v>
      </c>
      <c r="P90" t="s">
        <v>222</v>
      </c>
      <c r="Q90" t="s"/>
      <c r="R90" t="s">
        <v>112</v>
      </c>
      <c r="S90" t="s">
        <v>227</v>
      </c>
      <c r="T90" t="s">
        <v>81</v>
      </c>
      <c r="U90" t="s">
        <v>82</v>
      </c>
      <c r="V90" t="s">
        <v>83</v>
      </c>
      <c r="W90" t="s">
        <v>109</v>
      </c>
      <c r="X90" t="s"/>
      <c r="Y90" t="s">
        <v>85</v>
      </c>
      <c r="Z90">
        <f>HYPERLINK("https://hotel-media.eclerx.com/savepage/tk_15462422242755017_sr_188.html","info")</f>
        <v/>
      </c>
      <c r="AA90" t="n">
        <v>-6262104</v>
      </c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519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6262104</v>
      </c>
      <c r="AZ90" t="s">
        <v>224</v>
      </c>
      <c r="BA90" t="s"/>
      <c r="BB90" t="n">
        <v>69600</v>
      </c>
      <c r="BC90" t="n">
        <v>52.503407</v>
      </c>
      <c r="BD90" t="n">
        <v>52.503407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228</v>
      </c>
      <c r="F91" t="n">
        <v>-1</v>
      </c>
      <c r="G91" t="s">
        <v>74</v>
      </c>
      <c r="H91" t="s">
        <v>75</v>
      </c>
      <c r="I91" t="s"/>
      <c r="J91" t="s">
        <v>74</v>
      </c>
      <c r="K91" t="n">
        <v>52.25</v>
      </c>
      <c r="L91" t="s">
        <v>76</v>
      </c>
      <c r="M91" t="s"/>
      <c r="N91" t="s">
        <v>93</v>
      </c>
      <c r="O91" t="s">
        <v>78</v>
      </c>
      <c r="P91" t="s">
        <v>228</v>
      </c>
      <c r="Q91" t="s"/>
      <c r="R91" t="s">
        <v>171</v>
      </c>
      <c r="S91" t="s">
        <v>229</v>
      </c>
      <c r="T91" t="s">
        <v>81</v>
      </c>
      <c r="U91" t="s">
        <v>82</v>
      </c>
      <c r="V91" t="s">
        <v>83</v>
      </c>
      <c r="W91" t="s">
        <v>109</v>
      </c>
      <c r="X91" t="s"/>
      <c r="Y91" t="s">
        <v>85</v>
      </c>
      <c r="Z91">
        <f>HYPERLINK("https://hotel-media.eclerx.com/savepage/tk_15462418514871535_sr_189.html","info")</f>
        <v/>
      </c>
      <c r="AA91" t="n">
        <v>-8365578</v>
      </c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282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8365578</v>
      </c>
      <c r="AZ91" t="s">
        <v>230</v>
      </c>
      <c r="BA91" t="s"/>
      <c r="BB91" t="n">
        <v>69430</v>
      </c>
      <c r="BC91" t="n">
        <v>52.53779</v>
      </c>
      <c r="BD91" t="n">
        <v>52.53779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228</v>
      </c>
      <c r="F92" t="n">
        <v>-1</v>
      </c>
      <c r="G92" t="s">
        <v>74</v>
      </c>
      <c r="H92" t="s">
        <v>75</v>
      </c>
      <c r="I92" t="s"/>
      <c r="J92" t="s">
        <v>74</v>
      </c>
      <c r="K92" t="n">
        <v>55</v>
      </c>
      <c r="L92" t="s">
        <v>76</v>
      </c>
      <c r="M92" t="s"/>
      <c r="N92" t="s">
        <v>104</v>
      </c>
      <c r="O92" t="s">
        <v>78</v>
      </c>
      <c r="P92" t="s">
        <v>228</v>
      </c>
      <c r="Q92" t="s"/>
      <c r="R92" t="s">
        <v>171</v>
      </c>
      <c r="S92" t="s">
        <v>231</v>
      </c>
      <c r="T92" t="s">
        <v>81</v>
      </c>
      <c r="U92" t="s">
        <v>82</v>
      </c>
      <c r="V92" t="s">
        <v>83</v>
      </c>
      <c r="W92" t="s">
        <v>109</v>
      </c>
      <c r="X92" t="s"/>
      <c r="Y92" t="s">
        <v>85</v>
      </c>
      <c r="Z92">
        <f>HYPERLINK("https://hotel-media.eclerx.com/savepage/tk_15462418514871535_sr_189.html","info")</f>
        <v/>
      </c>
      <c r="AA92" t="n">
        <v>-8365578</v>
      </c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282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8365578</v>
      </c>
      <c r="AZ92" t="s">
        <v>230</v>
      </c>
      <c r="BA92" t="s"/>
      <c r="BB92" t="n">
        <v>69430</v>
      </c>
      <c r="BC92" t="n">
        <v>52.53779</v>
      </c>
      <c r="BD92" t="n">
        <v>52.53779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232</v>
      </c>
      <c r="F93" t="n">
        <v>-1</v>
      </c>
      <c r="G93" t="s">
        <v>74</v>
      </c>
      <c r="H93" t="s">
        <v>75</v>
      </c>
      <c r="I93" t="s"/>
      <c r="J93" t="s">
        <v>74</v>
      </c>
      <c r="K93" t="n">
        <v>50.44</v>
      </c>
      <c r="L93" t="s">
        <v>76</v>
      </c>
      <c r="M93" t="s"/>
      <c r="N93" t="s">
        <v>134</v>
      </c>
      <c r="O93" t="s">
        <v>78</v>
      </c>
      <c r="P93" t="s">
        <v>232</v>
      </c>
      <c r="Q93" t="s"/>
      <c r="R93" t="s">
        <v>171</v>
      </c>
      <c r="S93" t="s">
        <v>233</v>
      </c>
      <c r="T93" t="s">
        <v>81</v>
      </c>
      <c r="U93" t="s">
        <v>82</v>
      </c>
      <c r="V93" t="s">
        <v>83</v>
      </c>
      <c r="W93" t="s">
        <v>109</v>
      </c>
      <c r="X93" t="s"/>
      <c r="Y93" t="s">
        <v>85</v>
      </c>
      <c r="Z93">
        <f>HYPERLINK("https://hotel-media.eclerx.com/savepage/tk_15462420489307218_sr_189.html","info")</f>
        <v/>
      </c>
      <c r="AA93" t="n">
        <v>-163280</v>
      </c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371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163280</v>
      </c>
      <c r="AZ93" t="s">
        <v>234</v>
      </c>
      <c r="BA93" t="s"/>
      <c r="BB93" t="n">
        <v>64348</v>
      </c>
      <c r="BC93" t="n">
        <v>52.54595</v>
      </c>
      <c r="BD93" t="n">
        <v>52.54595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53.1</v>
      </c>
      <c r="L94" t="s">
        <v>76</v>
      </c>
      <c r="M94" t="s"/>
      <c r="N94" t="s">
        <v>137</v>
      </c>
      <c r="O94" t="s">
        <v>78</v>
      </c>
      <c r="P94" t="s">
        <v>232</v>
      </c>
      <c r="Q94" t="s"/>
      <c r="R94" t="s">
        <v>171</v>
      </c>
      <c r="S94" t="s">
        <v>235</v>
      </c>
      <c r="T94" t="s">
        <v>81</v>
      </c>
      <c r="U94" t="s">
        <v>82</v>
      </c>
      <c r="V94" t="s">
        <v>83</v>
      </c>
      <c r="W94" t="s">
        <v>109</v>
      </c>
      <c r="X94" t="s"/>
      <c r="Y94" t="s">
        <v>85</v>
      </c>
      <c r="Z94">
        <f>HYPERLINK("https://hotel-media.eclerx.com/savepage/tk_15462420489307218_sr_189.html","info")</f>
        <v/>
      </c>
      <c r="AA94" t="n">
        <v>-163280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371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163280</v>
      </c>
      <c r="AZ94" t="s">
        <v>234</v>
      </c>
      <c r="BA94" t="s"/>
      <c r="BB94" t="n">
        <v>64348</v>
      </c>
      <c r="BC94" t="n">
        <v>52.54595</v>
      </c>
      <c r="BD94" t="n">
        <v>52.54595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65.83</v>
      </c>
      <c r="L95" t="s">
        <v>76</v>
      </c>
      <c r="M95" t="s"/>
      <c r="N95" t="s">
        <v>137</v>
      </c>
      <c r="O95" t="s">
        <v>78</v>
      </c>
      <c r="P95" t="s">
        <v>232</v>
      </c>
      <c r="Q95" t="s"/>
      <c r="R95" t="s">
        <v>171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>
        <f>HYPERLINK("https://hotel-media.eclerx.com/savepage/tk_15462420489307218_sr_189.html","info")</f>
        <v/>
      </c>
      <c r="AA95" t="n">
        <v>-163280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371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163280</v>
      </c>
      <c r="AZ95" t="s">
        <v>234</v>
      </c>
      <c r="BA95" t="s"/>
      <c r="BB95" t="n">
        <v>64348</v>
      </c>
      <c r="BC95" t="n">
        <v>52.54595</v>
      </c>
      <c r="BD95" t="n">
        <v>52.54595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69.29000000000001</v>
      </c>
      <c r="L96" t="s">
        <v>76</v>
      </c>
      <c r="M96" t="s"/>
      <c r="N96" t="s">
        <v>137</v>
      </c>
      <c r="O96" t="s">
        <v>78</v>
      </c>
      <c r="P96" t="s">
        <v>232</v>
      </c>
      <c r="Q96" t="s"/>
      <c r="R96" t="s">
        <v>171</v>
      </c>
      <c r="S96" t="s">
        <v>237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>
        <f>HYPERLINK("https://hotel-media.eclerx.com/savepage/tk_15462420489307218_sr_189.html","info")</f>
        <v/>
      </c>
      <c r="AA96" t="n">
        <v>-163280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371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163280</v>
      </c>
      <c r="AZ96" t="s">
        <v>234</v>
      </c>
      <c r="BA96" t="s"/>
      <c r="BB96" t="n">
        <v>64348</v>
      </c>
      <c r="BC96" t="n">
        <v>52.54595</v>
      </c>
      <c r="BD96" t="n">
        <v>52.54595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76.09999999999999</v>
      </c>
      <c r="L97" t="s">
        <v>76</v>
      </c>
      <c r="M97" t="s"/>
      <c r="N97" t="s">
        <v>191</v>
      </c>
      <c r="O97" t="s">
        <v>78</v>
      </c>
      <c r="P97" t="s">
        <v>232</v>
      </c>
      <c r="Q97" t="s"/>
      <c r="R97" t="s">
        <v>171</v>
      </c>
      <c r="S97" t="s">
        <v>238</v>
      </c>
      <c r="T97" t="s">
        <v>81</v>
      </c>
      <c r="U97" t="s">
        <v>82</v>
      </c>
      <c r="V97" t="s">
        <v>83</v>
      </c>
      <c r="W97" t="s">
        <v>109</v>
      </c>
      <c r="X97" t="s"/>
      <c r="Y97" t="s">
        <v>85</v>
      </c>
      <c r="Z97">
        <f>HYPERLINK("https://hotel-media.eclerx.com/savepage/tk_15462420489307218_sr_189.html","info")</f>
        <v/>
      </c>
      <c r="AA97" t="n">
        <v>-163280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371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163280</v>
      </c>
      <c r="AZ97" t="s">
        <v>234</v>
      </c>
      <c r="BA97" t="s"/>
      <c r="BB97" t="n">
        <v>64348</v>
      </c>
      <c r="BC97" t="n">
        <v>52.54595</v>
      </c>
      <c r="BD97" t="n">
        <v>52.54595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80.09999999999999</v>
      </c>
      <c r="L98" t="s">
        <v>76</v>
      </c>
      <c r="M98" t="s"/>
      <c r="N98" t="s">
        <v>191</v>
      </c>
      <c r="O98" t="s">
        <v>78</v>
      </c>
      <c r="P98" t="s">
        <v>232</v>
      </c>
      <c r="Q98" t="s"/>
      <c r="R98" t="s">
        <v>171</v>
      </c>
      <c r="S98" t="s">
        <v>239</v>
      </c>
      <c r="T98" t="s">
        <v>81</v>
      </c>
      <c r="U98" t="s">
        <v>82</v>
      </c>
      <c r="V98" t="s">
        <v>83</v>
      </c>
      <c r="W98" t="s">
        <v>109</v>
      </c>
      <c r="X98" t="s"/>
      <c r="Y98" t="s">
        <v>85</v>
      </c>
      <c r="Z98">
        <f>HYPERLINK("https://hotel-media.eclerx.com/savepage/tk_15462420489307218_sr_189.html","info")</f>
        <v/>
      </c>
      <c r="AA98" t="n">
        <v>-163280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371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163280</v>
      </c>
      <c r="AZ98" t="s">
        <v>234</v>
      </c>
      <c r="BA98" t="s"/>
      <c r="BB98" t="n">
        <v>64348</v>
      </c>
      <c r="BC98" t="n">
        <v>52.54595</v>
      </c>
      <c r="BD98" t="n">
        <v>52.54595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106.87</v>
      </c>
      <c r="L99" t="s">
        <v>76</v>
      </c>
      <c r="M99" t="s"/>
      <c r="N99" t="s">
        <v>191</v>
      </c>
      <c r="O99" t="s">
        <v>78</v>
      </c>
      <c r="P99" t="s">
        <v>232</v>
      </c>
      <c r="Q99" t="s"/>
      <c r="R99" t="s">
        <v>171</v>
      </c>
      <c r="S99" t="s">
        <v>240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>
        <f>HYPERLINK("https://hotel-media.eclerx.com/savepage/tk_15462420489307218_sr_189.html","info")</f>
        <v/>
      </c>
      <c r="AA99" t="n">
        <v>-163280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371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163280</v>
      </c>
      <c r="AZ99" t="s">
        <v>234</v>
      </c>
      <c r="BA99" t="s"/>
      <c r="BB99" t="n">
        <v>64348</v>
      </c>
      <c r="BC99" t="n">
        <v>52.54595</v>
      </c>
      <c r="BD99" t="n">
        <v>52.54595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112.5</v>
      </c>
      <c r="L100" t="s">
        <v>76</v>
      </c>
      <c r="M100" t="s"/>
      <c r="N100" t="s">
        <v>191</v>
      </c>
      <c r="O100" t="s">
        <v>78</v>
      </c>
      <c r="P100" t="s">
        <v>232</v>
      </c>
      <c r="Q100" t="s"/>
      <c r="R100" t="s">
        <v>171</v>
      </c>
      <c r="S100" t="s">
        <v>241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>
        <f>HYPERLINK("https://hotel-media.eclerx.com/savepage/tk_15462420489307218_sr_189.html","info")</f>
        <v/>
      </c>
      <c r="AA100" t="n">
        <v>-163280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371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163280</v>
      </c>
      <c r="AZ100" t="s">
        <v>234</v>
      </c>
      <c r="BA100" t="s"/>
      <c r="BB100" t="n">
        <v>64348</v>
      </c>
      <c r="BC100" t="n">
        <v>52.54595</v>
      </c>
      <c r="BD100" t="n">
        <v>52.54595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242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88.09999999999999</v>
      </c>
      <c r="L101" t="s">
        <v>76</v>
      </c>
      <c r="M101" t="s"/>
      <c r="N101" t="s">
        <v>93</v>
      </c>
      <c r="O101" t="s">
        <v>78</v>
      </c>
      <c r="P101" t="s">
        <v>242</v>
      </c>
      <c r="Q101" t="s"/>
      <c r="R101" t="s">
        <v>171</v>
      </c>
      <c r="S101" t="s">
        <v>243</v>
      </c>
      <c r="T101" t="s">
        <v>81</v>
      </c>
      <c r="U101" t="s">
        <v>82</v>
      </c>
      <c r="V101" t="s">
        <v>83</v>
      </c>
      <c r="W101" t="s">
        <v>109</v>
      </c>
      <c r="X101" t="s"/>
      <c r="Y101" t="s">
        <v>85</v>
      </c>
      <c r="Z101">
        <f>HYPERLINK("https://hotel-media.eclerx.com/savepage/tk_15462418939229178_sr_188.html","info")</f>
        <v/>
      </c>
      <c r="AA101" t="n">
        <v>-6542270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337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6542270</v>
      </c>
      <c r="AZ101" t="s">
        <v>244</v>
      </c>
      <c r="BA101" t="s"/>
      <c r="BB101" t="n">
        <v>17241</v>
      </c>
      <c r="BC101" t="n">
        <v>52.5301</v>
      </c>
      <c r="BD101" t="n">
        <v>52.5301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242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97</v>
      </c>
      <c r="L102" t="s">
        <v>76</v>
      </c>
      <c r="M102" t="s"/>
      <c r="N102" t="s">
        <v>104</v>
      </c>
      <c r="O102" t="s">
        <v>78</v>
      </c>
      <c r="P102" t="s">
        <v>242</v>
      </c>
      <c r="Q102" t="s"/>
      <c r="R102" t="s">
        <v>171</v>
      </c>
      <c r="S102" t="s">
        <v>217</v>
      </c>
      <c r="T102" t="s">
        <v>81</v>
      </c>
      <c r="U102" t="s">
        <v>82</v>
      </c>
      <c r="V102" t="s">
        <v>83</v>
      </c>
      <c r="W102" t="s">
        <v>109</v>
      </c>
      <c r="X102" t="s"/>
      <c r="Y102" t="s">
        <v>85</v>
      </c>
      <c r="Z102">
        <f>HYPERLINK("https://hotel-media.eclerx.com/savepage/tk_15462418939229178_sr_188.html","info")</f>
        <v/>
      </c>
      <c r="AA102" t="n">
        <v>-6542270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337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6542270</v>
      </c>
      <c r="AZ102" t="s">
        <v>244</v>
      </c>
      <c r="BA102" t="s"/>
      <c r="BB102" t="n">
        <v>17241</v>
      </c>
      <c r="BC102" t="n">
        <v>52.5301</v>
      </c>
      <c r="BD102" t="n">
        <v>52.5301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242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107</v>
      </c>
      <c r="L103" t="s">
        <v>76</v>
      </c>
      <c r="M103" t="s"/>
      <c r="N103" t="s">
        <v>182</v>
      </c>
      <c r="O103" t="s">
        <v>78</v>
      </c>
      <c r="P103" t="s">
        <v>242</v>
      </c>
      <c r="Q103" t="s"/>
      <c r="R103" t="s">
        <v>171</v>
      </c>
      <c r="S103" t="s">
        <v>245</v>
      </c>
      <c r="T103" t="s">
        <v>81</v>
      </c>
      <c r="U103" t="s">
        <v>82</v>
      </c>
      <c r="V103" t="s">
        <v>83</v>
      </c>
      <c r="W103" t="s">
        <v>109</v>
      </c>
      <c r="X103" t="s"/>
      <c r="Y103" t="s">
        <v>85</v>
      </c>
      <c r="Z103">
        <f>HYPERLINK("https://hotel-media.eclerx.com/savepage/tk_15462418939229178_sr_188.html","info")</f>
        <v/>
      </c>
      <c r="AA103" t="n">
        <v>-6542270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337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6542270</v>
      </c>
      <c r="AZ103" t="s">
        <v>244</v>
      </c>
      <c r="BA103" t="s"/>
      <c r="BB103" t="n">
        <v>17241</v>
      </c>
      <c r="BC103" t="n">
        <v>52.5301</v>
      </c>
      <c r="BD103" t="n">
        <v>52.5301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246</v>
      </c>
      <c r="F104" t="n">
        <v>379385</v>
      </c>
      <c r="G104" t="s">
        <v>74</v>
      </c>
      <c r="H104" t="s">
        <v>75</v>
      </c>
      <c r="I104" t="s"/>
      <c r="J104" t="s">
        <v>74</v>
      </c>
      <c r="K104" t="n">
        <v>133.35</v>
      </c>
      <c r="L104" t="s">
        <v>76</v>
      </c>
      <c r="M104" t="s"/>
      <c r="N104" t="s">
        <v>247</v>
      </c>
      <c r="O104" t="s">
        <v>78</v>
      </c>
      <c r="P104" t="s">
        <v>248</v>
      </c>
      <c r="Q104" t="s"/>
      <c r="R104" t="s">
        <v>107</v>
      </c>
      <c r="S104" t="s">
        <v>249</v>
      </c>
      <c r="T104" t="s">
        <v>81</v>
      </c>
      <c r="U104" t="s">
        <v>82</v>
      </c>
      <c r="V104" t="s">
        <v>83</v>
      </c>
      <c r="W104" t="s">
        <v>109</v>
      </c>
      <c r="X104" t="s"/>
      <c r="Y104" t="s">
        <v>85</v>
      </c>
      <c r="Z104">
        <f>HYPERLINK("https://hotel-media.eclerx.com/savepage/tk_15462414599376295_sr_189.html","info")</f>
        <v/>
      </c>
      <c r="AA104" t="n">
        <v>5851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90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1845073</v>
      </c>
      <c r="AZ104" t="s">
        <v>250</v>
      </c>
      <c r="BA104" t="s"/>
      <c r="BB104" t="n">
        <v>3196</v>
      </c>
      <c r="BC104" t="n">
        <v>52.50583</v>
      </c>
      <c r="BD104" t="n">
        <v>52.50583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246</v>
      </c>
      <c r="F105" t="n">
        <v>379385</v>
      </c>
      <c r="G105" t="s">
        <v>74</v>
      </c>
      <c r="H105" t="s">
        <v>75</v>
      </c>
      <c r="I105" t="s"/>
      <c r="J105" t="s">
        <v>74</v>
      </c>
      <c r="K105" t="n">
        <v>145.95</v>
      </c>
      <c r="L105" t="s">
        <v>76</v>
      </c>
      <c r="M105" t="s"/>
      <c r="N105" t="s">
        <v>251</v>
      </c>
      <c r="O105" t="s">
        <v>78</v>
      </c>
      <c r="P105" t="s">
        <v>248</v>
      </c>
      <c r="Q105" t="s"/>
      <c r="R105" t="s">
        <v>107</v>
      </c>
      <c r="S105" t="s">
        <v>252</v>
      </c>
      <c r="T105" t="s">
        <v>81</v>
      </c>
      <c r="U105" t="s">
        <v>82</v>
      </c>
      <c r="V105" t="s">
        <v>83</v>
      </c>
      <c r="W105" t="s">
        <v>109</v>
      </c>
      <c r="X105" t="s"/>
      <c r="Y105" t="s">
        <v>85</v>
      </c>
      <c r="Z105">
        <f>HYPERLINK("https://hotel-media.eclerx.com/savepage/tk_15462414599376295_sr_189.html","info")</f>
        <v/>
      </c>
      <c r="AA105" t="n">
        <v>5851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90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1845073</v>
      </c>
      <c r="AZ105" t="s">
        <v>250</v>
      </c>
      <c r="BA105" t="s"/>
      <c r="BB105" t="n">
        <v>3196</v>
      </c>
      <c r="BC105" t="n">
        <v>52.50583</v>
      </c>
      <c r="BD105" t="n">
        <v>52.50583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246</v>
      </c>
      <c r="F106" t="n">
        <v>379385</v>
      </c>
      <c r="G106" t="s">
        <v>74</v>
      </c>
      <c r="H106" t="s">
        <v>75</v>
      </c>
      <c r="I106" t="s"/>
      <c r="J106" t="s">
        <v>74</v>
      </c>
      <c r="K106" t="n">
        <v>133.35</v>
      </c>
      <c r="L106" t="s">
        <v>76</v>
      </c>
      <c r="M106" t="s"/>
      <c r="N106" t="s">
        <v>253</v>
      </c>
      <c r="O106" t="s">
        <v>78</v>
      </c>
      <c r="P106" t="s">
        <v>248</v>
      </c>
      <c r="Q106" t="s"/>
      <c r="R106" t="s">
        <v>107</v>
      </c>
      <c r="S106" t="s">
        <v>249</v>
      </c>
      <c r="T106" t="s">
        <v>81</v>
      </c>
      <c r="U106" t="s">
        <v>82</v>
      </c>
      <c r="V106" t="s">
        <v>83</v>
      </c>
      <c r="W106" t="s">
        <v>109</v>
      </c>
      <c r="X106" t="s"/>
      <c r="Y106" t="s">
        <v>85</v>
      </c>
      <c r="Z106">
        <f>HYPERLINK("https://hotel-media.eclerx.com/savepage/tk_15462414599376295_sr_189.html","info")</f>
        <v/>
      </c>
      <c r="AA106" t="n">
        <v>5851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90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1845073</v>
      </c>
      <c r="AZ106" t="s">
        <v>250</v>
      </c>
      <c r="BA106" t="s"/>
      <c r="BB106" t="n">
        <v>3196</v>
      </c>
      <c r="BC106" t="n">
        <v>52.50583</v>
      </c>
      <c r="BD106" t="n">
        <v>52.50583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246</v>
      </c>
      <c r="F107" t="n">
        <v>379385</v>
      </c>
      <c r="G107" t="s">
        <v>74</v>
      </c>
      <c r="H107" t="s">
        <v>75</v>
      </c>
      <c r="I107" t="s"/>
      <c r="J107" t="s">
        <v>74</v>
      </c>
      <c r="K107" t="n">
        <v>145.95</v>
      </c>
      <c r="L107" t="s">
        <v>76</v>
      </c>
      <c r="M107" t="s"/>
      <c r="N107" t="s">
        <v>254</v>
      </c>
      <c r="O107" t="s">
        <v>78</v>
      </c>
      <c r="P107" t="s">
        <v>248</v>
      </c>
      <c r="Q107" t="s"/>
      <c r="R107" t="s">
        <v>107</v>
      </c>
      <c r="S107" t="s">
        <v>252</v>
      </c>
      <c r="T107" t="s">
        <v>81</v>
      </c>
      <c r="U107" t="s">
        <v>82</v>
      </c>
      <c r="V107" t="s">
        <v>83</v>
      </c>
      <c r="W107" t="s">
        <v>109</v>
      </c>
      <c r="X107" t="s"/>
      <c r="Y107" t="s">
        <v>85</v>
      </c>
      <c r="Z107">
        <f>HYPERLINK("https://hotel-media.eclerx.com/savepage/tk_15462414599376295_sr_189.html","info")</f>
        <v/>
      </c>
      <c r="AA107" t="n">
        <v>5851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90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1845073</v>
      </c>
      <c r="AZ107" t="s">
        <v>250</v>
      </c>
      <c r="BA107" t="s"/>
      <c r="BB107" t="n">
        <v>3196</v>
      </c>
      <c r="BC107" t="n">
        <v>52.50583</v>
      </c>
      <c r="BD107" t="n">
        <v>52.50583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246</v>
      </c>
      <c r="F108" t="n">
        <v>379385</v>
      </c>
      <c r="G108" t="s">
        <v>74</v>
      </c>
      <c r="H108" t="s">
        <v>75</v>
      </c>
      <c r="I108" t="s"/>
      <c r="J108" t="s">
        <v>74</v>
      </c>
      <c r="K108" t="n">
        <v>166.95</v>
      </c>
      <c r="L108" t="s">
        <v>76</v>
      </c>
      <c r="M108" t="s"/>
      <c r="N108" t="s">
        <v>255</v>
      </c>
      <c r="O108" t="s">
        <v>78</v>
      </c>
      <c r="P108" t="s">
        <v>248</v>
      </c>
      <c r="Q108" t="s"/>
      <c r="R108" t="s">
        <v>107</v>
      </c>
      <c r="S108" t="s">
        <v>256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>
        <f>HYPERLINK("https://hotel-media.eclerx.com/savepage/tk_15462414599376295_sr_189.html","info")</f>
        <v/>
      </c>
      <c r="AA108" t="n">
        <v>5851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90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1845073</v>
      </c>
      <c r="AZ108" t="s">
        <v>250</v>
      </c>
      <c r="BA108" t="s"/>
      <c r="BB108" t="n">
        <v>3196</v>
      </c>
      <c r="BC108" t="n">
        <v>52.50583</v>
      </c>
      <c r="BD108" t="n">
        <v>52.50583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246</v>
      </c>
      <c r="F109" t="n">
        <v>379385</v>
      </c>
      <c r="G109" t="s">
        <v>74</v>
      </c>
      <c r="H109" t="s">
        <v>75</v>
      </c>
      <c r="I109" t="s"/>
      <c r="J109" t="s">
        <v>74</v>
      </c>
      <c r="K109" t="n">
        <v>166.95</v>
      </c>
      <c r="L109" t="s">
        <v>76</v>
      </c>
      <c r="M109" t="s"/>
      <c r="N109" t="s">
        <v>253</v>
      </c>
      <c r="O109" t="s">
        <v>78</v>
      </c>
      <c r="P109" t="s">
        <v>248</v>
      </c>
      <c r="Q109" t="s"/>
      <c r="R109" t="s">
        <v>107</v>
      </c>
      <c r="S109" t="s">
        <v>256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>
        <f>HYPERLINK("https://hotel-media.eclerx.com/savepage/tk_15462414599376295_sr_189.html","info")</f>
        <v/>
      </c>
      <c r="AA109" t="n">
        <v>5851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90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1845073</v>
      </c>
      <c r="AZ109" t="s">
        <v>250</v>
      </c>
      <c r="BA109" t="s"/>
      <c r="BB109" t="n">
        <v>3196</v>
      </c>
      <c r="BC109" t="n">
        <v>52.50583</v>
      </c>
      <c r="BD109" t="n">
        <v>52.50583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246</v>
      </c>
      <c r="F110" t="n">
        <v>379385</v>
      </c>
      <c r="G110" t="s">
        <v>74</v>
      </c>
      <c r="H110" t="s">
        <v>75</v>
      </c>
      <c r="I110" t="s"/>
      <c r="J110" t="s">
        <v>74</v>
      </c>
      <c r="K110" t="n">
        <v>166.95</v>
      </c>
      <c r="L110" t="s">
        <v>76</v>
      </c>
      <c r="M110" t="s"/>
      <c r="N110" t="s">
        <v>255</v>
      </c>
      <c r="O110" t="s">
        <v>78</v>
      </c>
      <c r="P110" t="s">
        <v>248</v>
      </c>
      <c r="Q110" t="s"/>
      <c r="R110" t="s">
        <v>107</v>
      </c>
      <c r="S110" t="s">
        <v>256</v>
      </c>
      <c r="T110" t="s">
        <v>81</v>
      </c>
      <c r="U110" t="s">
        <v>82</v>
      </c>
      <c r="V110" t="s">
        <v>83</v>
      </c>
      <c r="W110" t="s">
        <v>109</v>
      </c>
      <c r="X110" t="s"/>
      <c r="Y110" t="s">
        <v>85</v>
      </c>
      <c r="Z110">
        <f>HYPERLINK("https://hotel-media.eclerx.com/savepage/tk_15462414599376295_sr_189.html","info")</f>
        <v/>
      </c>
      <c r="AA110" t="n">
        <v>5851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90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1845073</v>
      </c>
      <c r="AZ110" t="s">
        <v>250</v>
      </c>
      <c r="BA110" t="s"/>
      <c r="BB110" t="n">
        <v>3196</v>
      </c>
      <c r="BC110" t="n">
        <v>52.50583</v>
      </c>
      <c r="BD110" t="n">
        <v>52.50583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246</v>
      </c>
      <c r="F111" t="n">
        <v>379385</v>
      </c>
      <c r="G111" t="s">
        <v>74</v>
      </c>
      <c r="H111" t="s">
        <v>75</v>
      </c>
      <c r="I111" t="s"/>
      <c r="J111" t="s">
        <v>74</v>
      </c>
      <c r="K111" t="n">
        <v>166.95</v>
      </c>
      <c r="L111" t="s">
        <v>76</v>
      </c>
      <c r="M111" t="s"/>
      <c r="N111" t="s">
        <v>257</v>
      </c>
      <c r="O111" t="s">
        <v>78</v>
      </c>
      <c r="P111" t="s">
        <v>248</v>
      </c>
      <c r="Q111" t="s"/>
      <c r="R111" t="s">
        <v>107</v>
      </c>
      <c r="S111" t="s">
        <v>256</v>
      </c>
      <c r="T111" t="s">
        <v>81</v>
      </c>
      <c r="U111" t="s">
        <v>82</v>
      </c>
      <c r="V111" t="s">
        <v>83</v>
      </c>
      <c r="W111" t="s">
        <v>109</v>
      </c>
      <c r="X111" t="s"/>
      <c r="Y111" t="s">
        <v>85</v>
      </c>
      <c r="Z111">
        <f>HYPERLINK("https://hotel-media.eclerx.com/savepage/tk_15462414599376295_sr_189.html","info")</f>
        <v/>
      </c>
      <c r="AA111" t="n">
        <v>5851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90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1845073</v>
      </c>
      <c r="AZ111" t="s">
        <v>250</v>
      </c>
      <c r="BA111" t="s"/>
      <c r="BB111" t="n">
        <v>3196</v>
      </c>
      <c r="BC111" t="n">
        <v>52.50583</v>
      </c>
      <c r="BD111" t="n">
        <v>52.50583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246</v>
      </c>
      <c r="F112" t="n">
        <v>379385</v>
      </c>
      <c r="G112" t="s">
        <v>74</v>
      </c>
      <c r="H112" t="s">
        <v>75</v>
      </c>
      <c r="I112" t="s"/>
      <c r="J112" t="s">
        <v>74</v>
      </c>
      <c r="K112" t="n">
        <v>166.95</v>
      </c>
      <c r="L112" t="s">
        <v>76</v>
      </c>
      <c r="M112" t="s"/>
      <c r="N112" t="s">
        <v>253</v>
      </c>
      <c r="O112" t="s">
        <v>78</v>
      </c>
      <c r="P112" t="s">
        <v>248</v>
      </c>
      <c r="Q112" t="s"/>
      <c r="R112" t="s">
        <v>107</v>
      </c>
      <c r="S112" t="s">
        <v>256</v>
      </c>
      <c r="T112" t="s">
        <v>81</v>
      </c>
      <c r="U112" t="s">
        <v>82</v>
      </c>
      <c r="V112" t="s">
        <v>83</v>
      </c>
      <c r="W112" t="s">
        <v>109</v>
      </c>
      <c r="X112" t="s"/>
      <c r="Y112" t="s">
        <v>85</v>
      </c>
      <c r="Z112">
        <f>HYPERLINK("https://hotel-media.eclerx.com/savepage/tk_15462414599376295_sr_189.html","info")</f>
        <v/>
      </c>
      <c r="AA112" t="n">
        <v>5851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90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1845073</v>
      </c>
      <c r="AZ112" t="s">
        <v>250</v>
      </c>
      <c r="BA112" t="s"/>
      <c r="BB112" t="n">
        <v>3196</v>
      </c>
      <c r="BC112" t="n">
        <v>52.50583</v>
      </c>
      <c r="BD112" t="n">
        <v>52.50583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246</v>
      </c>
      <c r="F113" t="n">
        <v>379385</v>
      </c>
      <c r="G113" t="s">
        <v>74</v>
      </c>
      <c r="H113" t="s">
        <v>75</v>
      </c>
      <c r="I113" t="s"/>
      <c r="J113" t="s">
        <v>74</v>
      </c>
      <c r="K113" t="n">
        <v>166.95</v>
      </c>
      <c r="L113" t="s">
        <v>76</v>
      </c>
      <c r="M113" t="s"/>
      <c r="N113" t="s">
        <v>258</v>
      </c>
      <c r="O113" t="s">
        <v>78</v>
      </c>
      <c r="P113" t="s">
        <v>248</v>
      </c>
      <c r="Q113" t="s"/>
      <c r="R113" t="s">
        <v>107</v>
      </c>
      <c r="S113" t="s">
        <v>256</v>
      </c>
      <c r="T113" t="s">
        <v>81</v>
      </c>
      <c r="U113" t="s">
        <v>82</v>
      </c>
      <c r="V113" t="s">
        <v>83</v>
      </c>
      <c r="W113" t="s">
        <v>109</v>
      </c>
      <c r="X113" t="s"/>
      <c r="Y113" t="s">
        <v>85</v>
      </c>
      <c r="Z113">
        <f>HYPERLINK("https://hotel-media.eclerx.com/savepage/tk_15462414599376295_sr_189.html","info")</f>
        <v/>
      </c>
      <c r="AA113" t="n">
        <v>5851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90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1845073</v>
      </c>
      <c r="AZ113" t="s">
        <v>250</v>
      </c>
      <c r="BA113" t="s"/>
      <c r="BB113" t="n">
        <v>3196</v>
      </c>
      <c r="BC113" t="n">
        <v>52.50583</v>
      </c>
      <c r="BD113" t="n">
        <v>52.50583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246</v>
      </c>
      <c r="F114" t="n">
        <v>379385</v>
      </c>
      <c r="G114" t="s">
        <v>74</v>
      </c>
      <c r="H114" t="s">
        <v>75</v>
      </c>
      <c r="I114" t="s"/>
      <c r="J114" t="s">
        <v>74</v>
      </c>
      <c r="K114" t="n">
        <v>183.75</v>
      </c>
      <c r="L114" t="s">
        <v>76</v>
      </c>
      <c r="M114" t="s"/>
      <c r="N114" t="s">
        <v>259</v>
      </c>
      <c r="O114" t="s">
        <v>78</v>
      </c>
      <c r="P114" t="s">
        <v>248</v>
      </c>
      <c r="Q114" t="s"/>
      <c r="R114" t="s">
        <v>107</v>
      </c>
      <c r="S114" t="s">
        <v>260</v>
      </c>
      <c r="T114" t="s">
        <v>81</v>
      </c>
      <c r="U114" t="s">
        <v>82</v>
      </c>
      <c r="V114" t="s">
        <v>83</v>
      </c>
      <c r="W114" t="s">
        <v>109</v>
      </c>
      <c r="X114" t="s"/>
      <c r="Y114" t="s">
        <v>85</v>
      </c>
      <c r="Z114">
        <f>HYPERLINK("https://hotel-media.eclerx.com/savepage/tk_15462414599376295_sr_189.html","info")</f>
        <v/>
      </c>
      <c r="AA114" t="n">
        <v>5851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90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1845073</v>
      </c>
      <c r="AZ114" t="s">
        <v>250</v>
      </c>
      <c r="BA114" t="s"/>
      <c r="BB114" t="n">
        <v>3196</v>
      </c>
      <c r="BC114" t="n">
        <v>52.50583</v>
      </c>
      <c r="BD114" t="n">
        <v>52.50583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246</v>
      </c>
      <c r="F115" t="n">
        <v>379385</v>
      </c>
      <c r="G115" t="s">
        <v>74</v>
      </c>
      <c r="H115" t="s">
        <v>75</v>
      </c>
      <c r="I115" t="s"/>
      <c r="J115" t="s">
        <v>74</v>
      </c>
      <c r="K115" t="n">
        <v>187.95</v>
      </c>
      <c r="L115" t="s">
        <v>76</v>
      </c>
      <c r="M115" t="s"/>
      <c r="N115" t="s">
        <v>251</v>
      </c>
      <c r="O115" t="s">
        <v>78</v>
      </c>
      <c r="P115" t="s">
        <v>248</v>
      </c>
      <c r="Q115" t="s"/>
      <c r="R115" t="s">
        <v>107</v>
      </c>
      <c r="S115" t="s">
        <v>261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>
        <f>HYPERLINK("https://hotel-media.eclerx.com/savepage/tk_15462414599376295_sr_189.html","info")</f>
        <v/>
      </c>
      <c r="AA115" t="n">
        <v>5851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90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1845073</v>
      </c>
      <c r="AZ115" t="s">
        <v>250</v>
      </c>
      <c r="BA115" t="s"/>
      <c r="BB115" t="n">
        <v>3196</v>
      </c>
      <c r="BC115" t="n">
        <v>52.50583</v>
      </c>
      <c r="BD115" t="n">
        <v>52.50583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246</v>
      </c>
      <c r="F116" t="n">
        <v>379385</v>
      </c>
      <c r="G116" t="s">
        <v>74</v>
      </c>
      <c r="H116" t="s">
        <v>75</v>
      </c>
      <c r="I116" t="s"/>
      <c r="J116" t="s">
        <v>74</v>
      </c>
      <c r="K116" t="n">
        <v>187.95</v>
      </c>
      <c r="L116" t="s">
        <v>76</v>
      </c>
      <c r="M116" t="s"/>
      <c r="N116" t="s">
        <v>254</v>
      </c>
      <c r="O116" t="s">
        <v>78</v>
      </c>
      <c r="P116" t="s">
        <v>248</v>
      </c>
      <c r="Q116" t="s"/>
      <c r="R116" t="s">
        <v>107</v>
      </c>
      <c r="S116" t="s">
        <v>261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>
        <f>HYPERLINK("https://hotel-media.eclerx.com/savepage/tk_15462414599376295_sr_189.html","info")</f>
        <v/>
      </c>
      <c r="AA116" t="n">
        <v>5851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90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1845073</v>
      </c>
      <c r="AZ116" t="s">
        <v>250</v>
      </c>
      <c r="BA116" t="s"/>
      <c r="BB116" t="n">
        <v>3196</v>
      </c>
      <c r="BC116" t="n">
        <v>52.50583</v>
      </c>
      <c r="BD116" t="n">
        <v>52.50583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246</v>
      </c>
      <c r="F117" t="n">
        <v>379385</v>
      </c>
      <c r="G117" t="s">
        <v>74</v>
      </c>
      <c r="H117" t="s">
        <v>75</v>
      </c>
      <c r="I117" t="s"/>
      <c r="J117" t="s">
        <v>74</v>
      </c>
      <c r="K117" t="n">
        <v>200.55</v>
      </c>
      <c r="L117" t="s">
        <v>76</v>
      </c>
      <c r="M117" t="s"/>
      <c r="N117" t="s">
        <v>262</v>
      </c>
      <c r="O117" t="s">
        <v>78</v>
      </c>
      <c r="P117" t="s">
        <v>248</v>
      </c>
      <c r="Q117" t="s"/>
      <c r="R117" t="s">
        <v>107</v>
      </c>
      <c r="S117" t="s">
        <v>263</v>
      </c>
      <c r="T117" t="s">
        <v>81</v>
      </c>
      <c r="U117" t="s">
        <v>82</v>
      </c>
      <c r="V117" t="s">
        <v>83</v>
      </c>
      <c r="W117" t="s">
        <v>109</v>
      </c>
      <c r="X117" t="s"/>
      <c r="Y117" t="s">
        <v>85</v>
      </c>
      <c r="Z117">
        <f>HYPERLINK("https://hotel-media.eclerx.com/savepage/tk_15462414599376295_sr_189.html","info")</f>
        <v/>
      </c>
      <c r="AA117" t="n">
        <v>5851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90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1845073</v>
      </c>
      <c r="AZ117" t="s">
        <v>250</v>
      </c>
      <c r="BA117" t="s"/>
      <c r="BB117" t="n">
        <v>3196</v>
      </c>
      <c r="BC117" t="n">
        <v>52.50583</v>
      </c>
      <c r="BD117" t="n">
        <v>52.50583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246</v>
      </c>
      <c r="F118" t="n">
        <v>379385</v>
      </c>
      <c r="G118" t="s">
        <v>74</v>
      </c>
      <c r="H118" t="s">
        <v>75</v>
      </c>
      <c r="I118" t="s"/>
      <c r="J118" t="s">
        <v>74</v>
      </c>
      <c r="K118" t="n">
        <v>208.95</v>
      </c>
      <c r="L118" t="s">
        <v>76</v>
      </c>
      <c r="M118" t="s"/>
      <c r="N118" t="s">
        <v>257</v>
      </c>
      <c r="O118" t="s">
        <v>78</v>
      </c>
      <c r="P118" t="s">
        <v>248</v>
      </c>
      <c r="Q118" t="s"/>
      <c r="R118" t="s">
        <v>107</v>
      </c>
      <c r="S118" t="s">
        <v>264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>
        <f>HYPERLINK("https://hotel-media.eclerx.com/savepage/tk_15462414599376295_sr_189.html","info")</f>
        <v/>
      </c>
      <c r="AA118" t="n">
        <v>5851</v>
      </c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90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1845073</v>
      </c>
      <c r="AZ118" t="s">
        <v>250</v>
      </c>
      <c r="BA118" t="s"/>
      <c r="BB118" t="n">
        <v>3196</v>
      </c>
      <c r="BC118" t="n">
        <v>52.50583</v>
      </c>
      <c r="BD118" t="n">
        <v>52.50583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246</v>
      </c>
      <c r="F119" t="n">
        <v>379385</v>
      </c>
      <c r="G119" t="s">
        <v>74</v>
      </c>
      <c r="H119" t="s">
        <v>75</v>
      </c>
      <c r="I119" t="s"/>
      <c r="J119" t="s">
        <v>74</v>
      </c>
      <c r="K119" t="n">
        <v>208.95</v>
      </c>
      <c r="L119" t="s">
        <v>76</v>
      </c>
      <c r="M119" t="s"/>
      <c r="N119" t="s">
        <v>253</v>
      </c>
      <c r="O119" t="s">
        <v>78</v>
      </c>
      <c r="P119" t="s">
        <v>248</v>
      </c>
      <c r="Q119" t="s"/>
      <c r="R119" t="s">
        <v>107</v>
      </c>
      <c r="S119" t="s">
        <v>264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>
        <f>HYPERLINK("https://hotel-media.eclerx.com/savepage/tk_15462414599376295_sr_189.html","info")</f>
        <v/>
      </c>
      <c r="AA119" t="n">
        <v>5851</v>
      </c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90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1845073</v>
      </c>
      <c r="AZ119" t="s">
        <v>250</v>
      </c>
      <c r="BA119" t="s"/>
      <c r="BB119" t="n">
        <v>3196</v>
      </c>
      <c r="BC119" t="n">
        <v>52.50583</v>
      </c>
      <c r="BD119" t="n">
        <v>52.50583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246</v>
      </c>
      <c r="F120" t="n">
        <v>379385</v>
      </c>
      <c r="G120" t="s">
        <v>74</v>
      </c>
      <c r="H120" t="s">
        <v>75</v>
      </c>
      <c r="I120" t="s"/>
      <c r="J120" t="s">
        <v>74</v>
      </c>
      <c r="K120" t="n">
        <v>208.95</v>
      </c>
      <c r="L120" t="s">
        <v>76</v>
      </c>
      <c r="M120" t="s"/>
      <c r="N120" t="s">
        <v>258</v>
      </c>
      <c r="O120" t="s">
        <v>78</v>
      </c>
      <c r="P120" t="s">
        <v>248</v>
      </c>
      <c r="Q120" t="s"/>
      <c r="R120" t="s">
        <v>107</v>
      </c>
      <c r="S120" t="s">
        <v>264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>
        <f>HYPERLINK("https://hotel-media.eclerx.com/savepage/tk_15462414599376295_sr_189.html","info")</f>
        <v/>
      </c>
      <c r="AA120" t="n">
        <v>5851</v>
      </c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90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1845073</v>
      </c>
      <c r="AZ120" t="s">
        <v>250</v>
      </c>
      <c r="BA120" t="s"/>
      <c r="BB120" t="n">
        <v>3196</v>
      </c>
      <c r="BC120" t="n">
        <v>52.50583</v>
      </c>
      <c r="BD120" t="n">
        <v>52.50583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246</v>
      </c>
      <c r="F121" t="n">
        <v>379385</v>
      </c>
      <c r="G121" t="s">
        <v>74</v>
      </c>
      <c r="H121" t="s">
        <v>75</v>
      </c>
      <c r="I121" t="s"/>
      <c r="J121" t="s">
        <v>74</v>
      </c>
      <c r="K121" t="n">
        <v>208.95</v>
      </c>
      <c r="L121" t="s">
        <v>76</v>
      </c>
      <c r="M121" t="s"/>
      <c r="N121" t="s">
        <v>255</v>
      </c>
      <c r="O121" t="s">
        <v>78</v>
      </c>
      <c r="P121" t="s">
        <v>248</v>
      </c>
      <c r="Q121" t="s"/>
      <c r="R121" t="s">
        <v>107</v>
      </c>
      <c r="S121" t="s">
        <v>264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>
        <f>HYPERLINK("https://hotel-media.eclerx.com/savepage/tk_15462414599376295_sr_189.html","info")</f>
        <v/>
      </c>
      <c r="AA121" t="n">
        <v>5851</v>
      </c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90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1845073</v>
      </c>
      <c r="AZ121" t="s">
        <v>250</v>
      </c>
      <c r="BA121" t="s"/>
      <c r="BB121" t="n">
        <v>3196</v>
      </c>
      <c r="BC121" t="n">
        <v>52.50583</v>
      </c>
      <c r="BD121" t="n">
        <v>52.50583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246</v>
      </c>
      <c r="F122" t="n">
        <v>379385</v>
      </c>
      <c r="G122" t="s">
        <v>74</v>
      </c>
      <c r="H122" t="s">
        <v>75</v>
      </c>
      <c r="I122" t="s"/>
      <c r="J122" t="s">
        <v>74</v>
      </c>
      <c r="K122" t="n">
        <v>217.35</v>
      </c>
      <c r="L122" t="s">
        <v>76</v>
      </c>
      <c r="M122" t="s"/>
      <c r="N122" t="s">
        <v>259</v>
      </c>
      <c r="O122" t="s">
        <v>78</v>
      </c>
      <c r="P122" t="s">
        <v>248</v>
      </c>
      <c r="Q122" t="s"/>
      <c r="R122" t="s">
        <v>107</v>
      </c>
      <c r="S122" t="s">
        <v>265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>
        <f>HYPERLINK("https://hotel-media.eclerx.com/savepage/tk_15462414599376295_sr_189.html","info")</f>
        <v/>
      </c>
      <c r="AA122" t="n">
        <v>5851</v>
      </c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90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1845073</v>
      </c>
      <c r="AZ122" t="s">
        <v>250</v>
      </c>
      <c r="BA122" t="s"/>
      <c r="BB122" t="n">
        <v>3196</v>
      </c>
      <c r="BC122" t="n">
        <v>52.50583</v>
      </c>
      <c r="BD122" t="n">
        <v>52.50583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246</v>
      </c>
      <c r="F123" t="n">
        <v>379385</v>
      </c>
      <c r="G123" t="s">
        <v>74</v>
      </c>
      <c r="H123" t="s">
        <v>75</v>
      </c>
      <c r="I123" t="s"/>
      <c r="J123" t="s">
        <v>74</v>
      </c>
      <c r="K123" t="n">
        <v>217.35</v>
      </c>
      <c r="L123" t="s">
        <v>76</v>
      </c>
      <c r="M123" t="s"/>
      <c r="N123" t="s">
        <v>266</v>
      </c>
      <c r="O123" t="s">
        <v>78</v>
      </c>
      <c r="P123" t="s">
        <v>248</v>
      </c>
      <c r="Q123" t="s"/>
      <c r="R123" t="s">
        <v>107</v>
      </c>
      <c r="S123" t="s">
        <v>265</v>
      </c>
      <c r="T123" t="s">
        <v>81</v>
      </c>
      <c r="U123" t="s">
        <v>82</v>
      </c>
      <c r="V123" t="s">
        <v>83</v>
      </c>
      <c r="W123" t="s">
        <v>109</v>
      </c>
      <c r="X123" t="s"/>
      <c r="Y123" t="s">
        <v>85</v>
      </c>
      <c r="Z123">
        <f>HYPERLINK("https://hotel-media.eclerx.com/savepage/tk_15462414599376295_sr_189.html","info")</f>
        <v/>
      </c>
      <c r="AA123" t="n">
        <v>5851</v>
      </c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90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1845073</v>
      </c>
      <c r="AZ123" t="s">
        <v>250</v>
      </c>
      <c r="BA123" t="s"/>
      <c r="BB123" t="n">
        <v>3196</v>
      </c>
      <c r="BC123" t="n">
        <v>52.50583</v>
      </c>
      <c r="BD123" t="n">
        <v>52.50583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267</v>
      </c>
      <c r="F124" t="n">
        <v>4829252</v>
      </c>
      <c r="G124" t="s">
        <v>74</v>
      </c>
      <c r="H124" t="s">
        <v>75</v>
      </c>
      <c r="I124" t="s"/>
      <c r="J124" t="s">
        <v>74</v>
      </c>
      <c r="K124" t="n">
        <v>62.85</v>
      </c>
      <c r="L124" t="s">
        <v>76</v>
      </c>
      <c r="M124" t="s"/>
      <c r="N124" t="s">
        <v>93</v>
      </c>
      <c r="O124" t="s">
        <v>78</v>
      </c>
      <c r="P124" t="s">
        <v>268</v>
      </c>
      <c r="Q124" t="s"/>
      <c r="R124" t="s">
        <v>269</v>
      </c>
      <c r="S124" t="s">
        <v>270</v>
      </c>
      <c r="T124" t="s">
        <v>81</v>
      </c>
      <c r="U124" t="s">
        <v>82</v>
      </c>
      <c r="V124" t="s">
        <v>83</v>
      </c>
      <c r="W124" t="s">
        <v>109</v>
      </c>
      <c r="X124" t="s"/>
      <c r="Y124" t="s">
        <v>85</v>
      </c>
      <c r="Z124">
        <f>HYPERLINK("https://hotel-media.eclerx.com/savepage/tk_15462416019481878_sr_189.html","info")</f>
        <v/>
      </c>
      <c r="AA124" t="n">
        <v>594687</v>
      </c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159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974809</v>
      </c>
      <c r="AZ124" t="s">
        <v>271</v>
      </c>
      <c r="BA124" t="s"/>
      <c r="BB124" t="n">
        <v>437004</v>
      </c>
      <c r="BC124" t="n">
        <v>52.51121</v>
      </c>
      <c r="BD124" t="n">
        <v>52.51121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267</v>
      </c>
      <c r="F125" t="n">
        <v>4829252</v>
      </c>
      <c r="G125" t="s">
        <v>74</v>
      </c>
      <c r="H125" t="s">
        <v>75</v>
      </c>
      <c r="I125" t="s"/>
      <c r="J125" t="s">
        <v>74</v>
      </c>
      <c r="K125" t="n">
        <v>67.26000000000001</v>
      </c>
      <c r="L125" t="s">
        <v>76</v>
      </c>
      <c r="M125" t="s"/>
      <c r="N125" t="s">
        <v>95</v>
      </c>
      <c r="O125" t="s">
        <v>78</v>
      </c>
      <c r="P125" t="s">
        <v>268</v>
      </c>
      <c r="Q125" t="s"/>
      <c r="R125" t="s">
        <v>269</v>
      </c>
      <c r="S125" t="s">
        <v>272</v>
      </c>
      <c r="T125" t="s">
        <v>81</v>
      </c>
      <c r="U125" t="s">
        <v>82</v>
      </c>
      <c r="V125" t="s">
        <v>83</v>
      </c>
      <c r="W125" t="s">
        <v>109</v>
      </c>
      <c r="X125" t="s"/>
      <c r="Y125" t="s">
        <v>85</v>
      </c>
      <c r="Z125">
        <f>HYPERLINK("https://hotel-media.eclerx.com/savepage/tk_15462416019481878_sr_189.html","info")</f>
        <v/>
      </c>
      <c r="AA125" t="n">
        <v>594687</v>
      </c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159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974809</v>
      </c>
      <c r="AZ125" t="s">
        <v>271</v>
      </c>
      <c r="BA125" t="s"/>
      <c r="BB125" t="n">
        <v>437004</v>
      </c>
      <c r="BC125" t="n">
        <v>52.51121</v>
      </c>
      <c r="BD125" t="n">
        <v>52.51121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273</v>
      </c>
      <c r="F126" t="n">
        <v>-1</v>
      </c>
      <c r="G126" t="s">
        <v>74</v>
      </c>
      <c r="H126" t="s">
        <v>75</v>
      </c>
      <c r="I126" t="s"/>
      <c r="J126" t="s">
        <v>74</v>
      </c>
      <c r="K126" t="n">
        <v>95</v>
      </c>
      <c r="L126" t="s">
        <v>76</v>
      </c>
      <c r="M126" t="s"/>
      <c r="N126" t="s">
        <v>104</v>
      </c>
      <c r="O126" t="s">
        <v>78</v>
      </c>
      <c r="P126" t="s">
        <v>273</v>
      </c>
      <c r="Q126" t="s"/>
      <c r="R126" t="s">
        <v>171</v>
      </c>
      <c r="S126" t="s">
        <v>274</v>
      </c>
      <c r="T126" t="s">
        <v>81</v>
      </c>
      <c r="U126" t="s">
        <v>82</v>
      </c>
      <c r="V126" t="s">
        <v>83</v>
      </c>
      <c r="W126" t="s">
        <v>84</v>
      </c>
      <c r="X126" t="s"/>
      <c r="Y126" t="s">
        <v>85</v>
      </c>
      <c r="Z126">
        <f>HYPERLINK("https://hotel-media.eclerx.com/savepage/tk_15462417833133993_sr_188.html","info")</f>
        <v/>
      </c>
      <c r="AA126" t="n">
        <v>-2071611</v>
      </c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277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2071611</v>
      </c>
      <c r="AZ126" t="s">
        <v>275</v>
      </c>
      <c r="BA126" t="s"/>
      <c r="BB126" t="n">
        <v>254864</v>
      </c>
      <c r="BC126" t="n">
        <v>52.43094</v>
      </c>
      <c r="BD126" t="n">
        <v>52.43094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276</v>
      </c>
      <c r="F127" t="n">
        <v>76884</v>
      </c>
      <c r="G127" t="s">
        <v>74</v>
      </c>
      <c r="H127" t="s">
        <v>75</v>
      </c>
      <c r="I127" t="s"/>
      <c r="J127" t="s">
        <v>74</v>
      </c>
      <c r="K127" t="n">
        <v>63.9</v>
      </c>
      <c r="L127" t="s">
        <v>76</v>
      </c>
      <c r="M127" t="s"/>
      <c r="N127" t="s">
        <v>93</v>
      </c>
      <c r="O127" t="s">
        <v>78</v>
      </c>
      <c r="P127" t="s">
        <v>277</v>
      </c>
      <c r="Q127" t="s"/>
      <c r="R127" t="s">
        <v>112</v>
      </c>
      <c r="S127" t="s">
        <v>278</v>
      </c>
      <c r="T127" t="s">
        <v>81</v>
      </c>
      <c r="U127" t="s">
        <v>82</v>
      </c>
      <c r="V127" t="s">
        <v>83</v>
      </c>
      <c r="W127" t="s">
        <v>109</v>
      </c>
      <c r="X127" t="s"/>
      <c r="Y127" t="s">
        <v>85</v>
      </c>
      <c r="Z127">
        <f>HYPERLINK("https://hotel-media.eclerx.com/savepage/tk_15462417490974023_sr_189.html","info")</f>
        <v/>
      </c>
      <c r="AA127" t="n">
        <v>19575</v>
      </c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230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3654347</v>
      </c>
      <c r="AZ127" t="s">
        <v>279</v>
      </c>
      <c r="BA127" t="s"/>
      <c r="BB127" t="n">
        <v>67520</v>
      </c>
      <c r="BC127" t="n">
        <v>52.50658</v>
      </c>
      <c r="BD127" t="n">
        <v>52.50658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276</v>
      </c>
      <c r="F128" t="n">
        <v>76884</v>
      </c>
      <c r="G128" t="s">
        <v>74</v>
      </c>
      <c r="H128" t="s">
        <v>75</v>
      </c>
      <c r="I128" t="s"/>
      <c r="J128" t="s">
        <v>74</v>
      </c>
      <c r="K128" t="n">
        <v>71</v>
      </c>
      <c r="L128" t="s">
        <v>76</v>
      </c>
      <c r="M128" t="s"/>
      <c r="N128" t="s">
        <v>104</v>
      </c>
      <c r="O128" t="s">
        <v>78</v>
      </c>
      <c r="P128" t="s">
        <v>277</v>
      </c>
      <c r="Q128" t="s"/>
      <c r="R128" t="s">
        <v>112</v>
      </c>
      <c r="S128" t="s">
        <v>280</v>
      </c>
      <c r="T128" t="s">
        <v>81</v>
      </c>
      <c r="U128" t="s">
        <v>82</v>
      </c>
      <c r="V128" t="s">
        <v>83</v>
      </c>
      <c r="W128" t="s">
        <v>109</v>
      </c>
      <c r="X128" t="s"/>
      <c r="Y128" t="s">
        <v>85</v>
      </c>
      <c r="Z128">
        <f>HYPERLINK("https://hotel-media.eclerx.com/savepage/tk_15462417490974023_sr_189.html","info")</f>
        <v/>
      </c>
      <c r="AA128" t="n">
        <v>19575</v>
      </c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230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3654347</v>
      </c>
      <c r="AZ128" t="s">
        <v>279</v>
      </c>
      <c r="BA128" t="s"/>
      <c r="BB128" t="n">
        <v>67520</v>
      </c>
      <c r="BC128" t="n">
        <v>52.50658</v>
      </c>
      <c r="BD128" t="n">
        <v>52.50658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281</v>
      </c>
      <c r="F129" t="n">
        <v>-1</v>
      </c>
      <c r="G129" t="s">
        <v>74</v>
      </c>
      <c r="H129" t="s">
        <v>75</v>
      </c>
      <c r="I129" t="s"/>
      <c r="J129" t="s">
        <v>74</v>
      </c>
      <c r="K129" t="n">
        <v>139</v>
      </c>
      <c r="L129" t="s">
        <v>76</v>
      </c>
      <c r="M129" t="s"/>
      <c r="N129" t="s">
        <v>282</v>
      </c>
      <c r="O129" t="s">
        <v>78</v>
      </c>
      <c r="P129" t="s">
        <v>281</v>
      </c>
      <c r="Q129" t="s"/>
      <c r="R129" t="s">
        <v>171</v>
      </c>
      <c r="S129" t="s">
        <v>283</v>
      </c>
      <c r="T129" t="s">
        <v>81</v>
      </c>
      <c r="U129" t="s">
        <v>82</v>
      </c>
      <c r="V129" t="s">
        <v>83</v>
      </c>
      <c r="W129" t="s">
        <v>109</v>
      </c>
      <c r="X129" t="s"/>
      <c r="Y129" t="s">
        <v>85</v>
      </c>
      <c r="Z129">
        <f>HYPERLINK("https://hotel-media.eclerx.com/savepage/tk_15462415832998438_sr_189.html","info")</f>
        <v/>
      </c>
      <c r="AA129" t="n">
        <v>-8979229</v>
      </c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151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8979229</v>
      </c>
      <c r="AZ129" t="s">
        <v>284</v>
      </c>
      <c r="BA129" t="s"/>
      <c r="BB129" t="n">
        <v>62320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285</v>
      </c>
      <c r="F130" t="n">
        <v>-1</v>
      </c>
      <c r="G130" t="s">
        <v>74</v>
      </c>
      <c r="H130" t="s">
        <v>75</v>
      </c>
      <c r="I130" t="s"/>
      <c r="J130" t="s">
        <v>74</v>
      </c>
      <c r="K130" t="n">
        <v>59</v>
      </c>
      <c r="L130" t="s">
        <v>76</v>
      </c>
      <c r="M130" t="s"/>
      <c r="N130" t="s">
        <v>104</v>
      </c>
      <c r="O130" t="s">
        <v>78</v>
      </c>
      <c r="P130" t="s">
        <v>285</v>
      </c>
      <c r="Q130" t="s"/>
      <c r="R130" t="s">
        <v>171</v>
      </c>
      <c r="S130" t="s">
        <v>286</v>
      </c>
      <c r="T130" t="s">
        <v>81</v>
      </c>
      <c r="U130" t="s">
        <v>82</v>
      </c>
      <c r="V130" t="s">
        <v>83</v>
      </c>
      <c r="W130" t="s">
        <v>84</v>
      </c>
      <c r="X130" t="s"/>
      <c r="Y130" t="s">
        <v>85</v>
      </c>
      <c r="Z130">
        <f>HYPERLINK("https://hotel-media.eclerx.com/savepage/tk_15462419798321362_sr_188.html","info")</f>
        <v/>
      </c>
      <c r="AA130" t="n">
        <v>-6810254</v>
      </c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384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6810254</v>
      </c>
      <c r="AZ130" t="s">
        <v>287</v>
      </c>
      <c r="BA130" t="s"/>
      <c r="BB130" t="n">
        <v>220493</v>
      </c>
      <c r="BC130" t="n">
        <v>52.53063</v>
      </c>
      <c r="BD130" t="n">
        <v>52.53063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139</v>
      </c>
      <c r="F131" t="n">
        <v>1429213</v>
      </c>
      <c r="G131" t="s">
        <v>74</v>
      </c>
      <c r="H131" t="s">
        <v>75</v>
      </c>
      <c r="I131" t="s"/>
      <c r="J131" t="s">
        <v>74</v>
      </c>
      <c r="K131" t="n">
        <v>98.7</v>
      </c>
      <c r="L131" t="s">
        <v>76</v>
      </c>
      <c r="M131" t="s"/>
      <c r="N131" t="s">
        <v>140</v>
      </c>
      <c r="O131" t="s">
        <v>78</v>
      </c>
      <c r="P131" t="s">
        <v>141</v>
      </c>
      <c r="Q131" t="s"/>
      <c r="R131" t="s">
        <v>112</v>
      </c>
      <c r="S131" t="s">
        <v>142</v>
      </c>
      <c r="T131" t="s">
        <v>81</v>
      </c>
      <c r="U131" t="s">
        <v>82</v>
      </c>
      <c r="V131" t="s">
        <v>83</v>
      </c>
      <c r="W131" t="s">
        <v>109</v>
      </c>
      <c r="X131" t="s"/>
      <c r="Y131" t="s">
        <v>85</v>
      </c>
      <c r="Z131">
        <f>HYPERLINK("https://hotel-media.eclerx.com/savepage/tk_15462419466251354_sr_189.html","info")</f>
        <v/>
      </c>
      <c r="AA131" t="n">
        <v>216608</v>
      </c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325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1054995</v>
      </c>
      <c r="AZ131" t="s">
        <v>143</v>
      </c>
      <c r="BA131" t="s"/>
      <c r="BB131" t="n">
        <v>552204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139</v>
      </c>
      <c r="F132" t="n">
        <v>1429213</v>
      </c>
      <c r="G132" t="s">
        <v>74</v>
      </c>
      <c r="H132" t="s">
        <v>75</v>
      </c>
      <c r="I132" t="s"/>
      <c r="J132" t="s">
        <v>74</v>
      </c>
      <c r="K132" t="n">
        <v>114.45</v>
      </c>
      <c r="L132" t="s">
        <v>76</v>
      </c>
      <c r="M132" t="s"/>
      <c r="N132" t="s">
        <v>140</v>
      </c>
      <c r="O132" t="s">
        <v>78</v>
      </c>
      <c r="P132" t="s">
        <v>141</v>
      </c>
      <c r="Q132" t="s"/>
      <c r="R132" t="s">
        <v>112</v>
      </c>
      <c r="S132" t="s">
        <v>144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>
        <f>HYPERLINK("https://hotel-media.eclerx.com/savepage/tk_15462419466251354_sr_189.html","info")</f>
        <v/>
      </c>
      <c r="AA132" t="n">
        <v>216608</v>
      </c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325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1054995</v>
      </c>
      <c r="AZ132" t="s">
        <v>143</v>
      </c>
      <c r="BA132" t="s"/>
      <c r="BB132" t="n">
        <v>552204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139</v>
      </c>
      <c r="F133" t="n">
        <v>1429213</v>
      </c>
      <c r="G133" t="s">
        <v>74</v>
      </c>
      <c r="H133" t="s">
        <v>75</v>
      </c>
      <c r="I133" t="s"/>
      <c r="J133" t="s">
        <v>74</v>
      </c>
      <c r="K133" t="n">
        <v>114.45</v>
      </c>
      <c r="L133" t="s">
        <v>76</v>
      </c>
      <c r="M133" t="s"/>
      <c r="N133" t="s">
        <v>145</v>
      </c>
      <c r="O133" t="s">
        <v>78</v>
      </c>
      <c r="P133" t="s">
        <v>141</v>
      </c>
      <c r="Q133" t="s"/>
      <c r="R133" t="s">
        <v>112</v>
      </c>
      <c r="S133" t="s">
        <v>144</v>
      </c>
      <c r="T133" t="s">
        <v>81</v>
      </c>
      <c r="U133" t="s">
        <v>82</v>
      </c>
      <c r="V133" t="s">
        <v>83</v>
      </c>
      <c r="W133" t="s">
        <v>109</v>
      </c>
      <c r="X133" t="s"/>
      <c r="Y133" t="s">
        <v>85</v>
      </c>
      <c r="Z133">
        <f>HYPERLINK("https://hotel-media.eclerx.com/savepage/tk_15462419466251354_sr_189.html","info")</f>
        <v/>
      </c>
      <c r="AA133" t="n">
        <v>216608</v>
      </c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325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1054995</v>
      </c>
      <c r="AZ133" t="s">
        <v>143</v>
      </c>
      <c r="BA133" t="s"/>
      <c r="BB133" t="n">
        <v>552204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139</v>
      </c>
      <c r="F134" t="n">
        <v>1429213</v>
      </c>
      <c r="G134" t="s">
        <v>74</v>
      </c>
      <c r="H134" t="s">
        <v>75</v>
      </c>
      <c r="I134" t="s"/>
      <c r="J134" t="s">
        <v>74</v>
      </c>
      <c r="K134" t="n">
        <v>123.9</v>
      </c>
      <c r="L134" t="s">
        <v>76</v>
      </c>
      <c r="M134" t="s"/>
      <c r="N134" t="s">
        <v>140</v>
      </c>
      <c r="O134" t="s">
        <v>78</v>
      </c>
      <c r="P134" t="s">
        <v>141</v>
      </c>
      <c r="Q134" t="s"/>
      <c r="R134" t="s">
        <v>112</v>
      </c>
      <c r="S134" t="s">
        <v>146</v>
      </c>
      <c r="T134" t="s">
        <v>81</v>
      </c>
      <c r="U134" t="s">
        <v>82</v>
      </c>
      <c r="V134" t="s">
        <v>83</v>
      </c>
      <c r="W134" t="s">
        <v>84</v>
      </c>
      <c r="X134" t="s"/>
      <c r="Y134" t="s">
        <v>85</v>
      </c>
      <c r="Z134">
        <f>HYPERLINK("https://hotel-media.eclerx.com/savepage/tk_15462419466251354_sr_189.html","info")</f>
        <v/>
      </c>
      <c r="AA134" t="n">
        <v>216608</v>
      </c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325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1054995</v>
      </c>
      <c r="AZ134" t="s">
        <v>143</v>
      </c>
      <c r="BA134" t="s"/>
      <c r="BB134" t="n">
        <v>552204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139</v>
      </c>
      <c r="F135" t="n">
        <v>1429213</v>
      </c>
      <c r="G135" t="s">
        <v>74</v>
      </c>
      <c r="H135" t="s">
        <v>75</v>
      </c>
      <c r="I135" t="s"/>
      <c r="J135" t="s">
        <v>74</v>
      </c>
      <c r="K135" t="n">
        <v>124.95</v>
      </c>
      <c r="L135" t="s">
        <v>76</v>
      </c>
      <c r="M135" t="s"/>
      <c r="N135" t="s">
        <v>147</v>
      </c>
      <c r="O135" t="s">
        <v>78</v>
      </c>
      <c r="P135" t="s">
        <v>141</v>
      </c>
      <c r="Q135" t="s"/>
      <c r="R135" t="s">
        <v>112</v>
      </c>
      <c r="S135" t="s">
        <v>148</v>
      </c>
      <c r="T135" t="s">
        <v>81</v>
      </c>
      <c r="U135" t="s">
        <v>82</v>
      </c>
      <c r="V135" t="s">
        <v>83</v>
      </c>
      <c r="W135" t="s">
        <v>109</v>
      </c>
      <c r="X135" t="s"/>
      <c r="Y135" t="s">
        <v>85</v>
      </c>
      <c r="Z135">
        <f>HYPERLINK("https://hotel-media.eclerx.com/savepage/tk_15462419466251354_sr_189.html","info")</f>
        <v/>
      </c>
      <c r="AA135" t="n">
        <v>216608</v>
      </c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325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1054995</v>
      </c>
      <c r="AZ135" t="s">
        <v>143</v>
      </c>
      <c r="BA135" t="s"/>
      <c r="BB135" t="n">
        <v>552204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139</v>
      </c>
      <c r="F136" t="n">
        <v>1429213</v>
      </c>
      <c r="G136" t="s">
        <v>74</v>
      </c>
      <c r="H136" t="s">
        <v>75</v>
      </c>
      <c r="I136" t="s"/>
      <c r="J136" t="s">
        <v>74</v>
      </c>
      <c r="K136" t="n">
        <v>128.1</v>
      </c>
      <c r="L136" t="s">
        <v>76</v>
      </c>
      <c r="M136" t="s"/>
      <c r="N136" t="s">
        <v>145</v>
      </c>
      <c r="O136" t="s">
        <v>78</v>
      </c>
      <c r="P136" t="s">
        <v>141</v>
      </c>
      <c r="Q136" t="s"/>
      <c r="R136" t="s">
        <v>112</v>
      </c>
      <c r="S136" t="s">
        <v>149</v>
      </c>
      <c r="T136" t="s">
        <v>81</v>
      </c>
      <c r="U136" t="s">
        <v>82</v>
      </c>
      <c r="V136" t="s">
        <v>83</v>
      </c>
      <c r="W136" t="s">
        <v>84</v>
      </c>
      <c r="X136" t="s"/>
      <c r="Y136" t="s">
        <v>85</v>
      </c>
      <c r="Z136">
        <f>HYPERLINK("https://hotel-media.eclerx.com/savepage/tk_15462419466251354_sr_189.html","info")</f>
        <v/>
      </c>
      <c r="AA136" t="n">
        <v>216608</v>
      </c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325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1054995</v>
      </c>
      <c r="AZ136" t="s">
        <v>143</v>
      </c>
      <c r="BA136" t="s"/>
      <c r="BB136" t="n">
        <v>552204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139</v>
      </c>
      <c r="F137" t="n">
        <v>1429213</v>
      </c>
      <c r="G137" t="s">
        <v>74</v>
      </c>
      <c r="H137" t="s">
        <v>75</v>
      </c>
      <c r="I137" t="s"/>
      <c r="J137" t="s">
        <v>74</v>
      </c>
      <c r="K137" t="n">
        <v>137.55</v>
      </c>
      <c r="L137" t="s">
        <v>76</v>
      </c>
      <c r="M137" t="s"/>
      <c r="N137" t="s">
        <v>147</v>
      </c>
      <c r="O137" t="s">
        <v>78</v>
      </c>
      <c r="P137" t="s">
        <v>141</v>
      </c>
      <c r="Q137" t="s"/>
      <c r="R137" t="s">
        <v>112</v>
      </c>
      <c r="S137" t="s">
        <v>150</v>
      </c>
      <c r="T137" t="s">
        <v>81</v>
      </c>
      <c r="U137" t="s">
        <v>82</v>
      </c>
      <c r="V137" t="s">
        <v>83</v>
      </c>
      <c r="W137" t="s">
        <v>84</v>
      </c>
      <c r="X137" t="s"/>
      <c r="Y137" t="s">
        <v>85</v>
      </c>
      <c r="Z137">
        <f>HYPERLINK("https://hotel-media.eclerx.com/savepage/tk_15462419466251354_sr_189.html","info")</f>
        <v/>
      </c>
      <c r="AA137" t="n">
        <v>216608</v>
      </c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325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1054995</v>
      </c>
      <c r="AZ137" t="s">
        <v>143</v>
      </c>
      <c r="BA137" t="s"/>
      <c r="BB137" t="n">
        <v>552204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139</v>
      </c>
      <c r="F138" t="n">
        <v>1429213</v>
      </c>
      <c r="G138" t="s">
        <v>74</v>
      </c>
      <c r="H138" t="s">
        <v>75</v>
      </c>
      <c r="I138" t="s"/>
      <c r="J138" t="s">
        <v>74</v>
      </c>
      <c r="K138" t="n">
        <v>139.65</v>
      </c>
      <c r="L138" t="s">
        <v>76</v>
      </c>
      <c r="M138" t="s"/>
      <c r="N138" t="s">
        <v>145</v>
      </c>
      <c r="O138" t="s">
        <v>78</v>
      </c>
      <c r="P138" t="s">
        <v>141</v>
      </c>
      <c r="Q138" t="s"/>
      <c r="R138" t="s">
        <v>112</v>
      </c>
      <c r="S138" t="s">
        <v>151</v>
      </c>
      <c r="T138" t="s">
        <v>81</v>
      </c>
      <c r="U138" t="s">
        <v>82</v>
      </c>
      <c r="V138" t="s">
        <v>83</v>
      </c>
      <c r="W138" t="s">
        <v>84</v>
      </c>
      <c r="X138" t="s"/>
      <c r="Y138" t="s">
        <v>85</v>
      </c>
      <c r="Z138">
        <f>HYPERLINK("https://hotel-media.eclerx.com/savepage/tk_15462419466251354_sr_189.html","info")</f>
        <v/>
      </c>
      <c r="AA138" t="n">
        <v>216608</v>
      </c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325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1054995</v>
      </c>
      <c r="AZ138" t="s">
        <v>143</v>
      </c>
      <c r="BA138" t="s"/>
      <c r="BB138" t="n">
        <v>552204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139</v>
      </c>
      <c r="F139" t="n">
        <v>1429213</v>
      </c>
      <c r="G139" t="s">
        <v>74</v>
      </c>
      <c r="H139" t="s">
        <v>75</v>
      </c>
      <c r="I139" t="s"/>
      <c r="J139" t="s">
        <v>74</v>
      </c>
      <c r="K139" t="n">
        <v>150.15</v>
      </c>
      <c r="L139" t="s">
        <v>76</v>
      </c>
      <c r="M139" t="s"/>
      <c r="N139" t="s">
        <v>147</v>
      </c>
      <c r="O139" t="s">
        <v>78</v>
      </c>
      <c r="P139" t="s">
        <v>141</v>
      </c>
      <c r="Q139" t="s"/>
      <c r="R139" t="s">
        <v>112</v>
      </c>
      <c r="S139" t="s">
        <v>152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>
        <f>HYPERLINK("https://hotel-media.eclerx.com/savepage/tk_15462419466251354_sr_189.html","info")</f>
        <v/>
      </c>
      <c r="AA139" t="n">
        <v>216608</v>
      </c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325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1054995</v>
      </c>
      <c r="AZ139" t="s">
        <v>143</v>
      </c>
      <c r="BA139" t="s"/>
      <c r="BB139" t="n">
        <v>552204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288</v>
      </c>
      <c r="F140" t="n">
        <v>723199</v>
      </c>
      <c r="G140" t="s">
        <v>74</v>
      </c>
      <c r="H140" t="s">
        <v>75</v>
      </c>
      <c r="I140" t="s"/>
      <c r="J140" t="s">
        <v>74</v>
      </c>
      <c r="K140" t="n">
        <v>116.5</v>
      </c>
      <c r="L140" t="s">
        <v>76</v>
      </c>
      <c r="M140" t="s"/>
      <c r="N140" t="s">
        <v>93</v>
      </c>
      <c r="O140" t="s">
        <v>78</v>
      </c>
      <c r="P140" t="s">
        <v>289</v>
      </c>
      <c r="Q140" t="s"/>
      <c r="R140" t="s">
        <v>112</v>
      </c>
      <c r="S140" t="s">
        <v>290</v>
      </c>
      <c r="T140" t="s">
        <v>81</v>
      </c>
      <c r="U140" t="s">
        <v>82</v>
      </c>
      <c r="V140" t="s">
        <v>83</v>
      </c>
      <c r="W140" t="s">
        <v>109</v>
      </c>
      <c r="X140" t="s"/>
      <c r="Y140" t="s">
        <v>85</v>
      </c>
      <c r="Z140">
        <f>HYPERLINK("https://hotel-media.eclerx.com/savepage/tk_15462415905429847_sr_188.html","info")</f>
        <v/>
      </c>
      <c r="AA140" t="n">
        <v>137469</v>
      </c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171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937962</v>
      </c>
      <c r="AZ140" t="s">
        <v>291</v>
      </c>
      <c r="BA140" t="s"/>
      <c r="BB140" t="n">
        <v>460922</v>
      </c>
      <c r="BC140" t="n">
        <v>52.50138</v>
      </c>
      <c r="BD140" t="n">
        <v>52.50138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288</v>
      </c>
      <c r="F141" t="n">
        <v>723199</v>
      </c>
      <c r="G141" t="s">
        <v>74</v>
      </c>
      <c r="H141" t="s">
        <v>75</v>
      </c>
      <c r="I141" t="s"/>
      <c r="J141" t="s">
        <v>74</v>
      </c>
      <c r="K141" t="n">
        <v>130.51</v>
      </c>
      <c r="L141" t="s">
        <v>76</v>
      </c>
      <c r="M141" t="s"/>
      <c r="N141" t="s">
        <v>292</v>
      </c>
      <c r="O141" t="s">
        <v>78</v>
      </c>
      <c r="P141" t="s">
        <v>289</v>
      </c>
      <c r="Q141" t="s"/>
      <c r="R141" t="s">
        <v>112</v>
      </c>
      <c r="S141" t="s">
        <v>293</v>
      </c>
      <c r="T141" t="s">
        <v>81</v>
      </c>
      <c r="U141" t="s">
        <v>82</v>
      </c>
      <c r="V141" t="s">
        <v>83</v>
      </c>
      <c r="W141" t="s">
        <v>109</v>
      </c>
      <c r="X141" t="s"/>
      <c r="Y141" t="s">
        <v>85</v>
      </c>
      <c r="Z141">
        <f>HYPERLINK("https://hotel-media.eclerx.com/savepage/tk_15462415905429847_sr_188.html","info")</f>
        <v/>
      </c>
      <c r="AA141" t="n">
        <v>137469</v>
      </c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171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937962</v>
      </c>
      <c r="AZ141" t="s">
        <v>291</v>
      </c>
      <c r="BA141" t="s"/>
      <c r="BB141" t="n">
        <v>460922</v>
      </c>
      <c r="BC141" t="n">
        <v>52.50138</v>
      </c>
      <c r="BD141" t="n">
        <v>52.50138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288</v>
      </c>
      <c r="F142" t="n">
        <v>723199</v>
      </c>
      <c r="G142" t="s">
        <v>74</v>
      </c>
      <c r="H142" t="s">
        <v>75</v>
      </c>
      <c r="I142" t="s"/>
      <c r="J142" t="s">
        <v>74</v>
      </c>
      <c r="K142" t="n">
        <v>175</v>
      </c>
      <c r="L142" t="s">
        <v>76</v>
      </c>
      <c r="M142" t="s"/>
      <c r="N142" t="s">
        <v>294</v>
      </c>
      <c r="O142" t="s">
        <v>78</v>
      </c>
      <c r="P142" t="s">
        <v>289</v>
      </c>
      <c r="Q142" t="s"/>
      <c r="R142" t="s">
        <v>112</v>
      </c>
      <c r="S142" t="s">
        <v>295</v>
      </c>
      <c r="T142" t="s">
        <v>81</v>
      </c>
      <c r="U142" t="s">
        <v>82</v>
      </c>
      <c r="V142" t="s">
        <v>83</v>
      </c>
      <c r="W142" t="s">
        <v>84</v>
      </c>
      <c r="X142" t="s"/>
      <c r="Y142" t="s">
        <v>85</v>
      </c>
      <c r="Z142">
        <f>HYPERLINK("https://hotel-media.eclerx.com/savepage/tk_15462415905429847_sr_188.html","info")</f>
        <v/>
      </c>
      <c r="AA142" t="n">
        <v>137469</v>
      </c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171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937962</v>
      </c>
      <c r="AZ142" t="s">
        <v>291</v>
      </c>
      <c r="BA142" t="s"/>
      <c r="BB142" t="n">
        <v>460922</v>
      </c>
      <c r="BC142" t="n">
        <v>52.50138</v>
      </c>
      <c r="BD142" t="n">
        <v>52.50138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288</v>
      </c>
      <c r="F143" t="n">
        <v>723199</v>
      </c>
      <c r="G143" t="s">
        <v>74</v>
      </c>
      <c r="H143" t="s">
        <v>75</v>
      </c>
      <c r="I143" t="s"/>
      <c r="J143" t="s">
        <v>74</v>
      </c>
      <c r="K143" t="n">
        <v>175</v>
      </c>
      <c r="L143" t="s">
        <v>76</v>
      </c>
      <c r="M143" t="s"/>
      <c r="N143" t="s">
        <v>296</v>
      </c>
      <c r="O143" t="s">
        <v>78</v>
      </c>
      <c r="P143" t="s">
        <v>289</v>
      </c>
      <c r="Q143" t="s"/>
      <c r="R143" t="s">
        <v>112</v>
      </c>
      <c r="S143" t="s">
        <v>295</v>
      </c>
      <c r="T143" t="s">
        <v>81</v>
      </c>
      <c r="U143" t="s">
        <v>82</v>
      </c>
      <c r="V143" t="s">
        <v>83</v>
      </c>
      <c r="W143" t="s">
        <v>109</v>
      </c>
      <c r="X143" t="s"/>
      <c r="Y143" t="s">
        <v>85</v>
      </c>
      <c r="Z143">
        <f>HYPERLINK("https://hotel-media.eclerx.com/savepage/tk_15462415905429847_sr_188.html","info")</f>
        <v/>
      </c>
      <c r="AA143" t="n">
        <v>137469</v>
      </c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171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937962</v>
      </c>
      <c r="AZ143" t="s">
        <v>291</v>
      </c>
      <c r="BA143" t="s"/>
      <c r="BB143" t="n">
        <v>460922</v>
      </c>
      <c r="BC143" t="n">
        <v>52.50138</v>
      </c>
      <c r="BD143" t="n">
        <v>52.50138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288</v>
      </c>
      <c r="F144" t="n">
        <v>723199</v>
      </c>
      <c r="G144" t="s">
        <v>74</v>
      </c>
      <c r="H144" t="s">
        <v>75</v>
      </c>
      <c r="I144" t="s"/>
      <c r="J144" t="s">
        <v>74</v>
      </c>
      <c r="K144" t="n">
        <v>211.5</v>
      </c>
      <c r="L144" t="s">
        <v>76</v>
      </c>
      <c r="M144" t="s"/>
      <c r="N144" t="s">
        <v>297</v>
      </c>
      <c r="O144" t="s">
        <v>78</v>
      </c>
      <c r="P144" t="s">
        <v>289</v>
      </c>
      <c r="Q144" t="s"/>
      <c r="R144" t="s">
        <v>112</v>
      </c>
      <c r="S144" t="s">
        <v>298</v>
      </c>
      <c r="T144" t="s">
        <v>81</v>
      </c>
      <c r="U144" t="s">
        <v>82</v>
      </c>
      <c r="V144" t="s">
        <v>83</v>
      </c>
      <c r="W144" t="s">
        <v>109</v>
      </c>
      <c r="X144" t="s"/>
      <c r="Y144" t="s">
        <v>85</v>
      </c>
      <c r="Z144">
        <f>HYPERLINK("https://hotel-media.eclerx.com/savepage/tk_15462415905429847_sr_188.html","info")</f>
        <v/>
      </c>
      <c r="AA144" t="n">
        <v>137469</v>
      </c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171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937962</v>
      </c>
      <c r="AZ144" t="s">
        <v>291</v>
      </c>
      <c r="BA144" t="s"/>
      <c r="BB144" t="n">
        <v>460922</v>
      </c>
      <c r="BC144" t="n">
        <v>52.50138</v>
      </c>
      <c r="BD144" t="n">
        <v>52.50138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288</v>
      </c>
      <c r="F145" t="n">
        <v>723199</v>
      </c>
      <c r="G145" t="s">
        <v>74</v>
      </c>
      <c r="H145" t="s">
        <v>75</v>
      </c>
      <c r="I145" t="s"/>
      <c r="J145" t="s">
        <v>74</v>
      </c>
      <c r="K145" t="n">
        <v>235</v>
      </c>
      <c r="L145" t="s">
        <v>76</v>
      </c>
      <c r="M145" t="s"/>
      <c r="N145" t="s">
        <v>297</v>
      </c>
      <c r="O145" t="s">
        <v>78</v>
      </c>
      <c r="P145" t="s">
        <v>289</v>
      </c>
      <c r="Q145" t="s"/>
      <c r="R145" t="s">
        <v>112</v>
      </c>
      <c r="S145" t="s">
        <v>299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>
        <f>HYPERLINK("https://hotel-media.eclerx.com/savepage/tk_15462415905429847_sr_188.html","info")</f>
        <v/>
      </c>
      <c r="AA145" t="n">
        <v>137469</v>
      </c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171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937962</v>
      </c>
      <c r="AZ145" t="s">
        <v>291</v>
      </c>
      <c r="BA145" t="s"/>
      <c r="BB145" t="n">
        <v>460922</v>
      </c>
      <c r="BC145" t="n">
        <v>52.50138</v>
      </c>
      <c r="BD145" t="n">
        <v>52.50138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300</v>
      </c>
      <c r="F146" t="n">
        <v>529931</v>
      </c>
      <c r="G146" t="s">
        <v>74</v>
      </c>
      <c r="H146" t="s">
        <v>75</v>
      </c>
      <c r="I146" t="s"/>
      <c r="J146" t="s">
        <v>74</v>
      </c>
      <c r="K146" t="n">
        <v>179.65</v>
      </c>
      <c r="L146" t="s">
        <v>76</v>
      </c>
      <c r="M146" t="s"/>
      <c r="N146" t="s">
        <v>93</v>
      </c>
      <c r="O146" t="s">
        <v>78</v>
      </c>
      <c r="P146" t="s">
        <v>301</v>
      </c>
      <c r="Q146" t="s"/>
      <c r="R146" t="s">
        <v>107</v>
      </c>
      <c r="S146" t="s">
        <v>302</v>
      </c>
      <c r="T146" t="s">
        <v>81</v>
      </c>
      <c r="U146" t="s">
        <v>82</v>
      </c>
      <c r="V146" t="s">
        <v>83</v>
      </c>
      <c r="W146" t="s">
        <v>109</v>
      </c>
      <c r="X146" t="s"/>
      <c r="Y146" t="s">
        <v>85</v>
      </c>
      <c r="Z146">
        <f>HYPERLINK("https://hotel-media.eclerx.com/savepage/tk_15462419079824758_sr_189.html","info")</f>
        <v/>
      </c>
      <c r="AA146" t="n">
        <v>8818</v>
      </c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307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163078</v>
      </c>
      <c r="AZ146" t="s">
        <v>303</v>
      </c>
      <c r="BA146" t="s"/>
      <c r="BB146" t="n">
        <v>55646</v>
      </c>
      <c r="BC146" t="n">
        <v>52.50773</v>
      </c>
      <c r="BD146" t="n">
        <v>52.50773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300</v>
      </c>
      <c r="F147" t="n">
        <v>529931</v>
      </c>
      <c r="G147" t="s">
        <v>74</v>
      </c>
      <c r="H147" t="s">
        <v>75</v>
      </c>
      <c r="I147" t="s"/>
      <c r="J147" t="s">
        <v>74</v>
      </c>
      <c r="K147" t="n">
        <v>199.65</v>
      </c>
      <c r="L147" t="s">
        <v>76</v>
      </c>
      <c r="M147" t="s"/>
      <c r="N147" t="s">
        <v>95</v>
      </c>
      <c r="O147" t="s">
        <v>78</v>
      </c>
      <c r="P147" t="s">
        <v>301</v>
      </c>
      <c r="Q147" t="s"/>
      <c r="R147" t="s">
        <v>107</v>
      </c>
      <c r="S147" t="s">
        <v>304</v>
      </c>
      <c r="T147" t="s">
        <v>81</v>
      </c>
      <c r="U147" t="s">
        <v>82</v>
      </c>
      <c r="V147" t="s">
        <v>83</v>
      </c>
      <c r="W147" t="s">
        <v>109</v>
      </c>
      <c r="X147" t="s"/>
      <c r="Y147" t="s">
        <v>85</v>
      </c>
      <c r="Z147">
        <f>HYPERLINK("https://hotel-media.eclerx.com/savepage/tk_15462419079824758_sr_189.html","info")</f>
        <v/>
      </c>
      <c r="AA147" t="n">
        <v>8818</v>
      </c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307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163078</v>
      </c>
      <c r="AZ147" t="s">
        <v>303</v>
      </c>
      <c r="BA147" t="s"/>
      <c r="BB147" t="n">
        <v>55646</v>
      </c>
      <c r="BC147" t="n">
        <v>52.50773</v>
      </c>
      <c r="BD147" t="n">
        <v>52.50773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300</v>
      </c>
      <c r="F148" t="n">
        <v>529931</v>
      </c>
      <c r="G148" t="s">
        <v>74</v>
      </c>
      <c r="H148" t="s">
        <v>75</v>
      </c>
      <c r="I148" t="s"/>
      <c r="J148" t="s">
        <v>74</v>
      </c>
      <c r="K148" t="n">
        <v>234</v>
      </c>
      <c r="L148" t="s">
        <v>76</v>
      </c>
      <c r="M148" t="s"/>
      <c r="N148" t="s">
        <v>305</v>
      </c>
      <c r="O148" t="s">
        <v>78</v>
      </c>
      <c r="P148" t="s">
        <v>301</v>
      </c>
      <c r="Q148" t="s"/>
      <c r="R148" t="s">
        <v>107</v>
      </c>
      <c r="S148" t="s">
        <v>306</v>
      </c>
      <c r="T148" t="s">
        <v>81</v>
      </c>
      <c r="U148" t="s">
        <v>82</v>
      </c>
      <c r="V148" t="s">
        <v>83</v>
      </c>
      <c r="W148" t="s">
        <v>84</v>
      </c>
      <c r="X148" t="s"/>
      <c r="Y148" t="s">
        <v>85</v>
      </c>
      <c r="Z148">
        <f>HYPERLINK("https://hotel-media.eclerx.com/savepage/tk_15462419079824758_sr_189.html","info")</f>
        <v/>
      </c>
      <c r="AA148" t="n">
        <v>8818</v>
      </c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307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163078</v>
      </c>
      <c r="AZ148" t="s">
        <v>303</v>
      </c>
      <c r="BA148" t="s"/>
      <c r="BB148" t="n">
        <v>55646</v>
      </c>
      <c r="BC148" t="n">
        <v>52.50773</v>
      </c>
      <c r="BD148" t="n">
        <v>52.50773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300</v>
      </c>
      <c r="F149" t="n">
        <v>529931</v>
      </c>
      <c r="G149" t="s">
        <v>74</v>
      </c>
      <c r="H149" t="s">
        <v>75</v>
      </c>
      <c r="I149" t="s"/>
      <c r="J149" t="s">
        <v>74</v>
      </c>
      <c r="K149" t="n">
        <v>234</v>
      </c>
      <c r="L149" t="s">
        <v>76</v>
      </c>
      <c r="M149" t="s"/>
      <c r="N149" t="s">
        <v>307</v>
      </c>
      <c r="O149" t="s">
        <v>78</v>
      </c>
      <c r="P149" t="s">
        <v>301</v>
      </c>
      <c r="Q149" t="s"/>
      <c r="R149" t="s">
        <v>107</v>
      </c>
      <c r="S149" t="s">
        <v>306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>
        <f>HYPERLINK("https://hotel-media.eclerx.com/savepage/tk_15462419079824758_sr_189.html","info")</f>
        <v/>
      </c>
      <c r="AA149" t="n">
        <v>8818</v>
      </c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307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163078</v>
      </c>
      <c r="AZ149" t="s">
        <v>303</v>
      </c>
      <c r="BA149" t="s"/>
      <c r="BB149" t="n">
        <v>55646</v>
      </c>
      <c r="BC149" t="n">
        <v>52.50773</v>
      </c>
      <c r="BD149" t="n">
        <v>52.50773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300</v>
      </c>
      <c r="F150" t="n">
        <v>529931</v>
      </c>
      <c r="G150" t="s">
        <v>74</v>
      </c>
      <c r="H150" t="s">
        <v>75</v>
      </c>
      <c r="I150" t="s"/>
      <c r="J150" t="s">
        <v>74</v>
      </c>
      <c r="K150" t="n">
        <v>319</v>
      </c>
      <c r="L150" t="s">
        <v>76</v>
      </c>
      <c r="M150" t="s"/>
      <c r="N150" t="s">
        <v>308</v>
      </c>
      <c r="O150" t="s">
        <v>78</v>
      </c>
      <c r="P150" t="s">
        <v>301</v>
      </c>
      <c r="Q150" t="s"/>
      <c r="R150" t="s">
        <v>107</v>
      </c>
      <c r="S150" t="s">
        <v>309</v>
      </c>
      <c r="T150" t="s">
        <v>81</v>
      </c>
      <c r="U150" t="s">
        <v>82</v>
      </c>
      <c r="V150" t="s">
        <v>83</v>
      </c>
      <c r="W150" t="s">
        <v>84</v>
      </c>
      <c r="X150" t="s"/>
      <c r="Y150" t="s">
        <v>85</v>
      </c>
      <c r="Z150">
        <f>HYPERLINK("https://hotel-media.eclerx.com/savepage/tk_15462419079824758_sr_189.html","info")</f>
        <v/>
      </c>
      <c r="AA150" t="n">
        <v>8818</v>
      </c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307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163078</v>
      </c>
      <c r="AZ150" t="s">
        <v>303</v>
      </c>
      <c r="BA150" t="s"/>
      <c r="BB150" t="n">
        <v>55646</v>
      </c>
      <c r="BC150" t="n">
        <v>52.50773</v>
      </c>
      <c r="BD150" t="n">
        <v>52.50773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300</v>
      </c>
      <c r="F151" t="n">
        <v>529931</v>
      </c>
      <c r="G151" t="s">
        <v>74</v>
      </c>
      <c r="H151" t="s">
        <v>75</v>
      </c>
      <c r="I151" t="s"/>
      <c r="J151" t="s">
        <v>74</v>
      </c>
      <c r="K151" t="n">
        <v>464.01</v>
      </c>
      <c r="L151" t="s">
        <v>76</v>
      </c>
      <c r="M151" t="s"/>
      <c r="N151" t="s">
        <v>310</v>
      </c>
      <c r="O151" t="s">
        <v>78</v>
      </c>
      <c r="P151" t="s">
        <v>301</v>
      </c>
      <c r="Q151" t="s"/>
      <c r="R151" t="s">
        <v>107</v>
      </c>
      <c r="S151" t="s">
        <v>311</v>
      </c>
      <c r="T151" t="s">
        <v>81</v>
      </c>
      <c r="U151" t="s">
        <v>82</v>
      </c>
      <c r="V151" t="s">
        <v>83</v>
      </c>
      <c r="W151" t="s">
        <v>84</v>
      </c>
      <c r="X151" t="s"/>
      <c r="Y151" t="s">
        <v>85</v>
      </c>
      <c r="Z151">
        <f>HYPERLINK("https://hotel-media.eclerx.com/savepage/tk_15462419079824758_sr_189.html","info")</f>
        <v/>
      </c>
      <c r="AA151" t="n">
        <v>8818</v>
      </c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307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163078</v>
      </c>
      <c r="AZ151" t="s">
        <v>303</v>
      </c>
      <c r="BA151" t="s"/>
      <c r="BB151" t="n">
        <v>55646</v>
      </c>
      <c r="BC151" t="n">
        <v>52.50773</v>
      </c>
      <c r="BD151" t="n">
        <v>52.50773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312</v>
      </c>
      <c r="F152" t="n">
        <v>2346723</v>
      </c>
      <c r="G152" t="s">
        <v>74</v>
      </c>
      <c r="H152" t="s">
        <v>75</v>
      </c>
      <c r="I152" t="s"/>
      <c r="J152" t="s">
        <v>74</v>
      </c>
      <c r="K152" t="n">
        <v>75.59999999999999</v>
      </c>
      <c r="L152" t="s">
        <v>76</v>
      </c>
      <c r="M152" t="s"/>
      <c r="N152" t="s">
        <v>313</v>
      </c>
      <c r="O152" t="s">
        <v>78</v>
      </c>
      <c r="P152" t="s">
        <v>314</v>
      </c>
      <c r="Q152" t="s"/>
      <c r="R152" t="s">
        <v>171</v>
      </c>
      <c r="S152" t="s">
        <v>315</v>
      </c>
      <c r="T152" t="s">
        <v>81</v>
      </c>
      <c r="U152" t="s">
        <v>82</v>
      </c>
      <c r="V152" t="s">
        <v>83</v>
      </c>
      <c r="W152" t="s">
        <v>109</v>
      </c>
      <c r="X152" t="s"/>
      <c r="Y152" t="s">
        <v>85</v>
      </c>
      <c r="Z152">
        <f>HYPERLINK("https://hotel-media.eclerx.com/savepage/tk_15462420176517155_sr_188.html","info")</f>
        <v/>
      </c>
      <c r="AA152" t="n">
        <v>273915</v>
      </c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405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2071769</v>
      </c>
      <c r="AZ152" t="s">
        <v>316</v>
      </c>
      <c r="BA152" t="s"/>
      <c r="BB152" t="n">
        <v>524549</v>
      </c>
      <c r="BC152" t="n">
        <v>52.510262</v>
      </c>
      <c r="BD152" t="n">
        <v>52.510262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312</v>
      </c>
      <c r="F153" t="n">
        <v>2346723</v>
      </c>
      <c r="G153" t="s">
        <v>74</v>
      </c>
      <c r="H153" t="s">
        <v>75</v>
      </c>
      <c r="I153" t="s"/>
      <c r="J153" t="s">
        <v>74</v>
      </c>
      <c r="K153" t="n">
        <v>84</v>
      </c>
      <c r="L153" t="s">
        <v>76</v>
      </c>
      <c r="M153" t="s"/>
      <c r="N153" t="s">
        <v>95</v>
      </c>
      <c r="O153" t="s">
        <v>78</v>
      </c>
      <c r="P153" t="s">
        <v>314</v>
      </c>
      <c r="Q153" t="s"/>
      <c r="R153" t="s">
        <v>171</v>
      </c>
      <c r="S153" t="s">
        <v>179</v>
      </c>
      <c r="T153" t="s">
        <v>81</v>
      </c>
      <c r="U153" t="s">
        <v>82</v>
      </c>
      <c r="V153" t="s">
        <v>83</v>
      </c>
      <c r="W153" t="s">
        <v>109</v>
      </c>
      <c r="X153" t="s"/>
      <c r="Y153" t="s">
        <v>85</v>
      </c>
      <c r="Z153">
        <f>HYPERLINK("https://hotel-media.eclerx.com/savepage/tk_15462420176517155_sr_188.html","info")</f>
        <v/>
      </c>
      <c r="AA153" t="n">
        <v>273915</v>
      </c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405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2071769</v>
      </c>
      <c r="AZ153" t="s">
        <v>316</v>
      </c>
      <c r="BA153" t="s"/>
      <c r="BB153" t="n">
        <v>524549</v>
      </c>
      <c r="BC153" t="n">
        <v>52.510262</v>
      </c>
      <c r="BD153" t="n">
        <v>52.510262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312</v>
      </c>
      <c r="F154" t="n">
        <v>2346723</v>
      </c>
      <c r="G154" t="s">
        <v>74</v>
      </c>
      <c r="H154" t="s">
        <v>75</v>
      </c>
      <c r="I154" t="s"/>
      <c r="J154" t="s">
        <v>74</v>
      </c>
      <c r="K154" t="n">
        <v>84.61</v>
      </c>
      <c r="L154" t="s">
        <v>76</v>
      </c>
      <c r="M154" t="s"/>
      <c r="N154" t="s">
        <v>317</v>
      </c>
      <c r="O154" t="s">
        <v>78</v>
      </c>
      <c r="P154" t="s">
        <v>314</v>
      </c>
      <c r="Q154" t="s"/>
      <c r="R154" t="s">
        <v>171</v>
      </c>
      <c r="S154" t="s">
        <v>318</v>
      </c>
      <c r="T154" t="s">
        <v>81</v>
      </c>
      <c r="U154" t="s">
        <v>82</v>
      </c>
      <c r="V154" t="s">
        <v>83</v>
      </c>
      <c r="W154" t="s">
        <v>109</v>
      </c>
      <c r="X154" t="s"/>
      <c r="Y154" t="s">
        <v>85</v>
      </c>
      <c r="Z154">
        <f>HYPERLINK("https://hotel-media.eclerx.com/savepage/tk_15462420176517155_sr_188.html","info")</f>
        <v/>
      </c>
      <c r="AA154" t="n">
        <v>273915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405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2071769</v>
      </c>
      <c r="AZ154" t="s">
        <v>316</v>
      </c>
      <c r="BA154" t="s"/>
      <c r="BB154" t="n">
        <v>524549</v>
      </c>
      <c r="BC154" t="n">
        <v>52.510262</v>
      </c>
      <c r="BD154" t="n">
        <v>52.510262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312</v>
      </c>
      <c r="F155" t="n">
        <v>2346723</v>
      </c>
      <c r="G155" t="s">
        <v>74</v>
      </c>
      <c r="H155" t="s">
        <v>75</v>
      </c>
      <c r="I155" t="s"/>
      <c r="J155" t="s">
        <v>74</v>
      </c>
      <c r="K155" t="n">
        <v>93.61</v>
      </c>
      <c r="L155" t="s">
        <v>76</v>
      </c>
      <c r="M155" t="s"/>
      <c r="N155" t="s">
        <v>319</v>
      </c>
      <c r="O155" t="s">
        <v>78</v>
      </c>
      <c r="P155" t="s">
        <v>314</v>
      </c>
      <c r="Q155" t="s"/>
      <c r="R155" t="s">
        <v>171</v>
      </c>
      <c r="S155" t="s">
        <v>320</v>
      </c>
      <c r="T155" t="s">
        <v>81</v>
      </c>
      <c r="U155" t="s">
        <v>82</v>
      </c>
      <c r="V155" t="s">
        <v>83</v>
      </c>
      <c r="W155" t="s">
        <v>109</v>
      </c>
      <c r="X155" t="s"/>
      <c r="Y155" t="s">
        <v>85</v>
      </c>
      <c r="Z155">
        <f>HYPERLINK("https://hotel-media.eclerx.com/savepage/tk_15462420176517155_sr_188.html","info")</f>
        <v/>
      </c>
      <c r="AA155" t="n">
        <v>273915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405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2071769</v>
      </c>
      <c r="AZ155" t="s">
        <v>316</v>
      </c>
      <c r="BA155" t="s"/>
      <c r="BB155" t="n">
        <v>524549</v>
      </c>
      <c r="BC155" t="n">
        <v>52.510262</v>
      </c>
      <c r="BD155" t="n">
        <v>52.510262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312</v>
      </c>
      <c r="F156" t="n">
        <v>2346723</v>
      </c>
      <c r="G156" t="s">
        <v>74</v>
      </c>
      <c r="H156" t="s">
        <v>75</v>
      </c>
      <c r="I156" t="s"/>
      <c r="J156" t="s">
        <v>74</v>
      </c>
      <c r="K156" t="n">
        <v>104</v>
      </c>
      <c r="L156" t="s">
        <v>76</v>
      </c>
      <c r="M156" t="s"/>
      <c r="N156" t="s">
        <v>201</v>
      </c>
      <c r="O156" t="s">
        <v>78</v>
      </c>
      <c r="P156" t="s">
        <v>314</v>
      </c>
      <c r="Q156" t="s"/>
      <c r="R156" t="s">
        <v>171</v>
      </c>
      <c r="S156" t="s">
        <v>184</v>
      </c>
      <c r="T156" t="s">
        <v>81</v>
      </c>
      <c r="U156" t="s">
        <v>82</v>
      </c>
      <c r="V156" t="s">
        <v>83</v>
      </c>
      <c r="W156" t="s">
        <v>109</v>
      </c>
      <c r="X156" t="s"/>
      <c r="Y156" t="s">
        <v>85</v>
      </c>
      <c r="Z156">
        <f>HYPERLINK("https://hotel-media.eclerx.com/savepage/tk_15462420176517155_sr_188.html","info")</f>
        <v/>
      </c>
      <c r="AA156" t="n">
        <v>273915</v>
      </c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405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2071769</v>
      </c>
      <c r="AZ156" t="s">
        <v>316</v>
      </c>
      <c r="BA156" t="s"/>
      <c r="BB156" t="n">
        <v>524549</v>
      </c>
      <c r="BC156" t="n">
        <v>52.510262</v>
      </c>
      <c r="BD156" t="n">
        <v>52.510262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312</v>
      </c>
      <c r="F157" t="n">
        <v>2346723</v>
      </c>
      <c r="G157" t="s">
        <v>74</v>
      </c>
      <c r="H157" t="s">
        <v>75</v>
      </c>
      <c r="I157" t="s"/>
      <c r="J157" t="s">
        <v>74</v>
      </c>
      <c r="K157" t="n">
        <v>110.01</v>
      </c>
      <c r="L157" t="s">
        <v>76</v>
      </c>
      <c r="M157" t="s"/>
      <c r="N157" t="s">
        <v>319</v>
      </c>
      <c r="O157" t="s">
        <v>78</v>
      </c>
      <c r="P157" t="s">
        <v>314</v>
      </c>
      <c r="Q157" t="s"/>
      <c r="R157" t="s">
        <v>171</v>
      </c>
      <c r="S157" t="s">
        <v>321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>
        <f>HYPERLINK("https://hotel-media.eclerx.com/savepage/tk_15462420176517155_sr_188.html","info")</f>
        <v/>
      </c>
      <c r="AA157" t="n">
        <v>273915</v>
      </c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405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2071769</v>
      </c>
      <c r="AZ157" t="s">
        <v>316</v>
      </c>
      <c r="BA157" t="s"/>
      <c r="BB157" t="n">
        <v>524549</v>
      </c>
      <c r="BC157" t="n">
        <v>52.510262</v>
      </c>
      <c r="BD157" t="n">
        <v>52.510262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312</v>
      </c>
      <c r="F158" t="n">
        <v>2346723</v>
      </c>
      <c r="G158" t="s">
        <v>74</v>
      </c>
      <c r="H158" t="s">
        <v>75</v>
      </c>
      <c r="I158" t="s"/>
      <c r="J158" t="s">
        <v>74</v>
      </c>
      <c r="K158" t="n">
        <v>124</v>
      </c>
      <c r="L158" t="s">
        <v>76</v>
      </c>
      <c r="M158" t="s"/>
      <c r="N158" t="s">
        <v>319</v>
      </c>
      <c r="O158" t="s">
        <v>78</v>
      </c>
      <c r="P158" t="s">
        <v>314</v>
      </c>
      <c r="Q158" t="s"/>
      <c r="R158" t="s">
        <v>171</v>
      </c>
      <c r="S158" t="s">
        <v>322</v>
      </c>
      <c r="T158" t="s">
        <v>81</v>
      </c>
      <c r="U158" t="s">
        <v>82</v>
      </c>
      <c r="V158" t="s">
        <v>83</v>
      </c>
      <c r="W158" t="s">
        <v>84</v>
      </c>
      <c r="X158" t="s"/>
      <c r="Y158" t="s">
        <v>85</v>
      </c>
      <c r="Z158">
        <f>HYPERLINK("https://hotel-media.eclerx.com/savepage/tk_15462420176517155_sr_188.html","info")</f>
        <v/>
      </c>
      <c r="AA158" t="n">
        <v>273915</v>
      </c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405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2071769</v>
      </c>
      <c r="AZ158" t="s">
        <v>316</v>
      </c>
      <c r="BA158" t="s"/>
      <c r="BB158" t="n">
        <v>524549</v>
      </c>
      <c r="BC158" t="n">
        <v>52.510262</v>
      </c>
      <c r="BD158" t="n">
        <v>52.510262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323</v>
      </c>
      <c r="F159" t="n">
        <v>-1</v>
      </c>
      <c r="G159" t="s">
        <v>74</v>
      </c>
      <c r="H159" t="s">
        <v>75</v>
      </c>
      <c r="I159" t="s"/>
      <c r="J159" t="s">
        <v>74</v>
      </c>
      <c r="K159" t="n">
        <v>81.15000000000001</v>
      </c>
      <c r="L159" t="s">
        <v>76</v>
      </c>
      <c r="M159" t="s"/>
      <c r="N159" t="s">
        <v>93</v>
      </c>
      <c r="O159" t="s">
        <v>78</v>
      </c>
      <c r="P159" t="s">
        <v>323</v>
      </c>
      <c r="Q159" t="s"/>
      <c r="R159" t="s">
        <v>112</v>
      </c>
      <c r="S159" t="s">
        <v>324</v>
      </c>
      <c r="T159" t="s">
        <v>81</v>
      </c>
      <c r="U159" t="s">
        <v>82</v>
      </c>
      <c r="V159" t="s">
        <v>83</v>
      </c>
      <c r="W159" t="s">
        <v>109</v>
      </c>
      <c r="X159" t="s"/>
      <c r="Y159" t="s">
        <v>85</v>
      </c>
      <c r="Z159">
        <f>HYPERLINK("https://hotel-media.eclerx.com/savepage/tk_15462414133199675_sr_188.html","info")</f>
        <v/>
      </c>
      <c r="AA159" t="n">
        <v>-4056091</v>
      </c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77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4056091</v>
      </c>
      <c r="AZ159" t="s">
        <v>325</v>
      </c>
      <c r="BA159" t="s"/>
      <c r="BB159" t="n">
        <v>455920</v>
      </c>
      <c r="BC159" t="n">
        <v>52.52546</v>
      </c>
      <c r="BD159" t="n">
        <v>52.52546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323</v>
      </c>
      <c r="F160" t="n">
        <v>-1</v>
      </c>
      <c r="G160" t="s">
        <v>74</v>
      </c>
      <c r="H160" t="s">
        <v>75</v>
      </c>
      <c r="I160" t="s"/>
      <c r="J160" t="s">
        <v>74</v>
      </c>
      <c r="K160" t="n">
        <v>95.5</v>
      </c>
      <c r="L160" t="s">
        <v>76</v>
      </c>
      <c r="M160" t="s"/>
      <c r="N160" t="s">
        <v>95</v>
      </c>
      <c r="O160" t="s">
        <v>78</v>
      </c>
      <c r="P160" t="s">
        <v>323</v>
      </c>
      <c r="Q160" t="s"/>
      <c r="R160" t="s">
        <v>112</v>
      </c>
      <c r="S160" t="s">
        <v>326</v>
      </c>
      <c r="T160" t="s">
        <v>81</v>
      </c>
      <c r="U160" t="s">
        <v>82</v>
      </c>
      <c r="V160" t="s">
        <v>83</v>
      </c>
      <c r="W160" t="s">
        <v>109</v>
      </c>
      <c r="X160" t="s"/>
      <c r="Y160" t="s">
        <v>85</v>
      </c>
      <c r="Z160">
        <f>HYPERLINK("https://hotel-media.eclerx.com/savepage/tk_15462414133199675_sr_188.html","info")</f>
        <v/>
      </c>
      <c r="AA160" t="n">
        <v>-4056091</v>
      </c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77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4056091</v>
      </c>
      <c r="AZ160" t="s">
        <v>325</v>
      </c>
      <c r="BA160" t="s"/>
      <c r="BB160" t="n">
        <v>455920</v>
      </c>
      <c r="BC160" t="n">
        <v>52.52546</v>
      </c>
      <c r="BD160" t="n">
        <v>52.52546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323</v>
      </c>
      <c r="F161" t="n">
        <v>-1</v>
      </c>
      <c r="G161" t="s">
        <v>74</v>
      </c>
      <c r="H161" t="s">
        <v>75</v>
      </c>
      <c r="I161" t="s"/>
      <c r="J161" t="s">
        <v>74</v>
      </c>
      <c r="K161" t="n">
        <v>115.5</v>
      </c>
      <c r="L161" t="s">
        <v>76</v>
      </c>
      <c r="M161" t="s"/>
      <c r="N161" t="s">
        <v>327</v>
      </c>
      <c r="O161" t="s">
        <v>78</v>
      </c>
      <c r="P161" t="s">
        <v>323</v>
      </c>
      <c r="Q161" t="s"/>
      <c r="R161" t="s">
        <v>112</v>
      </c>
      <c r="S161" t="s">
        <v>328</v>
      </c>
      <c r="T161" t="s">
        <v>81</v>
      </c>
      <c r="U161" t="s">
        <v>82</v>
      </c>
      <c r="V161" t="s">
        <v>83</v>
      </c>
      <c r="W161" t="s">
        <v>109</v>
      </c>
      <c r="X161" t="s"/>
      <c r="Y161" t="s">
        <v>85</v>
      </c>
      <c r="Z161">
        <f>HYPERLINK("https://hotel-media.eclerx.com/savepage/tk_15462414133199675_sr_188.html","info")</f>
        <v/>
      </c>
      <c r="AA161" t="n">
        <v>-4056091</v>
      </c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77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4056091</v>
      </c>
      <c r="AZ161" t="s">
        <v>325</v>
      </c>
      <c r="BA161" t="s"/>
      <c r="BB161" t="n">
        <v>455920</v>
      </c>
      <c r="BC161" t="n">
        <v>52.52546</v>
      </c>
      <c r="BD161" t="n">
        <v>52.52546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323</v>
      </c>
      <c r="F162" t="n">
        <v>-1</v>
      </c>
      <c r="G162" t="s">
        <v>74</v>
      </c>
      <c r="H162" t="s">
        <v>75</v>
      </c>
      <c r="I162" t="s"/>
      <c r="J162" t="s">
        <v>74</v>
      </c>
      <c r="K162" t="n">
        <v>165.5</v>
      </c>
      <c r="L162" t="s">
        <v>76</v>
      </c>
      <c r="M162" t="s"/>
      <c r="N162" t="s">
        <v>329</v>
      </c>
      <c r="O162" t="s">
        <v>78</v>
      </c>
      <c r="P162" t="s">
        <v>323</v>
      </c>
      <c r="Q162" t="s"/>
      <c r="R162" t="s">
        <v>112</v>
      </c>
      <c r="S162" t="s">
        <v>330</v>
      </c>
      <c r="T162" t="s">
        <v>81</v>
      </c>
      <c r="U162" t="s">
        <v>82</v>
      </c>
      <c r="V162" t="s">
        <v>83</v>
      </c>
      <c r="W162" t="s">
        <v>109</v>
      </c>
      <c r="X162" t="s"/>
      <c r="Y162" t="s">
        <v>85</v>
      </c>
      <c r="Z162">
        <f>HYPERLINK("https://hotel-media.eclerx.com/savepage/tk_15462414133199675_sr_188.html","info")</f>
        <v/>
      </c>
      <c r="AA162" t="n">
        <v>-4056091</v>
      </c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77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4056091</v>
      </c>
      <c r="AZ162" t="s">
        <v>325</v>
      </c>
      <c r="BA162" t="s"/>
      <c r="BB162" t="n">
        <v>455920</v>
      </c>
      <c r="BC162" t="n">
        <v>52.52546</v>
      </c>
      <c r="BD162" t="n">
        <v>52.52546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323</v>
      </c>
      <c r="F163" t="n">
        <v>-1</v>
      </c>
      <c r="G163" t="s">
        <v>74</v>
      </c>
      <c r="H163" t="s">
        <v>75</v>
      </c>
      <c r="I163" t="s"/>
      <c r="J163" t="s">
        <v>74</v>
      </c>
      <c r="K163" t="n">
        <v>165.5</v>
      </c>
      <c r="L163" t="s">
        <v>76</v>
      </c>
      <c r="M163" t="s"/>
      <c r="N163" t="s">
        <v>203</v>
      </c>
      <c r="O163" t="s">
        <v>78</v>
      </c>
      <c r="P163" t="s">
        <v>323</v>
      </c>
      <c r="Q163" t="s"/>
      <c r="R163" t="s">
        <v>112</v>
      </c>
      <c r="S163" t="s">
        <v>330</v>
      </c>
      <c r="T163" t="s">
        <v>81</v>
      </c>
      <c r="U163" t="s">
        <v>82</v>
      </c>
      <c r="V163" t="s">
        <v>83</v>
      </c>
      <c r="W163" t="s">
        <v>109</v>
      </c>
      <c r="X163" t="s"/>
      <c r="Y163" t="s">
        <v>85</v>
      </c>
      <c r="Z163">
        <f>HYPERLINK("https://hotel-media.eclerx.com/savepage/tk_15462414133199675_sr_188.html","info")</f>
        <v/>
      </c>
      <c r="AA163" t="n">
        <v>-4056091</v>
      </c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77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4056091</v>
      </c>
      <c r="AZ163" t="s">
        <v>325</v>
      </c>
      <c r="BA163" t="s"/>
      <c r="BB163" t="n">
        <v>455920</v>
      </c>
      <c r="BC163" t="n">
        <v>52.52546</v>
      </c>
      <c r="BD163" t="n">
        <v>52.52546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331</v>
      </c>
      <c r="F164" t="n">
        <v>3581213</v>
      </c>
      <c r="G164" t="s">
        <v>74</v>
      </c>
      <c r="H164" t="s">
        <v>75</v>
      </c>
      <c r="I164" t="s"/>
      <c r="J164" t="s">
        <v>74</v>
      </c>
      <c r="K164" t="n">
        <v>137</v>
      </c>
      <c r="L164" t="s">
        <v>76</v>
      </c>
      <c r="M164" t="s"/>
      <c r="N164" t="s">
        <v>93</v>
      </c>
      <c r="O164" t="s">
        <v>78</v>
      </c>
      <c r="P164" t="s">
        <v>332</v>
      </c>
      <c r="Q164" t="s"/>
      <c r="R164" t="s">
        <v>112</v>
      </c>
      <c r="S164" t="s">
        <v>333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>
        <f>HYPERLINK("https://hotel-media.eclerx.com/savepage/tk_15462421742634823_sr_189.html","info")</f>
        <v/>
      </c>
      <c r="AA164" t="n">
        <v>273589</v>
      </c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430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2071480</v>
      </c>
      <c r="AZ164" t="s">
        <v>334</v>
      </c>
      <c r="BA164" t="s"/>
      <c r="BB164" t="n">
        <v>154724</v>
      </c>
      <c r="BC164" t="n">
        <v>52.5296</v>
      </c>
      <c r="BD164" t="n">
        <v>52.5296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331</v>
      </c>
      <c r="F165" t="n">
        <v>3581213</v>
      </c>
      <c r="G165" t="s">
        <v>74</v>
      </c>
      <c r="H165" t="s">
        <v>75</v>
      </c>
      <c r="I165" t="s"/>
      <c r="J165" t="s">
        <v>74</v>
      </c>
      <c r="K165" t="n">
        <v>144</v>
      </c>
      <c r="L165" t="s">
        <v>76</v>
      </c>
      <c r="M165" t="s"/>
      <c r="N165" t="s">
        <v>95</v>
      </c>
      <c r="O165" t="s">
        <v>78</v>
      </c>
      <c r="P165" t="s">
        <v>332</v>
      </c>
      <c r="Q165" t="s"/>
      <c r="R165" t="s">
        <v>112</v>
      </c>
      <c r="S165" t="s">
        <v>335</v>
      </c>
      <c r="T165" t="s">
        <v>81</v>
      </c>
      <c r="U165" t="s">
        <v>82</v>
      </c>
      <c r="V165" t="s">
        <v>83</v>
      </c>
      <c r="W165" t="s">
        <v>84</v>
      </c>
      <c r="X165" t="s"/>
      <c r="Y165" t="s">
        <v>85</v>
      </c>
      <c r="Z165">
        <f>HYPERLINK("https://hotel-media.eclerx.com/savepage/tk_15462421742634823_sr_189.html","info")</f>
        <v/>
      </c>
      <c r="AA165" t="n">
        <v>273589</v>
      </c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430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2071480</v>
      </c>
      <c r="AZ165" t="s">
        <v>334</v>
      </c>
      <c r="BA165" t="s"/>
      <c r="BB165" t="n">
        <v>154724</v>
      </c>
      <c r="BC165" t="n">
        <v>52.5296</v>
      </c>
      <c r="BD165" t="n">
        <v>52.5296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331</v>
      </c>
      <c r="F166" t="n">
        <v>3581213</v>
      </c>
      <c r="G166" t="s">
        <v>74</v>
      </c>
      <c r="H166" t="s">
        <v>75</v>
      </c>
      <c r="I166" t="s"/>
      <c r="J166" t="s">
        <v>74</v>
      </c>
      <c r="K166" t="n">
        <v>151.99</v>
      </c>
      <c r="L166" t="s">
        <v>76</v>
      </c>
      <c r="M166" t="s"/>
      <c r="N166" t="s">
        <v>218</v>
      </c>
      <c r="O166" t="s">
        <v>78</v>
      </c>
      <c r="P166" t="s">
        <v>332</v>
      </c>
      <c r="Q166" t="s"/>
      <c r="R166" t="s">
        <v>112</v>
      </c>
      <c r="S166" t="s">
        <v>336</v>
      </c>
      <c r="T166" t="s">
        <v>81</v>
      </c>
      <c r="U166" t="s">
        <v>82</v>
      </c>
      <c r="V166" t="s">
        <v>83</v>
      </c>
      <c r="W166" t="s">
        <v>109</v>
      </c>
      <c r="X166" t="s"/>
      <c r="Y166" t="s">
        <v>85</v>
      </c>
      <c r="Z166">
        <f>HYPERLINK("https://hotel-media.eclerx.com/savepage/tk_15462421742634823_sr_189.html","info")</f>
        <v/>
      </c>
      <c r="AA166" t="n">
        <v>273589</v>
      </c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430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2071480</v>
      </c>
      <c r="AZ166" t="s">
        <v>334</v>
      </c>
      <c r="BA166" t="s"/>
      <c r="BB166" t="n">
        <v>154724</v>
      </c>
      <c r="BC166" t="n">
        <v>52.5296</v>
      </c>
      <c r="BD166" t="n">
        <v>52.5296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337</v>
      </c>
      <c r="F167" t="n">
        <v>-1</v>
      </c>
      <c r="G167" t="s">
        <v>74</v>
      </c>
      <c r="H167" t="s">
        <v>75</v>
      </c>
      <c r="I167" t="s"/>
      <c r="J167" t="s">
        <v>74</v>
      </c>
      <c r="K167" t="n">
        <v>93.56</v>
      </c>
      <c r="L167" t="s">
        <v>76</v>
      </c>
      <c r="M167" t="s"/>
      <c r="N167" t="s">
        <v>104</v>
      </c>
      <c r="O167" t="s">
        <v>78</v>
      </c>
      <c r="P167" t="s">
        <v>337</v>
      </c>
      <c r="Q167" t="s"/>
      <c r="R167" t="s">
        <v>171</v>
      </c>
      <c r="S167" t="s">
        <v>338</v>
      </c>
      <c r="T167" t="s">
        <v>81</v>
      </c>
      <c r="U167" t="s">
        <v>82</v>
      </c>
      <c r="V167" t="s">
        <v>83</v>
      </c>
      <c r="W167" t="s">
        <v>109</v>
      </c>
      <c r="X167" t="s"/>
      <c r="Y167" t="s">
        <v>85</v>
      </c>
      <c r="Z167">
        <f>HYPERLINK("https://hotel-media.eclerx.com/savepage/tk_15462418441001446_sr_189.html","info")</f>
        <v/>
      </c>
      <c r="AA167" t="n">
        <v>-4972638</v>
      </c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278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4972638</v>
      </c>
      <c r="AZ167" t="s">
        <v>339</v>
      </c>
      <c r="BA167" t="s"/>
      <c r="BB167" t="n">
        <v>31436</v>
      </c>
      <c r="BC167" t="n">
        <v>52.46545</v>
      </c>
      <c r="BD167" t="n">
        <v>52.46545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337</v>
      </c>
      <c r="F168" t="n">
        <v>-1</v>
      </c>
      <c r="G168" t="s">
        <v>74</v>
      </c>
      <c r="H168" t="s">
        <v>75</v>
      </c>
      <c r="I168" t="s"/>
      <c r="J168" t="s">
        <v>74</v>
      </c>
      <c r="K168" t="n">
        <v>105.11</v>
      </c>
      <c r="L168" t="s">
        <v>76</v>
      </c>
      <c r="M168" t="s"/>
      <c r="N168" t="s">
        <v>340</v>
      </c>
      <c r="O168" t="s">
        <v>78</v>
      </c>
      <c r="P168" t="s">
        <v>337</v>
      </c>
      <c r="Q168" t="s"/>
      <c r="R168" t="s">
        <v>171</v>
      </c>
      <c r="S168" t="s">
        <v>341</v>
      </c>
      <c r="T168" t="s">
        <v>81</v>
      </c>
      <c r="U168" t="s">
        <v>82</v>
      </c>
      <c r="V168" t="s">
        <v>83</v>
      </c>
      <c r="W168" t="s">
        <v>109</v>
      </c>
      <c r="X168" t="s"/>
      <c r="Y168" t="s">
        <v>85</v>
      </c>
      <c r="Z168">
        <f>HYPERLINK("https://hotel-media.eclerx.com/savepage/tk_15462418441001446_sr_189.html","info")</f>
        <v/>
      </c>
      <c r="AA168" t="n">
        <v>-4972638</v>
      </c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278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4972638</v>
      </c>
      <c r="AZ168" t="s">
        <v>339</v>
      </c>
      <c r="BA168" t="s"/>
      <c r="BB168" t="n">
        <v>31436</v>
      </c>
      <c r="BC168" t="n">
        <v>52.46545</v>
      </c>
      <c r="BD168" t="n">
        <v>52.46545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337</v>
      </c>
      <c r="F169" t="n">
        <v>-1</v>
      </c>
      <c r="G169" t="s">
        <v>74</v>
      </c>
      <c r="H169" t="s">
        <v>75</v>
      </c>
      <c r="I169" t="s"/>
      <c r="J169" t="s">
        <v>74</v>
      </c>
      <c r="K169" t="n">
        <v>110.88</v>
      </c>
      <c r="L169" t="s">
        <v>76</v>
      </c>
      <c r="M169" t="s"/>
      <c r="N169" t="s">
        <v>216</v>
      </c>
      <c r="O169" t="s">
        <v>78</v>
      </c>
      <c r="P169" t="s">
        <v>337</v>
      </c>
      <c r="Q169" t="s"/>
      <c r="R169" t="s">
        <v>171</v>
      </c>
      <c r="S169" t="s">
        <v>342</v>
      </c>
      <c r="T169" t="s">
        <v>81</v>
      </c>
      <c r="U169" t="s">
        <v>82</v>
      </c>
      <c r="V169" t="s">
        <v>83</v>
      </c>
      <c r="W169" t="s">
        <v>109</v>
      </c>
      <c r="X169" t="s"/>
      <c r="Y169" t="s">
        <v>85</v>
      </c>
      <c r="Z169">
        <f>HYPERLINK("https://hotel-media.eclerx.com/savepage/tk_15462418441001446_sr_189.html","info")</f>
        <v/>
      </c>
      <c r="AA169" t="n">
        <v>-4972638</v>
      </c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278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4972638</v>
      </c>
      <c r="AZ169" t="s">
        <v>339</v>
      </c>
      <c r="BA169" t="s"/>
      <c r="BB169" t="n">
        <v>31436</v>
      </c>
      <c r="BC169" t="n">
        <v>52.46545</v>
      </c>
      <c r="BD169" t="n">
        <v>52.46545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337</v>
      </c>
      <c r="F170" t="n">
        <v>-1</v>
      </c>
      <c r="G170" t="s">
        <v>74</v>
      </c>
      <c r="H170" t="s">
        <v>75</v>
      </c>
      <c r="I170" t="s"/>
      <c r="J170" t="s">
        <v>74</v>
      </c>
      <c r="K170" t="n">
        <v>132.9</v>
      </c>
      <c r="L170" t="s">
        <v>76</v>
      </c>
      <c r="M170" t="s"/>
      <c r="N170" t="s">
        <v>343</v>
      </c>
      <c r="O170" t="s">
        <v>78</v>
      </c>
      <c r="P170" t="s">
        <v>337</v>
      </c>
      <c r="Q170" t="s"/>
      <c r="R170" t="s">
        <v>171</v>
      </c>
      <c r="S170" t="s">
        <v>344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>
        <f>HYPERLINK("https://hotel-media.eclerx.com/savepage/tk_15462418441001446_sr_189.html","info")</f>
        <v/>
      </c>
      <c r="AA170" t="n">
        <v>-4972638</v>
      </c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278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4972638</v>
      </c>
      <c r="AZ170" t="s">
        <v>339</v>
      </c>
      <c r="BA170" t="s"/>
      <c r="BB170" t="n">
        <v>31436</v>
      </c>
      <c r="BC170" t="n">
        <v>52.46545</v>
      </c>
      <c r="BD170" t="n">
        <v>52.46545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337</v>
      </c>
      <c r="F171" t="n">
        <v>-1</v>
      </c>
      <c r="G171" t="s">
        <v>74</v>
      </c>
      <c r="H171" t="s">
        <v>75</v>
      </c>
      <c r="I171" t="s"/>
      <c r="J171" t="s">
        <v>74</v>
      </c>
      <c r="K171" t="n">
        <v>139.77</v>
      </c>
      <c r="L171" t="s">
        <v>76</v>
      </c>
      <c r="M171" t="s"/>
      <c r="N171" t="s">
        <v>345</v>
      </c>
      <c r="O171" t="s">
        <v>78</v>
      </c>
      <c r="P171" t="s">
        <v>337</v>
      </c>
      <c r="Q171" t="s"/>
      <c r="R171" t="s">
        <v>171</v>
      </c>
      <c r="S171" t="s">
        <v>346</v>
      </c>
      <c r="T171" t="s">
        <v>81</v>
      </c>
      <c r="U171" t="s">
        <v>82</v>
      </c>
      <c r="V171" t="s">
        <v>83</v>
      </c>
      <c r="W171" t="s">
        <v>109</v>
      </c>
      <c r="X171" t="s"/>
      <c r="Y171" t="s">
        <v>85</v>
      </c>
      <c r="Z171">
        <f>HYPERLINK("https://hotel-media.eclerx.com/savepage/tk_15462418441001446_sr_189.html","info")</f>
        <v/>
      </c>
      <c r="AA171" t="n">
        <v>-4972638</v>
      </c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278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4972638</v>
      </c>
      <c r="AZ171" t="s">
        <v>339</v>
      </c>
      <c r="BA171" t="s"/>
      <c r="BB171" t="n">
        <v>31436</v>
      </c>
      <c r="BC171" t="n">
        <v>52.46545</v>
      </c>
      <c r="BD171" t="n">
        <v>52.46545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337</v>
      </c>
      <c r="F172" t="n">
        <v>-1</v>
      </c>
      <c r="G172" t="s">
        <v>74</v>
      </c>
      <c r="H172" t="s">
        <v>75</v>
      </c>
      <c r="I172" t="s"/>
      <c r="J172" t="s">
        <v>74</v>
      </c>
      <c r="K172" t="n">
        <v>181.47</v>
      </c>
      <c r="L172" t="s">
        <v>76</v>
      </c>
      <c r="M172" t="s"/>
      <c r="N172" t="s">
        <v>345</v>
      </c>
      <c r="O172" t="s">
        <v>78</v>
      </c>
      <c r="P172" t="s">
        <v>337</v>
      </c>
      <c r="Q172" t="s"/>
      <c r="R172" t="s">
        <v>171</v>
      </c>
      <c r="S172" t="s">
        <v>347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>
        <f>HYPERLINK("https://hotel-media.eclerx.com/savepage/tk_15462418441001446_sr_189.html","info")</f>
        <v/>
      </c>
      <c r="AA172" t="n">
        <v>-4972638</v>
      </c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278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4972638</v>
      </c>
      <c r="AZ172" t="s">
        <v>339</v>
      </c>
      <c r="BA172" t="s"/>
      <c r="BB172" t="n">
        <v>31436</v>
      </c>
      <c r="BC172" t="n">
        <v>52.46545</v>
      </c>
      <c r="BD172" t="n">
        <v>52.46545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337</v>
      </c>
      <c r="F173" t="n">
        <v>-1</v>
      </c>
      <c r="G173" t="s">
        <v>74</v>
      </c>
      <c r="H173" t="s">
        <v>75</v>
      </c>
      <c r="I173" t="s"/>
      <c r="J173" t="s">
        <v>74</v>
      </c>
      <c r="K173" t="n">
        <v>203.28</v>
      </c>
      <c r="L173" t="s">
        <v>76</v>
      </c>
      <c r="M173" t="s"/>
      <c r="N173" t="s">
        <v>348</v>
      </c>
      <c r="O173" t="s">
        <v>78</v>
      </c>
      <c r="P173" t="s">
        <v>337</v>
      </c>
      <c r="Q173" t="s"/>
      <c r="R173" t="s">
        <v>171</v>
      </c>
      <c r="S173" t="s">
        <v>349</v>
      </c>
      <c r="T173" t="s">
        <v>81</v>
      </c>
      <c r="U173" t="s">
        <v>82</v>
      </c>
      <c r="V173" t="s">
        <v>83</v>
      </c>
      <c r="W173" t="s">
        <v>109</v>
      </c>
      <c r="X173" t="s"/>
      <c r="Y173" t="s">
        <v>85</v>
      </c>
      <c r="Z173">
        <f>HYPERLINK("https://hotel-media.eclerx.com/savepage/tk_15462418441001446_sr_189.html","info")</f>
        <v/>
      </c>
      <c r="AA173" t="n">
        <v>-4972638</v>
      </c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278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4972638</v>
      </c>
      <c r="AZ173" t="s">
        <v>339</v>
      </c>
      <c r="BA173" t="s"/>
      <c r="BB173" t="n">
        <v>31436</v>
      </c>
      <c r="BC173" t="n">
        <v>52.46545</v>
      </c>
      <c r="BD173" t="n">
        <v>52.46545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337</v>
      </c>
      <c r="F174" t="n">
        <v>-1</v>
      </c>
      <c r="G174" t="s">
        <v>74</v>
      </c>
      <c r="H174" t="s">
        <v>75</v>
      </c>
      <c r="I174" t="s"/>
      <c r="J174" t="s">
        <v>74</v>
      </c>
      <c r="K174" t="n">
        <v>258.88</v>
      </c>
      <c r="L174" t="s">
        <v>76</v>
      </c>
      <c r="M174" t="s"/>
      <c r="N174" t="s">
        <v>348</v>
      </c>
      <c r="O174" t="s">
        <v>78</v>
      </c>
      <c r="P174" t="s">
        <v>337</v>
      </c>
      <c r="Q174" t="s"/>
      <c r="R174" t="s">
        <v>171</v>
      </c>
      <c r="S174" t="s">
        <v>350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>
        <f>HYPERLINK("https://hotel-media.eclerx.com/savepage/tk_15462418441001446_sr_189.html","info")</f>
        <v/>
      </c>
      <c r="AA174" t="n">
        <v>-4972638</v>
      </c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278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4972638</v>
      </c>
      <c r="AZ174" t="s">
        <v>339</v>
      </c>
      <c r="BA174" t="s"/>
      <c r="BB174" t="n">
        <v>31436</v>
      </c>
      <c r="BC174" t="n">
        <v>52.46545</v>
      </c>
      <c r="BD174" t="n">
        <v>52.46545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351</v>
      </c>
      <c r="F175" t="n">
        <v>-1</v>
      </c>
      <c r="G175" t="s">
        <v>74</v>
      </c>
      <c r="H175" t="s">
        <v>75</v>
      </c>
      <c r="I175" t="s"/>
      <c r="J175" t="s">
        <v>74</v>
      </c>
      <c r="K175" t="n">
        <v>51</v>
      </c>
      <c r="L175" t="s">
        <v>76</v>
      </c>
      <c r="M175" t="s"/>
      <c r="N175" t="s">
        <v>134</v>
      </c>
      <c r="O175" t="s">
        <v>78</v>
      </c>
      <c r="P175" t="s">
        <v>351</v>
      </c>
      <c r="Q175" t="s"/>
      <c r="R175" t="s">
        <v>79</v>
      </c>
      <c r="S175" t="s">
        <v>352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>
        <f>HYPERLINK("https://hotel-media.eclerx.com/savepage/tk_1546241787273156_sr_189.html","info")</f>
        <v/>
      </c>
      <c r="AA175" t="n">
        <v>-955240</v>
      </c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249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955240</v>
      </c>
      <c r="AZ175" t="s">
        <v>353</v>
      </c>
      <c r="BA175" t="s"/>
      <c r="BB175" t="n">
        <v>541606</v>
      </c>
      <c r="BC175" t="n">
        <v>52.507964</v>
      </c>
      <c r="BD175" t="n">
        <v>52.507964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351</v>
      </c>
      <c r="F176" t="n">
        <v>-1</v>
      </c>
      <c r="G176" t="s">
        <v>74</v>
      </c>
      <c r="H176" t="s">
        <v>75</v>
      </c>
      <c r="I176" t="s"/>
      <c r="J176" t="s">
        <v>74</v>
      </c>
      <c r="K176" t="n">
        <v>70.01000000000001</v>
      </c>
      <c r="L176" t="s">
        <v>76</v>
      </c>
      <c r="M176" t="s"/>
      <c r="N176" t="s">
        <v>354</v>
      </c>
      <c r="O176" t="s">
        <v>78</v>
      </c>
      <c r="P176" t="s">
        <v>351</v>
      </c>
      <c r="Q176" t="s"/>
      <c r="R176" t="s">
        <v>79</v>
      </c>
      <c r="S176" t="s">
        <v>355</v>
      </c>
      <c r="T176" t="s">
        <v>81</v>
      </c>
      <c r="U176" t="s">
        <v>82</v>
      </c>
      <c r="V176" t="s">
        <v>83</v>
      </c>
      <c r="W176" t="s">
        <v>84</v>
      </c>
      <c r="X176" t="s"/>
      <c r="Y176" t="s">
        <v>85</v>
      </c>
      <c r="Z176">
        <f>HYPERLINK("https://hotel-media.eclerx.com/savepage/tk_1546241787273156_sr_189.html","info")</f>
        <v/>
      </c>
      <c r="AA176" t="n">
        <v>-955240</v>
      </c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249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955240</v>
      </c>
      <c r="AZ176" t="s">
        <v>353</v>
      </c>
      <c r="BA176" t="s"/>
      <c r="BB176" t="n">
        <v>541606</v>
      </c>
      <c r="BC176" t="n">
        <v>52.507964</v>
      </c>
      <c r="BD176" t="n">
        <v>52.507964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351</v>
      </c>
      <c r="F177" t="n">
        <v>-1</v>
      </c>
      <c r="G177" t="s">
        <v>74</v>
      </c>
      <c r="H177" t="s">
        <v>75</v>
      </c>
      <c r="I177" t="s"/>
      <c r="J177" t="s">
        <v>74</v>
      </c>
      <c r="K177" t="n">
        <v>70.01000000000001</v>
      </c>
      <c r="L177" t="s">
        <v>76</v>
      </c>
      <c r="M177" t="s"/>
      <c r="N177" t="s">
        <v>137</v>
      </c>
      <c r="O177" t="s">
        <v>78</v>
      </c>
      <c r="P177" t="s">
        <v>351</v>
      </c>
      <c r="Q177" t="s"/>
      <c r="R177" t="s">
        <v>79</v>
      </c>
      <c r="S177" t="s">
        <v>355</v>
      </c>
      <c r="T177" t="s">
        <v>81</v>
      </c>
      <c r="U177" t="s">
        <v>82</v>
      </c>
      <c r="V177" t="s">
        <v>83</v>
      </c>
      <c r="W177" t="s">
        <v>84</v>
      </c>
      <c r="X177" t="s"/>
      <c r="Y177" t="s">
        <v>85</v>
      </c>
      <c r="Z177">
        <f>HYPERLINK("https://hotel-media.eclerx.com/savepage/tk_1546241787273156_sr_189.html","info")</f>
        <v/>
      </c>
      <c r="AA177" t="n">
        <v>-955240</v>
      </c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249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955240</v>
      </c>
      <c r="AZ177" t="s">
        <v>353</v>
      </c>
      <c r="BA177" t="s"/>
      <c r="BB177" t="n">
        <v>541606</v>
      </c>
      <c r="BC177" t="n">
        <v>52.507964</v>
      </c>
      <c r="BD177" t="n">
        <v>52.507964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351</v>
      </c>
      <c r="F178" t="n">
        <v>-1</v>
      </c>
      <c r="G178" t="s">
        <v>74</v>
      </c>
      <c r="H178" t="s">
        <v>75</v>
      </c>
      <c r="I178" t="s"/>
      <c r="J178" t="s">
        <v>74</v>
      </c>
      <c r="K178" t="n">
        <v>105</v>
      </c>
      <c r="L178" t="s">
        <v>76</v>
      </c>
      <c r="M178" t="s"/>
      <c r="N178" t="s">
        <v>356</v>
      </c>
      <c r="O178" t="s">
        <v>78</v>
      </c>
      <c r="P178" t="s">
        <v>351</v>
      </c>
      <c r="Q178" t="s"/>
      <c r="R178" t="s">
        <v>79</v>
      </c>
      <c r="S178" t="s">
        <v>225</v>
      </c>
      <c r="T178" t="s">
        <v>81</v>
      </c>
      <c r="U178" t="s">
        <v>82</v>
      </c>
      <c r="V178" t="s">
        <v>83</v>
      </c>
      <c r="W178" t="s">
        <v>84</v>
      </c>
      <c r="X178" t="s"/>
      <c r="Y178" t="s">
        <v>85</v>
      </c>
      <c r="Z178">
        <f>HYPERLINK("https://hotel-media.eclerx.com/savepage/tk_1546241787273156_sr_189.html","info")</f>
        <v/>
      </c>
      <c r="AA178" t="n">
        <v>-955240</v>
      </c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249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955240</v>
      </c>
      <c r="AZ178" t="s">
        <v>353</v>
      </c>
      <c r="BA178" t="s"/>
      <c r="BB178" t="n">
        <v>541606</v>
      </c>
      <c r="BC178" t="n">
        <v>52.507964</v>
      </c>
      <c r="BD178" t="n">
        <v>52.507964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351</v>
      </c>
      <c r="F179" t="n">
        <v>-1</v>
      </c>
      <c r="G179" t="s">
        <v>74</v>
      </c>
      <c r="H179" t="s">
        <v>75</v>
      </c>
      <c r="I179" t="s"/>
      <c r="J179" t="s">
        <v>74</v>
      </c>
      <c r="K179" t="n">
        <v>115.01</v>
      </c>
      <c r="L179" t="s">
        <v>76</v>
      </c>
      <c r="M179" t="s"/>
      <c r="N179" t="s">
        <v>356</v>
      </c>
      <c r="O179" t="s">
        <v>78</v>
      </c>
      <c r="P179" t="s">
        <v>351</v>
      </c>
      <c r="Q179" t="s"/>
      <c r="R179" t="s">
        <v>79</v>
      </c>
      <c r="S179" t="s">
        <v>357</v>
      </c>
      <c r="T179" t="s">
        <v>81</v>
      </c>
      <c r="U179" t="s">
        <v>82</v>
      </c>
      <c r="V179" t="s">
        <v>83</v>
      </c>
      <c r="W179" t="s">
        <v>84</v>
      </c>
      <c r="X179" t="s"/>
      <c r="Y179" t="s">
        <v>85</v>
      </c>
      <c r="Z179">
        <f>HYPERLINK("https://hotel-media.eclerx.com/savepage/tk_1546241787273156_sr_189.html","info")</f>
        <v/>
      </c>
      <c r="AA179" t="n">
        <v>-955240</v>
      </c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249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955240</v>
      </c>
      <c r="AZ179" t="s">
        <v>353</v>
      </c>
      <c r="BA179" t="s"/>
      <c r="BB179" t="n">
        <v>541606</v>
      </c>
      <c r="BC179" t="n">
        <v>52.507964</v>
      </c>
      <c r="BD179" t="n">
        <v>52.507964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358</v>
      </c>
      <c r="F180" t="n">
        <v>2211911</v>
      </c>
      <c r="G180" t="s">
        <v>74</v>
      </c>
      <c r="H180" t="s">
        <v>75</v>
      </c>
      <c r="I180" t="s"/>
      <c r="J180" t="s">
        <v>74</v>
      </c>
      <c r="K180" t="n">
        <v>59</v>
      </c>
      <c r="L180" t="s">
        <v>76</v>
      </c>
      <c r="M180" t="s"/>
      <c r="N180" t="s">
        <v>359</v>
      </c>
      <c r="O180" t="s">
        <v>78</v>
      </c>
      <c r="P180" t="s">
        <v>360</v>
      </c>
      <c r="Q180" t="s"/>
      <c r="R180" t="s">
        <v>79</v>
      </c>
      <c r="S180" t="s">
        <v>286</v>
      </c>
      <c r="T180" t="s">
        <v>81</v>
      </c>
      <c r="U180" t="s">
        <v>82</v>
      </c>
      <c r="V180" t="s">
        <v>83</v>
      </c>
      <c r="W180" t="s">
        <v>109</v>
      </c>
      <c r="X180" t="s"/>
      <c r="Y180" t="s">
        <v>85</v>
      </c>
      <c r="Z180">
        <f>HYPERLINK("https://hotel-media.eclerx.com/savepage/tk_15462412986883316_sr_189.html","info")</f>
        <v/>
      </c>
      <c r="AA180" t="n">
        <v>228050</v>
      </c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12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2071684</v>
      </c>
      <c r="AZ180" t="s">
        <v>361</v>
      </c>
      <c r="BA180" t="s"/>
      <c r="BB180" t="n">
        <v>588354</v>
      </c>
      <c r="BC180" t="n">
        <v>52.502733</v>
      </c>
      <c r="BD180" t="n">
        <v>52.502733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358</v>
      </c>
      <c r="F181" t="n">
        <v>2211911</v>
      </c>
      <c r="G181" t="s">
        <v>74</v>
      </c>
      <c r="H181" t="s">
        <v>75</v>
      </c>
      <c r="I181" t="s"/>
      <c r="J181" t="s">
        <v>74</v>
      </c>
      <c r="K181" t="n">
        <v>65</v>
      </c>
      <c r="L181" t="s">
        <v>76</v>
      </c>
      <c r="M181" t="s"/>
      <c r="N181" t="s">
        <v>362</v>
      </c>
      <c r="O181" t="s">
        <v>78</v>
      </c>
      <c r="P181" t="s">
        <v>360</v>
      </c>
      <c r="Q181" t="s"/>
      <c r="R181" t="s">
        <v>79</v>
      </c>
      <c r="S181" t="s">
        <v>363</v>
      </c>
      <c r="T181" t="s">
        <v>81</v>
      </c>
      <c r="U181" t="s">
        <v>82</v>
      </c>
      <c r="V181" t="s">
        <v>83</v>
      </c>
      <c r="W181" t="s">
        <v>109</v>
      </c>
      <c r="X181" t="s"/>
      <c r="Y181" t="s">
        <v>85</v>
      </c>
      <c r="Z181">
        <f>HYPERLINK("https://hotel-media.eclerx.com/savepage/tk_15462412986883316_sr_189.html","info")</f>
        <v/>
      </c>
      <c r="AA181" t="n">
        <v>228050</v>
      </c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12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2071684</v>
      </c>
      <c r="AZ181" t="s">
        <v>361</v>
      </c>
      <c r="BA181" t="s"/>
      <c r="BB181" t="n">
        <v>588354</v>
      </c>
      <c r="BC181" t="n">
        <v>52.502733</v>
      </c>
      <c r="BD181" t="n">
        <v>52.502733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358</v>
      </c>
      <c r="F182" t="n">
        <v>2211911</v>
      </c>
      <c r="G182" t="s">
        <v>74</v>
      </c>
      <c r="H182" t="s">
        <v>75</v>
      </c>
      <c r="I182" t="s"/>
      <c r="J182" t="s">
        <v>74</v>
      </c>
      <c r="K182" t="n">
        <v>59</v>
      </c>
      <c r="L182" t="s">
        <v>76</v>
      </c>
      <c r="M182" t="s"/>
      <c r="N182" t="s">
        <v>364</v>
      </c>
      <c r="O182" t="s">
        <v>78</v>
      </c>
      <c r="P182" t="s">
        <v>360</v>
      </c>
      <c r="Q182" t="s"/>
      <c r="R182" t="s">
        <v>79</v>
      </c>
      <c r="S182" t="s">
        <v>286</v>
      </c>
      <c r="T182" t="s">
        <v>81</v>
      </c>
      <c r="U182" t="s">
        <v>82</v>
      </c>
      <c r="V182" t="s">
        <v>83</v>
      </c>
      <c r="W182" t="s">
        <v>109</v>
      </c>
      <c r="X182" t="s"/>
      <c r="Y182" t="s">
        <v>85</v>
      </c>
      <c r="Z182">
        <f>HYPERLINK("https://hotel-media.eclerx.com/savepage/tk_15462412986883316_sr_189.html","info")</f>
        <v/>
      </c>
      <c r="AA182" t="n">
        <v>228050</v>
      </c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12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2071684</v>
      </c>
      <c r="AZ182" t="s">
        <v>361</v>
      </c>
      <c r="BA182" t="s"/>
      <c r="BB182" t="n">
        <v>588354</v>
      </c>
      <c r="BC182" t="n">
        <v>52.502733</v>
      </c>
      <c r="BD182" t="n">
        <v>52.502733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358</v>
      </c>
      <c r="F183" t="n">
        <v>2211911</v>
      </c>
      <c r="G183" t="s">
        <v>74</v>
      </c>
      <c r="H183" t="s">
        <v>75</v>
      </c>
      <c r="I183" t="s"/>
      <c r="J183" t="s">
        <v>74</v>
      </c>
      <c r="K183" t="n">
        <v>59</v>
      </c>
      <c r="L183" t="s">
        <v>76</v>
      </c>
      <c r="M183" t="s"/>
      <c r="N183" t="s">
        <v>365</v>
      </c>
      <c r="O183" t="s">
        <v>78</v>
      </c>
      <c r="P183" t="s">
        <v>360</v>
      </c>
      <c r="Q183" t="s"/>
      <c r="R183" t="s">
        <v>79</v>
      </c>
      <c r="S183" t="s">
        <v>286</v>
      </c>
      <c r="T183" t="s">
        <v>81</v>
      </c>
      <c r="U183" t="s">
        <v>82</v>
      </c>
      <c r="V183" t="s">
        <v>83</v>
      </c>
      <c r="W183" t="s">
        <v>109</v>
      </c>
      <c r="X183" t="s"/>
      <c r="Y183" t="s">
        <v>85</v>
      </c>
      <c r="Z183">
        <f>HYPERLINK("https://hotel-media.eclerx.com/savepage/tk_15462412986883316_sr_189.html","info")</f>
        <v/>
      </c>
      <c r="AA183" t="n">
        <v>228050</v>
      </c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12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2071684</v>
      </c>
      <c r="AZ183" t="s">
        <v>361</v>
      </c>
      <c r="BA183" t="s"/>
      <c r="BB183" t="n">
        <v>588354</v>
      </c>
      <c r="BC183" t="n">
        <v>52.502733</v>
      </c>
      <c r="BD183" t="n">
        <v>52.502733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358</v>
      </c>
      <c r="F184" t="n">
        <v>2211911</v>
      </c>
      <c r="G184" t="s">
        <v>74</v>
      </c>
      <c r="H184" t="s">
        <v>75</v>
      </c>
      <c r="I184" t="s"/>
      <c r="J184" t="s">
        <v>74</v>
      </c>
      <c r="K184" t="n">
        <v>59</v>
      </c>
      <c r="L184" t="s">
        <v>76</v>
      </c>
      <c r="M184" t="s"/>
      <c r="N184" t="s">
        <v>364</v>
      </c>
      <c r="O184" t="s">
        <v>78</v>
      </c>
      <c r="P184" t="s">
        <v>360</v>
      </c>
      <c r="Q184" t="s"/>
      <c r="R184" t="s">
        <v>79</v>
      </c>
      <c r="S184" t="s">
        <v>286</v>
      </c>
      <c r="T184" t="s">
        <v>81</v>
      </c>
      <c r="U184" t="s">
        <v>82</v>
      </c>
      <c r="V184" t="s">
        <v>83</v>
      </c>
      <c r="W184" t="s">
        <v>109</v>
      </c>
      <c r="X184" t="s"/>
      <c r="Y184" t="s">
        <v>85</v>
      </c>
      <c r="Z184">
        <f>HYPERLINK("https://hotel-media.eclerx.com/savepage/tk_15462412986883316_sr_189.html","info")</f>
        <v/>
      </c>
      <c r="AA184" t="n">
        <v>228050</v>
      </c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12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2071684</v>
      </c>
      <c r="AZ184" t="s">
        <v>361</v>
      </c>
      <c r="BA184" t="s"/>
      <c r="BB184" t="n">
        <v>588354</v>
      </c>
      <c r="BC184" t="n">
        <v>52.502733</v>
      </c>
      <c r="BD184" t="n">
        <v>52.502733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358</v>
      </c>
      <c r="F185" t="n">
        <v>2211911</v>
      </c>
      <c r="G185" t="s">
        <v>74</v>
      </c>
      <c r="H185" t="s">
        <v>75</v>
      </c>
      <c r="I185" t="s"/>
      <c r="J185" t="s">
        <v>74</v>
      </c>
      <c r="K185" t="n">
        <v>65</v>
      </c>
      <c r="L185" t="s">
        <v>76</v>
      </c>
      <c r="M185" t="s"/>
      <c r="N185" t="s">
        <v>366</v>
      </c>
      <c r="O185" t="s">
        <v>78</v>
      </c>
      <c r="P185" t="s">
        <v>360</v>
      </c>
      <c r="Q185" t="s"/>
      <c r="R185" t="s">
        <v>79</v>
      </c>
      <c r="S185" t="s">
        <v>363</v>
      </c>
      <c r="T185" t="s">
        <v>81</v>
      </c>
      <c r="U185" t="s">
        <v>82</v>
      </c>
      <c r="V185" t="s">
        <v>83</v>
      </c>
      <c r="W185" t="s">
        <v>109</v>
      </c>
      <c r="X185" t="s"/>
      <c r="Y185" t="s">
        <v>85</v>
      </c>
      <c r="Z185">
        <f>HYPERLINK("https://hotel-media.eclerx.com/savepage/tk_15462412986883316_sr_189.html","info")</f>
        <v/>
      </c>
      <c r="AA185" t="n">
        <v>228050</v>
      </c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12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2071684</v>
      </c>
      <c r="AZ185" t="s">
        <v>361</v>
      </c>
      <c r="BA185" t="s"/>
      <c r="BB185" t="n">
        <v>588354</v>
      </c>
      <c r="BC185" t="n">
        <v>52.502733</v>
      </c>
      <c r="BD185" t="n">
        <v>52.502733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358</v>
      </c>
      <c r="F186" t="n">
        <v>2211911</v>
      </c>
      <c r="G186" t="s">
        <v>74</v>
      </c>
      <c r="H186" t="s">
        <v>75</v>
      </c>
      <c r="I186" t="s"/>
      <c r="J186" t="s">
        <v>74</v>
      </c>
      <c r="K186" t="n">
        <v>69</v>
      </c>
      <c r="L186" t="s">
        <v>76</v>
      </c>
      <c r="M186" t="s"/>
      <c r="N186" t="s">
        <v>365</v>
      </c>
      <c r="O186" t="s">
        <v>78</v>
      </c>
      <c r="P186" t="s">
        <v>360</v>
      </c>
      <c r="Q186" t="s"/>
      <c r="R186" t="s">
        <v>79</v>
      </c>
      <c r="S186" t="s">
        <v>367</v>
      </c>
      <c r="T186" t="s">
        <v>81</v>
      </c>
      <c r="U186" t="s">
        <v>82</v>
      </c>
      <c r="V186" t="s">
        <v>83</v>
      </c>
      <c r="W186" t="s">
        <v>84</v>
      </c>
      <c r="X186" t="s"/>
      <c r="Y186" t="s">
        <v>85</v>
      </c>
      <c r="Z186">
        <f>HYPERLINK("https://hotel-media.eclerx.com/savepage/tk_15462412986883316_sr_189.html","info")</f>
        <v/>
      </c>
      <c r="AA186" t="n">
        <v>228050</v>
      </c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12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2071684</v>
      </c>
      <c r="AZ186" t="s">
        <v>361</v>
      </c>
      <c r="BA186" t="s"/>
      <c r="BB186" t="n">
        <v>588354</v>
      </c>
      <c r="BC186" t="n">
        <v>52.502733</v>
      </c>
      <c r="BD186" t="n">
        <v>52.502733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358</v>
      </c>
      <c r="F187" t="n">
        <v>2211911</v>
      </c>
      <c r="G187" t="s">
        <v>74</v>
      </c>
      <c r="H187" t="s">
        <v>75</v>
      </c>
      <c r="I187" t="s"/>
      <c r="J187" t="s">
        <v>74</v>
      </c>
      <c r="K187" t="n">
        <v>69</v>
      </c>
      <c r="L187" t="s">
        <v>76</v>
      </c>
      <c r="M187" t="s"/>
      <c r="N187" t="s">
        <v>364</v>
      </c>
      <c r="O187" t="s">
        <v>78</v>
      </c>
      <c r="P187" t="s">
        <v>360</v>
      </c>
      <c r="Q187" t="s"/>
      <c r="R187" t="s">
        <v>79</v>
      </c>
      <c r="S187" t="s">
        <v>367</v>
      </c>
      <c r="T187" t="s">
        <v>81</v>
      </c>
      <c r="U187" t="s">
        <v>82</v>
      </c>
      <c r="V187" t="s">
        <v>83</v>
      </c>
      <c r="W187" t="s">
        <v>84</v>
      </c>
      <c r="X187" t="s"/>
      <c r="Y187" t="s">
        <v>85</v>
      </c>
      <c r="Z187">
        <f>HYPERLINK("https://hotel-media.eclerx.com/savepage/tk_15462412986883316_sr_189.html","info")</f>
        <v/>
      </c>
      <c r="AA187" t="n">
        <v>228050</v>
      </c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12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2071684</v>
      </c>
      <c r="AZ187" t="s">
        <v>361</v>
      </c>
      <c r="BA187" t="s"/>
      <c r="BB187" t="n">
        <v>588354</v>
      </c>
      <c r="BC187" t="n">
        <v>52.502733</v>
      </c>
      <c r="BD187" t="n">
        <v>52.502733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358</v>
      </c>
      <c r="F188" t="n">
        <v>2211911</v>
      </c>
      <c r="G188" t="s">
        <v>74</v>
      </c>
      <c r="H188" t="s">
        <v>75</v>
      </c>
      <c r="I188" t="s"/>
      <c r="J188" t="s">
        <v>74</v>
      </c>
      <c r="K188" t="n">
        <v>69</v>
      </c>
      <c r="L188" t="s">
        <v>76</v>
      </c>
      <c r="M188" t="s"/>
      <c r="N188" t="s">
        <v>365</v>
      </c>
      <c r="O188" t="s">
        <v>78</v>
      </c>
      <c r="P188" t="s">
        <v>360</v>
      </c>
      <c r="Q188" t="s"/>
      <c r="R188" t="s">
        <v>79</v>
      </c>
      <c r="S188" t="s">
        <v>367</v>
      </c>
      <c r="T188" t="s">
        <v>81</v>
      </c>
      <c r="U188" t="s">
        <v>82</v>
      </c>
      <c r="V188" t="s">
        <v>83</v>
      </c>
      <c r="W188" t="s">
        <v>84</v>
      </c>
      <c r="X188" t="s"/>
      <c r="Y188" t="s">
        <v>85</v>
      </c>
      <c r="Z188">
        <f>HYPERLINK("https://hotel-media.eclerx.com/savepage/tk_15462412986883316_sr_189.html","info")</f>
        <v/>
      </c>
      <c r="AA188" t="n">
        <v>228050</v>
      </c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12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2071684</v>
      </c>
      <c r="AZ188" t="s">
        <v>361</v>
      </c>
      <c r="BA188" t="s"/>
      <c r="BB188" t="n">
        <v>588354</v>
      </c>
      <c r="BC188" t="n">
        <v>52.502733</v>
      </c>
      <c r="BD188" t="n">
        <v>52.502733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358</v>
      </c>
      <c r="F189" t="n">
        <v>2211911</v>
      </c>
      <c r="G189" t="s">
        <v>74</v>
      </c>
      <c r="H189" t="s">
        <v>75</v>
      </c>
      <c r="I189" t="s"/>
      <c r="J189" t="s">
        <v>74</v>
      </c>
      <c r="K189" t="n">
        <v>69</v>
      </c>
      <c r="L189" t="s">
        <v>76</v>
      </c>
      <c r="M189" t="s"/>
      <c r="N189" t="s">
        <v>364</v>
      </c>
      <c r="O189" t="s">
        <v>78</v>
      </c>
      <c r="P189" t="s">
        <v>360</v>
      </c>
      <c r="Q189" t="s"/>
      <c r="R189" t="s">
        <v>79</v>
      </c>
      <c r="S189" t="s">
        <v>367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>
        <f>HYPERLINK("https://hotel-media.eclerx.com/savepage/tk_15462412986883316_sr_189.html","info")</f>
        <v/>
      </c>
      <c r="AA189" t="n">
        <v>228050</v>
      </c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2071684</v>
      </c>
      <c r="AZ189" t="s">
        <v>361</v>
      </c>
      <c r="BA189" t="s"/>
      <c r="BB189" t="n">
        <v>588354</v>
      </c>
      <c r="BC189" t="n">
        <v>52.502733</v>
      </c>
      <c r="BD189" t="n">
        <v>52.502733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358</v>
      </c>
      <c r="F190" t="n">
        <v>2211911</v>
      </c>
      <c r="G190" t="s">
        <v>74</v>
      </c>
      <c r="H190" t="s">
        <v>75</v>
      </c>
      <c r="I190" t="s"/>
      <c r="J190" t="s">
        <v>74</v>
      </c>
      <c r="K190" t="n">
        <v>87</v>
      </c>
      <c r="L190" t="s">
        <v>76</v>
      </c>
      <c r="M190" t="s"/>
      <c r="N190" t="s">
        <v>362</v>
      </c>
      <c r="O190" t="s">
        <v>78</v>
      </c>
      <c r="P190" t="s">
        <v>360</v>
      </c>
      <c r="Q190" t="s"/>
      <c r="R190" t="s">
        <v>79</v>
      </c>
      <c r="S190" t="s">
        <v>181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>
        <f>HYPERLINK("https://hotel-media.eclerx.com/savepage/tk_15462412986883316_sr_189.html","info")</f>
        <v/>
      </c>
      <c r="AA190" t="n">
        <v>228050</v>
      </c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2071684</v>
      </c>
      <c r="AZ190" t="s">
        <v>361</v>
      </c>
      <c r="BA190" t="s"/>
      <c r="BB190" t="n">
        <v>588354</v>
      </c>
      <c r="BC190" t="n">
        <v>52.502733</v>
      </c>
      <c r="BD190" t="n">
        <v>52.502733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358</v>
      </c>
      <c r="F191" t="n">
        <v>2211911</v>
      </c>
      <c r="G191" t="s">
        <v>74</v>
      </c>
      <c r="H191" t="s">
        <v>75</v>
      </c>
      <c r="I191" t="s"/>
      <c r="J191" t="s">
        <v>74</v>
      </c>
      <c r="K191" t="n">
        <v>87</v>
      </c>
      <c r="L191" t="s">
        <v>76</v>
      </c>
      <c r="M191" t="s"/>
      <c r="N191" t="s">
        <v>366</v>
      </c>
      <c r="O191" t="s">
        <v>78</v>
      </c>
      <c r="P191" t="s">
        <v>360</v>
      </c>
      <c r="Q191" t="s"/>
      <c r="R191" t="s">
        <v>79</v>
      </c>
      <c r="S191" t="s">
        <v>181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>
        <f>HYPERLINK("https://hotel-media.eclerx.com/savepage/tk_15462412986883316_sr_189.html","info")</f>
        <v/>
      </c>
      <c r="AA191" t="n">
        <v>228050</v>
      </c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2071684</v>
      </c>
      <c r="AZ191" t="s">
        <v>361</v>
      </c>
      <c r="BA191" t="s"/>
      <c r="BB191" t="n">
        <v>588354</v>
      </c>
      <c r="BC191" t="n">
        <v>52.502733</v>
      </c>
      <c r="BD191" t="n">
        <v>52.502733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368</v>
      </c>
      <c r="F192" t="n">
        <v>1456007</v>
      </c>
      <c r="G192" t="s">
        <v>74</v>
      </c>
      <c r="H192" t="s">
        <v>75</v>
      </c>
      <c r="I192" t="s"/>
      <c r="J192" t="s">
        <v>74</v>
      </c>
      <c r="K192" t="n">
        <v>64.68000000000001</v>
      </c>
      <c r="L192" t="s">
        <v>76</v>
      </c>
      <c r="M192" t="s"/>
      <c r="N192" t="s">
        <v>313</v>
      </c>
      <c r="O192" t="s">
        <v>78</v>
      </c>
      <c r="P192" t="s">
        <v>369</v>
      </c>
      <c r="Q192" t="s"/>
      <c r="R192" t="s">
        <v>171</v>
      </c>
      <c r="S192" t="s">
        <v>370</v>
      </c>
      <c r="T192" t="s">
        <v>81</v>
      </c>
      <c r="U192" t="s">
        <v>82</v>
      </c>
      <c r="V192" t="s">
        <v>83</v>
      </c>
      <c r="W192" t="s">
        <v>109</v>
      </c>
      <c r="X192" t="s"/>
      <c r="Y192" t="s">
        <v>85</v>
      </c>
      <c r="Z192">
        <f>HYPERLINK("https://hotel-media.eclerx.com/savepage/tk_15462421974668026_sr_189.html","info")</f>
        <v/>
      </c>
      <c r="AA192" t="n">
        <v>211071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436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955177</v>
      </c>
      <c r="AZ192" t="s">
        <v>371</v>
      </c>
      <c r="BA192" t="s"/>
      <c r="BB192" t="n">
        <v>454024</v>
      </c>
      <c r="BC192" t="n">
        <v>52.555346</v>
      </c>
      <c r="BD192" t="n">
        <v>52.555346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368</v>
      </c>
      <c r="F193" t="n">
        <v>1456007</v>
      </c>
      <c r="G193" t="s">
        <v>74</v>
      </c>
      <c r="H193" t="s">
        <v>75</v>
      </c>
      <c r="I193" t="s"/>
      <c r="J193" t="s">
        <v>74</v>
      </c>
      <c r="K193" t="n">
        <v>80.84999999999999</v>
      </c>
      <c r="L193" t="s">
        <v>76</v>
      </c>
      <c r="M193" t="s"/>
      <c r="N193" t="s">
        <v>372</v>
      </c>
      <c r="O193" t="s">
        <v>78</v>
      </c>
      <c r="P193" t="s">
        <v>369</v>
      </c>
      <c r="Q193" t="s"/>
      <c r="R193" t="s">
        <v>171</v>
      </c>
      <c r="S193" t="s">
        <v>373</v>
      </c>
      <c r="T193" t="s">
        <v>81</v>
      </c>
      <c r="U193" t="s">
        <v>82</v>
      </c>
      <c r="V193" t="s">
        <v>83</v>
      </c>
      <c r="W193" t="s">
        <v>109</v>
      </c>
      <c r="X193" t="s"/>
      <c r="Y193" t="s">
        <v>85</v>
      </c>
      <c r="Z193">
        <f>HYPERLINK("https://hotel-media.eclerx.com/savepage/tk_15462421974668026_sr_189.html","info")</f>
        <v/>
      </c>
      <c r="AA193" t="n">
        <v>211071</v>
      </c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436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955177</v>
      </c>
      <c r="AZ193" t="s">
        <v>371</v>
      </c>
      <c r="BA193" t="s"/>
      <c r="BB193" t="n">
        <v>454024</v>
      </c>
      <c r="BC193" t="n">
        <v>52.555346</v>
      </c>
      <c r="BD193" t="n">
        <v>52.555346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368</v>
      </c>
      <c r="F194" t="n">
        <v>1456007</v>
      </c>
      <c r="G194" t="s">
        <v>74</v>
      </c>
      <c r="H194" t="s">
        <v>75</v>
      </c>
      <c r="I194" t="s"/>
      <c r="J194" t="s">
        <v>74</v>
      </c>
      <c r="K194" t="n">
        <v>108.84</v>
      </c>
      <c r="L194" t="s">
        <v>76</v>
      </c>
      <c r="M194" t="s"/>
      <c r="N194" t="s">
        <v>372</v>
      </c>
      <c r="O194" t="s">
        <v>78</v>
      </c>
      <c r="P194" t="s">
        <v>369</v>
      </c>
      <c r="Q194" t="s"/>
      <c r="R194" t="s">
        <v>171</v>
      </c>
      <c r="S194" t="s">
        <v>374</v>
      </c>
      <c r="T194" t="s">
        <v>81</v>
      </c>
      <c r="U194" t="s">
        <v>82</v>
      </c>
      <c r="V194" t="s">
        <v>83</v>
      </c>
      <c r="W194" t="s">
        <v>84</v>
      </c>
      <c r="X194" t="s"/>
      <c r="Y194" t="s">
        <v>85</v>
      </c>
      <c r="Z194">
        <f>HYPERLINK("https://hotel-media.eclerx.com/savepage/tk_15462421974668026_sr_189.html","info")</f>
        <v/>
      </c>
      <c r="AA194" t="n">
        <v>211071</v>
      </c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436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955177</v>
      </c>
      <c r="AZ194" t="s">
        <v>371</v>
      </c>
      <c r="BA194" t="s"/>
      <c r="BB194" t="n">
        <v>454024</v>
      </c>
      <c r="BC194" t="n">
        <v>52.555346</v>
      </c>
      <c r="BD194" t="n">
        <v>52.555346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375</v>
      </c>
      <c r="F195" t="n">
        <v>529927</v>
      </c>
      <c r="G195" t="s">
        <v>74</v>
      </c>
      <c r="H195" t="s">
        <v>75</v>
      </c>
      <c r="I195" t="s"/>
      <c r="J195" t="s">
        <v>74</v>
      </c>
      <c r="K195" t="n">
        <v>60</v>
      </c>
      <c r="L195" t="s">
        <v>76</v>
      </c>
      <c r="M195" t="s"/>
      <c r="N195" t="s">
        <v>93</v>
      </c>
      <c r="O195" t="s">
        <v>78</v>
      </c>
      <c r="P195" t="s">
        <v>376</v>
      </c>
      <c r="Q195" t="s"/>
      <c r="R195" t="s">
        <v>171</v>
      </c>
      <c r="S195" t="s">
        <v>377</v>
      </c>
      <c r="T195" t="s">
        <v>81</v>
      </c>
      <c r="U195" t="s">
        <v>82</v>
      </c>
      <c r="V195" t="s">
        <v>83</v>
      </c>
      <c r="W195" t="s">
        <v>109</v>
      </c>
      <c r="X195" t="s"/>
      <c r="Y195" t="s">
        <v>85</v>
      </c>
      <c r="Z195">
        <f>HYPERLINK("https://hotel-media.eclerx.com/savepage/tk_15462422170829585_sr_189.html","info")</f>
        <v/>
      </c>
      <c r="AA195" t="n">
        <v>7272</v>
      </c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446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2189853</v>
      </c>
      <c r="AZ195" t="s">
        <v>378</v>
      </c>
      <c r="BA195" t="s"/>
      <c r="BB195" t="n">
        <v>21579</v>
      </c>
      <c r="BC195" t="n">
        <v>52.501341</v>
      </c>
      <c r="BD195" t="n">
        <v>52.501341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375</v>
      </c>
      <c r="F196" t="n">
        <v>529927</v>
      </c>
      <c r="G196" t="s">
        <v>74</v>
      </c>
      <c r="H196" t="s">
        <v>75</v>
      </c>
      <c r="I196" t="s"/>
      <c r="J196" t="s">
        <v>74</v>
      </c>
      <c r="K196" t="n">
        <v>75</v>
      </c>
      <c r="L196" t="s">
        <v>76</v>
      </c>
      <c r="M196" t="s"/>
      <c r="N196" t="s">
        <v>95</v>
      </c>
      <c r="O196" t="s">
        <v>78</v>
      </c>
      <c r="P196" t="s">
        <v>376</v>
      </c>
      <c r="Q196" t="s"/>
      <c r="R196" t="s">
        <v>171</v>
      </c>
      <c r="S196" t="s">
        <v>210</v>
      </c>
      <c r="T196" t="s">
        <v>81</v>
      </c>
      <c r="U196" t="s">
        <v>82</v>
      </c>
      <c r="V196" t="s">
        <v>83</v>
      </c>
      <c r="W196" t="s">
        <v>109</v>
      </c>
      <c r="X196" t="s"/>
      <c r="Y196" t="s">
        <v>85</v>
      </c>
      <c r="Z196">
        <f>HYPERLINK("https://hotel-media.eclerx.com/savepage/tk_15462422170829585_sr_189.html","info")</f>
        <v/>
      </c>
      <c r="AA196" t="n">
        <v>7272</v>
      </c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446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2189853</v>
      </c>
      <c r="AZ196" t="s">
        <v>378</v>
      </c>
      <c r="BA196" t="s"/>
      <c r="BB196" t="n">
        <v>21579</v>
      </c>
      <c r="BC196" t="n">
        <v>52.501341</v>
      </c>
      <c r="BD196" t="n">
        <v>52.501341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375</v>
      </c>
      <c r="F197" t="n">
        <v>529927</v>
      </c>
      <c r="G197" t="s">
        <v>74</v>
      </c>
      <c r="H197" t="s">
        <v>75</v>
      </c>
      <c r="I197" t="s"/>
      <c r="J197" t="s">
        <v>74</v>
      </c>
      <c r="K197" t="n">
        <v>85</v>
      </c>
      <c r="L197" t="s">
        <v>76</v>
      </c>
      <c r="M197" t="s"/>
      <c r="N197" t="s">
        <v>201</v>
      </c>
      <c r="O197" t="s">
        <v>78</v>
      </c>
      <c r="P197" t="s">
        <v>376</v>
      </c>
      <c r="Q197" t="s"/>
      <c r="R197" t="s">
        <v>171</v>
      </c>
      <c r="S197" t="s">
        <v>211</v>
      </c>
      <c r="T197" t="s">
        <v>81</v>
      </c>
      <c r="U197" t="s">
        <v>82</v>
      </c>
      <c r="V197" t="s">
        <v>83</v>
      </c>
      <c r="W197" t="s">
        <v>109</v>
      </c>
      <c r="X197" t="s"/>
      <c r="Y197" t="s">
        <v>85</v>
      </c>
      <c r="Z197">
        <f>HYPERLINK("https://hotel-media.eclerx.com/savepage/tk_15462422170829585_sr_189.html","info")</f>
        <v/>
      </c>
      <c r="AA197" t="n">
        <v>7272</v>
      </c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446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2189853</v>
      </c>
      <c r="AZ197" t="s">
        <v>378</v>
      </c>
      <c r="BA197" t="s"/>
      <c r="BB197" t="n">
        <v>21579</v>
      </c>
      <c r="BC197" t="n">
        <v>52.501341</v>
      </c>
      <c r="BD197" t="n">
        <v>52.501341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375</v>
      </c>
      <c r="F198" t="n">
        <v>529927</v>
      </c>
      <c r="G198" t="s">
        <v>74</v>
      </c>
      <c r="H198" t="s">
        <v>75</v>
      </c>
      <c r="I198" t="s"/>
      <c r="J198" t="s">
        <v>74</v>
      </c>
      <c r="K198" t="n">
        <v>95</v>
      </c>
      <c r="L198" t="s">
        <v>76</v>
      </c>
      <c r="M198" t="s"/>
      <c r="N198" t="s">
        <v>327</v>
      </c>
      <c r="O198" t="s">
        <v>78</v>
      </c>
      <c r="P198" t="s">
        <v>376</v>
      </c>
      <c r="Q198" t="s"/>
      <c r="R198" t="s">
        <v>171</v>
      </c>
      <c r="S198" t="s">
        <v>274</v>
      </c>
      <c r="T198" t="s">
        <v>81</v>
      </c>
      <c r="U198" t="s">
        <v>82</v>
      </c>
      <c r="V198" t="s">
        <v>83</v>
      </c>
      <c r="W198" t="s">
        <v>109</v>
      </c>
      <c r="X198" t="s"/>
      <c r="Y198" t="s">
        <v>85</v>
      </c>
      <c r="Z198">
        <f>HYPERLINK("https://hotel-media.eclerx.com/savepage/tk_15462422170829585_sr_189.html","info")</f>
        <v/>
      </c>
      <c r="AA198" t="n">
        <v>7272</v>
      </c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446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2189853</v>
      </c>
      <c r="AZ198" t="s">
        <v>378</v>
      </c>
      <c r="BA198" t="s"/>
      <c r="BB198" t="n">
        <v>21579</v>
      </c>
      <c r="BC198" t="n">
        <v>52.501341</v>
      </c>
      <c r="BD198" t="n">
        <v>52.501341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379</v>
      </c>
      <c r="F199" t="n">
        <v>-1</v>
      </c>
      <c r="G199" t="s">
        <v>74</v>
      </c>
      <c r="H199" t="s">
        <v>75</v>
      </c>
      <c r="I199" t="s"/>
      <c r="J199" t="s">
        <v>74</v>
      </c>
      <c r="K199" t="n">
        <v>67</v>
      </c>
      <c r="L199" t="s">
        <v>76</v>
      </c>
      <c r="M199" t="s"/>
      <c r="N199" t="s">
        <v>93</v>
      </c>
      <c r="O199" t="s">
        <v>78</v>
      </c>
      <c r="P199" t="s">
        <v>379</v>
      </c>
      <c r="Q199" t="s"/>
      <c r="R199" t="s">
        <v>380</v>
      </c>
      <c r="S199" t="s">
        <v>381</v>
      </c>
      <c r="T199" t="s">
        <v>81</v>
      </c>
      <c r="U199" t="s">
        <v>82</v>
      </c>
      <c r="V199" t="s">
        <v>83</v>
      </c>
      <c r="W199" t="s">
        <v>84</v>
      </c>
      <c r="X199" t="s"/>
      <c r="Y199" t="s">
        <v>85</v>
      </c>
      <c r="Z199">
        <f>HYPERLINK("https://hotel-media.eclerx.com/savepage/tk_15462422194368677_sr_188.html","info")</f>
        <v/>
      </c>
      <c r="AA199" t="n">
        <v>-3466870</v>
      </c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516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3466870</v>
      </c>
      <c r="AZ199" t="s">
        <v>382</v>
      </c>
      <c r="BA199" t="s"/>
      <c r="BB199" t="n">
        <v>102582</v>
      </c>
      <c r="BC199" t="n">
        <v>52.531391</v>
      </c>
      <c r="BD199" t="n">
        <v>52.531391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379</v>
      </c>
      <c r="F200" t="n">
        <v>-1</v>
      </c>
      <c r="G200" t="s">
        <v>74</v>
      </c>
      <c r="H200" t="s">
        <v>75</v>
      </c>
      <c r="I200" t="s"/>
      <c r="J200" t="s">
        <v>74</v>
      </c>
      <c r="K200" t="n">
        <v>77</v>
      </c>
      <c r="L200" t="s">
        <v>76</v>
      </c>
      <c r="M200" t="s"/>
      <c r="N200" t="s">
        <v>95</v>
      </c>
      <c r="O200" t="s">
        <v>78</v>
      </c>
      <c r="P200" t="s">
        <v>379</v>
      </c>
      <c r="Q200" t="s"/>
      <c r="R200" t="s">
        <v>380</v>
      </c>
      <c r="S200" t="s">
        <v>383</v>
      </c>
      <c r="T200" t="s">
        <v>81</v>
      </c>
      <c r="U200" t="s">
        <v>82</v>
      </c>
      <c r="V200" t="s">
        <v>83</v>
      </c>
      <c r="W200" t="s">
        <v>84</v>
      </c>
      <c r="X200" t="s"/>
      <c r="Y200" t="s">
        <v>85</v>
      </c>
      <c r="Z200">
        <f>HYPERLINK("https://hotel-media.eclerx.com/savepage/tk_15462422194368677_sr_188.html","info")</f>
        <v/>
      </c>
      <c r="AA200" t="n">
        <v>-3466870</v>
      </c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516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3466870</v>
      </c>
      <c r="AZ200" t="s">
        <v>382</v>
      </c>
      <c r="BA200" t="s"/>
      <c r="BB200" t="n">
        <v>102582</v>
      </c>
      <c r="BC200" t="n">
        <v>52.531391</v>
      </c>
      <c r="BD200" t="n">
        <v>52.531391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379</v>
      </c>
      <c r="F201" t="n">
        <v>-1</v>
      </c>
      <c r="G201" t="s">
        <v>74</v>
      </c>
      <c r="H201" t="s">
        <v>75</v>
      </c>
      <c r="I201" t="s"/>
      <c r="J201" t="s">
        <v>74</v>
      </c>
      <c r="K201" t="n">
        <v>77.01000000000001</v>
      </c>
      <c r="L201" t="s">
        <v>76</v>
      </c>
      <c r="M201" t="s"/>
      <c r="N201" t="s">
        <v>384</v>
      </c>
      <c r="O201" t="s">
        <v>78</v>
      </c>
      <c r="P201" t="s">
        <v>379</v>
      </c>
      <c r="Q201" t="s"/>
      <c r="R201" t="s">
        <v>380</v>
      </c>
      <c r="S201" t="s">
        <v>385</v>
      </c>
      <c r="T201" t="s">
        <v>81</v>
      </c>
      <c r="U201" t="s">
        <v>82</v>
      </c>
      <c r="V201" t="s">
        <v>83</v>
      </c>
      <c r="W201" t="s">
        <v>84</v>
      </c>
      <c r="X201" t="s"/>
      <c r="Y201" t="s">
        <v>85</v>
      </c>
      <c r="Z201">
        <f>HYPERLINK("https://hotel-media.eclerx.com/savepage/tk_15462422194368677_sr_188.html","info")</f>
        <v/>
      </c>
      <c r="AA201" t="n">
        <v>-3466870</v>
      </c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516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3466870</v>
      </c>
      <c r="AZ201" t="s">
        <v>382</v>
      </c>
      <c r="BA201" t="s"/>
      <c r="BB201" t="n">
        <v>102582</v>
      </c>
      <c r="BC201" t="n">
        <v>52.531391</v>
      </c>
      <c r="BD201" t="n">
        <v>52.531391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386</v>
      </c>
      <c r="F202" t="n">
        <v>1422461</v>
      </c>
      <c r="G202" t="s">
        <v>74</v>
      </c>
      <c r="H202" t="s">
        <v>75</v>
      </c>
      <c r="I202" t="s"/>
      <c r="J202" t="s">
        <v>74</v>
      </c>
      <c r="K202" t="n">
        <v>68.01000000000001</v>
      </c>
      <c r="L202" t="s">
        <v>76</v>
      </c>
      <c r="M202" t="s"/>
      <c r="N202" t="s">
        <v>313</v>
      </c>
      <c r="O202" t="s">
        <v>78</v>
      </c>
      <c r="P202" t="s">
        <v>387</v>
      </c>
      <c r="Q202" t="s"/>
      <c r="R202" t="s">
        <v>171</v>
      </c>
      <c r="S202" t="s">
        <v>388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>
        <f>HYPERLINK("https://hotel-media.eclerx.com/savepage/tk_15462417213382726_sr_188.html","info")</f>
        <v/>
      </c>
      <c r="AA202" t="n">
        <v>203202</v>
      </c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243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231252</v>
      </c>
      <c r="AZ202" t="s">
        <v>389</v>
      </c>
      <c r="BA202" t="s"/>
      <c r="BB202" t="n">
        <v>60365</v>
      </c>
      <c r="BC202" t="n">
        <v>52.497818</v>
      </c>
      <c r="BD202" t="n">
        <v>52.497818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386</v>
      </c>
      <c r="F203" t="n">
        <v>1422461</v>
      </c>
      <c r="G203" t="s">
        <v>74</v>
      </c>
      <c r="H203" t="s">
        <v>75</v>
      </c>
      <c r="I203" t="s"/>
      <c r="J203" t="s">
        <v>74</v>
      </c>
      <c r="K203" t="n">
        <v>76.45</v>
      </c>
      <c r="L203" t="s">
        <v>76</v>
      </c>
      <c r="M203" t="s"/>
      <c r="N203" t="s">
        <v>104</v>
      </c>
      <c r="O203" t="s">
        <v>78</v>
      </c>
      <c r="P203" t="s">
        <v>387</v>
      </c>
      <c r="Q203" t="s"/>
      <c r="R203" t="s">
        <v>171</v>
      </c>
      <c r="S203" t="s">
        <v>390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>
        <f>HYPERLINK("https://hotel-media.eclerx.com/savepage/tk_15462417213382726_sr_188.html","info")</f>
        <v/>
      </c>
      <c r="AA203" t="n">
        <v>203202</v>
      </c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243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231252</v>
      </c>
      <c r="AZ203" t="s">
        <v>389</v>
      </c>
      <c r="BA203" t="s"/>
      <c r="BB203" t="n">
        <v>60365</v>
      </c>
      <c r="BC203" t="n">
        <v>52.497818</v>
      </c>
      <c r="BD203" t="n">
        <v>52.497818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386</v>
      </c>
      <c r="F204" t="n">
        <v>1422461</v>
      </c>
      <c r="G204" t="s">
        <v>74</v>
      </c>
      <c r="H204" t="s">
        <v>75</v>
      </c>
      <c r="I204" t="s"/>
      <c r="J204" t="s">
        <v>74</v>
      </c>
      <c r="K204" t="n">
        <v>84.95</v>
      </c>
      <c r="L204" t="s">
        <v>76</v>
      </c>
      <c r="M204" t="s"/>
      <c r="N204" t="s">
        <v>182</v>
      </c>
      <c r="O204" t="s">
        <v>78</v>
      </c>
      <c r="P204" t="s">
        <v>387</v>
      </c>
      <c r="Q204" t="s"/>
      <c r="R204" t="s">
        <v>171</v>
      </c>
      <c r="S204" t="s">
        <v>391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>
        <f>HYPERLINK("https://hotel-media.eclerx.com/savepage/tk_15462417213382726_sr_188.html","info")</f>
        <v/>
      </c>
      <c r="AA204" t="n">
        <v>203202</v>
      </c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243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231252</v>
      </c>
      <c r="AZ204" t="s">
        <v>389</v>
      </c>
      <c r="BA204" t="s"/>
      <c r="BB204" t="n">
        <v>60365</v>
      </c>
      <c r="BC204" t="n">
        <v>52.497818</v>
      </c>
      <c r="BD204" t="n">
        <v>52.497818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392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75.5</v>
      </c>
      <c r="L205" t="s">
        <v>76</v>
      </c>
      <c r="M205" t="s"/>
      <c r="N205" t="s">
        <v>93</v>
      </c>
      <c r="O205" t="s">
        <v>78</v>
      </c>
      <c r="P205" t="s">
        <v>392</v>
      </c>
      <c r="Q205" t="s"/>
      <c r="R205" t="s">
        <v>171</v>
      </c>
      <c r="S205" t="s">
        <v>393</v>
      </c>
      <c r="T205" t="s">
        <v>81</v>
      </c>
      <c r="U205" t="s">
        <v>82</v>
      </c>
      <c r="V205" t="s">
        <v>83</v>
      </c>
      <c r="W205" t="s">
        <v>109</v>
      </c>
      <c r="X205" t="s"/>
      <c r="Y205" t="s">
        <v>85</v>
      </c>
      <c r="Z205">
        <f>HYPERLINK("https://hotel-media.eclerx.com/savepage/tk_15462421738584282_sr_188.html","info")</f>
        <v/>
      </c>
      <c r="AA205" t="n">
        <v>-2902866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490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2902866</v>
      </c>
      <c r="AZ205" t="s">
        <v>394</v>
      </c>
      <c r="BA205" t="s"/>
      <c r="BB205" t="n">
        <v>399800</v>
      </c>
      <c r="BC205" t="n">
        <v>52.532928</v>
      </c>
      <c r="BD205" t="n">
        <v>52.532928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392</v>
      </c>
      <c r="F206" t="n">
        <v>-1</v>
      </c>
      <c r="G206" t="s">
        <v>74</v>
      </c>
      <c r="H206" t="s">
        <v>75</v>
      </c>
      <c r="I206" t="s"/>
      <c r="J206" t="s">
        <v>74</v>
      </c>
      <c r="K206" t="n">
        <v>84</v>
      </c>
      <c r="L206" t="s">
        <v>76</v>
      </c>
      <c r="M206" t="s"/>
      <c r="N206" t="s">
        <v>104</v>
      </c>
      <c r="O206" t="s">
        <v>78</v>
      </c>
      <c r="P206" t="s">
        <v>392</v>
      </c>
      <c r="Q206" t="s"/>
      <c r="R206" t="s">
        <v>171</v>
      </c>
      <c r="S206" t="s">
        <v>179</v>
      </c>
      <c r="T206" t="s">
        <v>81</v>
      </c>
      <c r="U206" t="s">
        <v>82</v>
      </c>
      <c r="V206" t="s">
        <v>83</v>
      </c>
      <c r="W206" t="s">
        <v>109</v>
      </c>
      <c r="X206" t="s"/>
      <c r="Y206" t="s">
        <v>85</v>
      </c>
      <c r="Z206">
        <f>HYPERLINK("https://hotel-media.eclerx.com/savepage/tk_15462421738584282_sr_188.html","info")</f>
        <v/>
      </c>
      <c r="AA206" t="n">
        <v>-2902866</v>
      </c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490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2902866</v>
      </c>
      <c r="AZ206" t="s">
        <v>394</v>
      </c>
      <c r="BA206" t="s"/>
      <c r="BB206" t="n">
        <v>399800</v>
      </c>
      <c r="BC206" t="n">
        <v>52.532928</v>
      </c>
      <c r="BD206" t="n">
        <v>52.532928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395</v>
      </c>
      <c r="F207" t="n">
        <v>529950</v>
      </c>
      <c r="G207" t="s">
        <v>74</v>
      </c>
      <c r="H207" t="s">
        <v>75</v>
      </c>
      <c r="I207" t="s"/>
      <c r="J207" t="s">
        <v>74</v>
      </c>
      <c r="K207" t="n">
        <v>79</v>
      </c>
      <c r="L207" t="s">
        <v>76</v>
      </c>
      <c r="M207" t="s"/>
      <c r="N207" t="s">
        <v>154</v>
      </c>
      <c r="O207" t="s">
        <v>78</v>
      </c>
      <c r="P207" t="s">
        <v>396</v>
      </c>
      <c r="Q207" t="s"/>
      <c r="R207" t="s">
        <v>171</v>
      </c>
      <c r="S207" t="s">
        <v>98</v>
      </c>
      <c r="T207" t="s">
        <v>81</v>
      </c>
      <c r="U207" t="s">
        <v>82</v>
      </c>
      <c r="V207" t="s">
        <v>83</v>
      </c>
      <c r="W207" t="s">
        <v>109</v>
      </c>
      <c r="X207" t="s"/>
      <c r="Y207" t="s">
        <v>85</v>
      </c>
      <c r="Z207">
        <f>HYPERLINK("https://hotel-media.eclerx.com/savepage/tk_1546241697977799_sr_189.html","info")</f>
        <v/>
      </c>
      <c r="AA207" t="n">
        <v>99191</v>
      </c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206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937934</v>
      </c>
      <c r="AZ207" t="s">
        <v>397</v>
      </c>
      <c r="BA207" t="s"/>
      <c r="BB207" t="n">
        <v>88500</v>
      </c>
      <c r="BC207" t="n">
        <v>52.500157</v>
      </c>
      <c r="BD207" t="n">
        <v>52.500157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395</v>
      </c>
      <c r="F208" t="n">
        <v>529950</v>
      </c>
      <c r="G208" t="s">
        <v>74</v>
      </c>
      <c r="H208" t="s">
        <v>75</v>
      </c>
      <c r="I208" t="s"/>
      <c r="J208" t="s">
        <v>74</v>
      </c>
      <c r="K208" t="n">
        <v>90</v>
      </c>
      <c r="L208" t="s">
        <v>76</v>
      </c>
      <c r="M208" t="s"/>
      <c r="N208" t="s">
        <v>158</v>
      </c>
      <c r="O208" t="s">
        <v>78</v>
      </c>
      <c r="P208" t="s">
        <v>396</v>
      </c>
      <c r="Q208" t="s"/>
      <c r="R208" t="s">
        <v>171</v>
      </c>
      <c r="S208" t="s">
        <v>398</v>
      </c>
      <c r="T208" t="s">
        <v>81</v>
      </c>
      <c r="U208" t="s">
        <v>82</v>
      </c>
      <c r="V208" t="s">
        <v>83</v>
      </c>
      <c r="W208" t="s">
        <v>109</v>
      </c>
      <c r="X208" t="s"/>
      <c r="Y208" t="s">
        <v>85</v>
      </c>
      <c r="Z208">
        <f>HYPERLINK("https://hotel-media.eclerx.com/savepage/tk_1546241697977799_sr_189.html","info")</f>
        <v/>
      </c>
      <c r="AA208" t="n">
        <v>99191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206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937934</v>
      </c>
      <c r="AZ208" t="s">
        <v>397</v>
      </c>
      <c r="BA208" t="s"/>
      <c r="BB208" t="n">
        <v>88500</v>
      </c>
      <c r="BC208" t="n">
        <v>52.500157</v>
      </c>
      <c r="BD208" t="n">
        <v>52.500157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395</v>
      </c>
      <c r="F209" t="n">
        <v>529950</v>
      </c>
      <c r="G209" t="s">
        <v>74</v>
      </c>
      <c r="H209" t="s">
        <v>75</v>
      </c>
      <c r="I209" t="s"/>
      <c r="J209" t="s">
        <v>74</v>
      </c>
      <c r="K209" t="n">
        <v>79</v>
      </c>
      <c r="L209" t="s">
        <v>76</v>
      </c>
      <c r="M209" t="s"/>
      <c r="N209" t="s">
        <v>399</v>
      </c>
      <c r="O209" t="s">
        <v>78</v>
      </c>
      <c r="P209" t="s">
        <v>396</v>
      </c>
      <c r="Q209" t="s"/>
      <c r="R209" t="s">
        <v>171</v>
      </c>
      <c r="S209" t="s">
        <v>98</v>
      </c>
      <c r="T209" t="s">
        <v>81</v>
      </c>
      <c r="U209" t="s">
        <v>82</v>
      </c>
      <c r="V209" t="s">
        <v>83</v>
      </c>
      <c r="W209" t="s">
        <v>109</v>
      </c>
      <c r="X209" t="s"/>
      <c r="Y209" t="s">
        <v>85</v>
      </c>
      <c r="Z209">
        <f>HYPERLINK("https://hotel-media.eclerx.com/savepage/tk_1546241697977799_sr_189.html","info")</f>
        <v/>
      </c>
      <c r="AA209" t="n">
        <v>99191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206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937934</v>
      </c>
      <c r="AZ209" t="s">
        <v>397</v>
      </c>
      <c r="BA209" t="s"/>
      <c r="BB209" t="n">
        <v>88500</v>
      </c>
      <c r="BC209" t="n">
        <v>52.500157</v>
      </c>
      <c r="BD209" t="n">
        <v>52.500157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395</v>
      </c>
      <c r="F210" t="n">
        <v>529950</v>
      </c>
      <c r="G210" t="s">
        <v>74</v>
      </c>
      <c r="H210" t="s">
        <v>75</v>
      </c>
      <c r="I210" t="s"/>
      <c r="J210" t="s">
        <v>74</v>
      </c>
      <c r="K210" t="n">
        <v>79</v>
      </c>
      <c r="L210" t="s">
        <v>76</v>
      </c>
      <c r="M210" t="s"/>
      <c r="N210" t="s">
        <v>161</v>
      </c>
      <c r="O210" t="s">
        <v>78</v>
      </c>
      <c r="P210" t="s">
        <v>396</v>
      </c>
      <c r="Q210" t="s"/>
      <c r="R210" t="s">
        <v>171</v>
      </c>
      <c r="S210" t="s">
        <v>98</v>
      </c>
      <c r="T210" t="s">
        <v>81</v>
      </c>
      <c r="U210" t="s">
        <v>82</v>
      </c>
      <c r="V210" t="s">
        <v>83</v>
      </c>
      <c r="W210" t="s">
        <v>109</v>
      </c>
      <c r="X210" t="s"/>
      <c r="Y210" t="s">
        <v>85</v>
      </c>
      <c r="Z210">
        <f>HYPERLINK("https://hotel-media.eclerx.com/savepage/tk_1546241697977799_sr_189.html","info")</f>
        <v/>
      </c>
      <c r="AA210" t="n">
        <v>99191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206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937934</v>
      </c>
      <c r="AZ210" t="s">
        <v>397</v>
      </c>
      <c r="BA210" t="s"/>
      <c r="BB210" t="n">
        <v>88500</v>
      </c>
      <c r="BC210" t="n">
        <v>52.500157</v>
      </c>
      <c r="BD210" t="n">
        <v>52.500157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395</v>
      </c>
      <c r="F211" t="n">
        <v>529950</v>
      </c>
      <c r="G211" t="s">
        <v>74</v>
      </c>
      <c r="H211" t="s">
        <v>75</v>
      </c>
      <c r="I211" t="s"/>
      <c r="J211" t="s">
        <v>74</v>
      </c>
      <c r="K211" t="n">
        <v>79</v>
      </c>
      <c r="L211" t="s">
        <v>76</v>
      </c>
      <c r="M211" t="s"/>
      <c r="N211" t="s">
        <v>399</v>
      </c>
      <c r="O211" t="s">
        <v>78</v>
      </c>
      <c r="P211" t="s">
        <v>396</v>
      </c>
      <c r="Q211" t="s"/>
      <c r="R211" t="s">
        <v>171</v>
      </c>
      <c r="S211" t="s">
        <v>98</v>
      </c>
      <c r="T211" t="s">
        <v>81</v>
      </c>
      <c r="U211" t="s">
        <v>82</v>
      </c>
      <c r="V211" t="s">
        <v>83</v>
      </c>
      <c r="W211" t="s">
        <v>109</v>
      </c>
      <c r="X211" t="s"/>
      <c r="Y211" t="s">
        <v>85</v>
      </c>
      <c r="Z211">
        <f>HYPERLINK("https://hotel-media.eclerx.com/savepage/tk_1546241697977799_sr_189.html","info")</f>
        <v/>
      </c>
      <c r="AA211" t="n">
        <v>99191</v>
      </c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206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937934</v>
      </c>
      <c r="AZ211" t="s">
        <v>397</v>
      </c>
      <c r="BA211" t="s"/>
      <c r="BB211" t="n">
        <v>88500</v>
      </c>
      <c r="BC211" t="n">
        <v>52.500157</v>
      </c>
      <c r="BD211" t="n">
        <v>52.500157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395</v>
      </c>
      <c r="F212" t="n">
        <v>529950</v>
      </c>
      <c r="G212" t="s">
        <v>74</v>
      </c>
      <c r="H212" t="s">
        <v>75</v>
      </c>
      <c r="I212" t="s"/>
      <c r="J212" t="s">
        <v>74</v>
      </c>
      <c r="K212" t="n">
        <v>84</v>
      </c>
      <c r="L212" t="s">
        <v>76</v>
      </c>
      <c r="M212" t="s"/>
      <c r="N212" t="s">
        <v>161</v>
      </c>
      <c r="O212" t="s">
        <v>78</v>
      </c>
      <c r="P212" t="s">
        <v>396</v>
      </c>
      <c r="Q212" t="s"/>
      <c r="R212" t="s">
        <v>171</v>
      </c>
      <c r="S212" t="s">
        <v>179</v>
      </c>
      <c r="T212" t="s">
        <v>81</v>
      </c>
      <c r="U212" t="s">
        <v>82</v>
      </c>
      <c r="V212" t="s">
        <v>83</v>
      </c>
      <c r="W212" t="s">
        <v>109</v>
      </c>
      <c r="X212" t="s"/>
      <c r="Y212" t="s">
        <v>85</v>
      </c>
      <c r="Z212">
        <f>HYPERLINK("https://hotel-media.eclerx.com/savepage/tk_1546241697977799_sr_189.html","info")</f>
        <v/>
      </c>
      <c r="AA212" t="n">
        <v>99191</v>
      </c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206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937934</v>
      </c>
      <c r="AZ212" t="s">
        <v>397</v>
      </c>
      <c r="BA212" t="s"/>
      <c r="BB212" t="n">
        <v>88500</v>
      </c>
      <c r="BC212" t="n">
        <v>52.500157</v>
      </c>
      <c r="BD212" t="n">
        <v>52.500157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395</v>
      </c>
      <c r="F213" t="n">
        <v>529950</v>
      </c>
      <c r="G213" t="s">
        <v>74</v>
      </c>
      <c r="H213" t="s">
        <v>75</v>
      </c>
      <c r="I213" t="s"/>
      <c r="J213" t="s">
        <v>74</v>
      </c>
      <c r="K213" t="n">
        <v>84</v>
      </c>
      <c r="L213" t="s">
        <v>76</v>
      </c>
      <c r="M213" t="s"/>
      <c r="N213" t="s">
        <v>399</v>
      </c>
      <c r="O213" t="s">
        <v>78</v>
      </c>
      <c r="P213" t="s">
        <v>396</v>
      </c>
      <c r="Q213" t="s"/>
      <c r="R213" t="s">
        <v>171</v>
      </c>
      <c r="S213" t="s">
        <v>179</v>
      </c>
      <c r="T213" t="s">
        <v>81</v>
      </c>
      <c r="U213" t="s">
        <v>82</v>
      </c>
      <c r="V213" t="s">
        <v>83</v>
      </c>
      <c r="W213" t="s">
        <v>109</v>
      </c>
      <c r="X213" t="s"/>
      <c r="Y213" t="s">
        <v>85</v>
      </c>
      <c r="Z213">
        <f>HYPERLINK("https://hotel-media.eclerx.com/savepage/tk_1546241697977799_sr_189.html","info")</f>
        <v/>
      </c>
      <c r="AA213" t="n">
        <v>99191</v>
      </c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206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937934</v>
      </c>
      <c r="AZ213" t="s">
        <v>397</v>
      </c>
      <c r="BA213" t="s"/>
      <c r="BB213" t="n">
        <v>88500</v>
      </c>
      <c r="BC213" t="n">
        <v>52.500157</v>
      </c>
      <c r="BD213" t="n">
        <v>52.500157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395</v>
      </c>
      <c r="F214" t="n">
        <v>529950</v>
      </c>
      <c r="G214" t="s">
        <v>74</v>
      </c>
      <c r="H214" t="s">
        <v>75</v>
      </c>
      <c r="I214" t="s"/>
      <c r="J214" t="s">
        <v>74</v>
      </c>
      <c r="K214" t="n">
        <v>90</v>
      </c>
      <c r="L214" t="s">
        <v>76</v>
      </c>
      <c r="M214" t="s"/>
      <c r="N214" t="s">
        <v>400</v>
      </c>
      <c r="O214" t="s">
        <v>78</v>
      </c>
      <c r="P214" t="s">
        <v>396</v>
      </c>
      <c r="Q214" t="s"/>
      <c r="R214" t="s">
        <v>171</v>
      </c>
      <c r="S214" t="s">
        <v>398</v>
      </c>
      <c r="T214" t="s">
        <v>81</v>
      </c>
      <c r="U214" t="s">
        <v>82</v>
      </c>
      <c r="V214" t="s">
        <v>83</v>
      </c>
      <c r="W214" t="s">
        <v>109</v>
      </c>
      <c r="X214" t="s"/>
      <c r="Y214" t="s">
        <v>85</v>
      </c>
      <c r="Z214">
        <f>HYPERLINK("https://hotel-media.eclerx.com/savepage/tk_1546241697977799_sr_189.html","info")</f>
        <v/>
      </c>
      <c r="AA214" t="n">
        <v>99191</v>
      </c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206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937934</v>
      </c>
      <c r="AZ214" t="s">
        <v>397</v>
      </c>
      <c r="BA214" t="s"/>
      <c r="BB214" t="n">
        <v>88500</v>
      </c>
      <c r="BC214" t="n">
        <v>52.500157</v>
      </c>
      <c r="BD214" t="n">
        <v>52.500157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395</v>
      </c>
      <c r="F215" t="n">
        <v>529950</v>
      </c>
      <c r="G215" t="s">
        <v>74</v>
      </c>
      <c r="H215" t="s">
        <v>75</v>
      </c>
      <c r="I215" t="s"/>
      <c r="J215" t="s">
        <v>74</v>
      </c>
      <c r="K215" t="n">
        <v>103</v>
      </c>
      <c r="L215" t="s">
        <v>76</v>
      </c>
      <c r="M215" t="s"/>
      <c r="N215" t="s">
        <v>161</v>
      </c>
      <c r="O215" t="s">
        <v>78</v>
      </c>
      <c r="P215" t="s">
        <v>396</v>
      </c>
      <c r="Q215" t="s"/>
      <c r="R215" t="s">
        <v>171</v>
      </c>
      <c r="S215" t="s">
        <v>223</v>
      </c>
      <c r="T215" t="s">
        <v>81</v>
      </c>
      <c r="U215" t="s">
        <v>82</v>
      </c>
      <c r="V215" t="s">
        <v>83</v>
      </c>
      <c r="W215" t="s">
        <v>84</v>
      </c>
      <c r="X215" t="s"/>
      <c r="Y215" t="s">
        <v>85</v>
      </c>
      <c r="Z215">
        <f>HYPERLINK("https://hotel-media.eclerx.com/savepage/tk_1546241697977799_sr_189.html","info")</f>
        <v/>
      </c>
      <c r="AA215" t="n">
        <v>99191</v>
      </c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206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937934</v>
      </c>
      <c r="AZ215" t="s">
        <v>397</v>
      </c>
      <c r="BA215" t="s"/>
      <c r="BB215" t="n">
        <v>88500</v>
      </c>
      <c r="BC215" t="n">
        <v>52.500157</v>
      </c>
      <c r="BD215" t="n">
        <v>52.500157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395</v>
      </c>
      <c r="F216" t="n">
        <v>529950</v>
      </c>
      <c r="G216" t="s">
        <v>74</v>
      </c>
      <c r="H216" t="s">
        <v>75</v>
      </c>
      <c r="I216" t="s"/>
      <c r="J216" t="s">
        <v>74</v>
      </c>
      <c r="K216" t="n">
        <v>103</v>
      </c>
      <c r="L216" t="s">
        <v>76</v>
      </c>
      <c r="M216" t="s"/>
      <c r="N216" t="s">
        <v>399</v>
      </c>
      <c r="O216" t="s">
        <v>78</v>
      </c>
      <c r="P216" t="s">
        <v>396</v>
      </c>
      <c r="Q216" t="s"/>
      <c r="R216" t="s">
        <v>171</v>
      </c>
      <c r="S216" t="s">
        <v>223</v>
      </c>
      <c r="T216" t="s">
        <v>81</v>
      </c>
      <c r="U216" t="s">
        <v>82</v>
      </c>
      <c r="V216" t="s">
        <v>83</v>
      </c>
      <c r="W216" t="s">
        <v>84</v>
      </c>
      <c r="X216" t="s"/>
      <c r="Y216" t="s">
        <v>85</v>
      </c>
      <c r="Z216">
        <f>HYPERLINK("https://hotel-media.eclerx.com/savepage/tk_1546241697977799_sr_189.html","info")</f>
        <v/>
      </c>
      <c r="AA216" t="n">
        <v>99191</v>
      </c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206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937934</v>
      </c>
      <c r="AZ216" t="s">
        <v>397</v>
      </c>
      <c r="BA216" t="s"/>
      <c r="BB216" t="n">
        <v>88500</v>
      </c>
      <c r="BC216" t="n">
        <v>52.500157</v>
      </c>
      <c r="BD216" t="n">
        <v>52.500157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395</v>
      </c>
      <c r="F217" t="n">
        <v>529950</v>
      </c>
      <c r="G217" t="s">
        <v>74</v>
      </c>
      <c r="H217" t="s">
        <v>75</v>
      </c>
      <c r="I217" t="s"/>
      <c r="J217" t="s">
        <v>74</v>
      </c>
      <c r="K217" t="n">
        <v>108</v>
      </c>
      <c r="L217" t="s">
        <v>76</v>
      </c>
      <c r="M217" t="s"/>
      <c r="N217" t="s">
        <v>161</v>
      </c>
      <c r="O217" t="s">
        <v>78</v>
      </c>
      <c r="P217" t="s">
        <v>396</v>
      </c>
      <c r="Q217" t="s"/>
      <c r="R217" t="s">
        <v>171</v>
      </c>
      <c r="S217" t="s">
        <v>401</v>
      </c>
      <c r="T217" t="s">
        <v>81</v>
      </c>
      <c r="U217" t="s">
        <v>82</v>
      </c>
      <c r="V217" t="s">
        <v>83</v>
      </c>
      <c r="W217" t="s">
        <v>84</v>
      </c>
      <c r="X217" t="s"/>
      <c r="Y217" t="s">
        <v>85</v>
      </c>
      <c r="Z217">
        <f>HYPERLINK("https://hotel-media.eclerx.com/savepage/tk_1546241697977799_sr_189.html","info")</f>
        <v/>
      </c>
      <c r="AA217" t="n">
        <v>99191</v>
      </c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206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937934</v>
      </c>
      <c r="AZ217" t="s">
        <v>397</v>
      </c>
      <c r="BA217" t="s"/>
      <c r="BB217" t="n">
        <v>88500</v>
      </c>
      <c r="BC217" t="n">
        <v>52.500157</v>
      </c>
      <c r="BD217" t="n">
        <v>52.500157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395</v>
      </c>
      <c r="F218" t="n">
        <v>529950</v>
      </c>
      <c r="G218" t="s">
        <v>74</v>
      </c>
      <c r="H218" t="s">
        <v>75</v>
      </c>
      <c r="I218" t="s"/>
      <c r="J218" t="s">
        <v>74</v>
      </c>
      <c r="K218" t="n">
        <v>108</v>
      </c>
      <c r="L218" t="s">
        <v>76</v>
      </c>
      <c r="M218" t="s"/>
      <c r="N218" t="s">
        <v>399</v>
      </c>
      <c r="O218" t="s">
        <v>78</v>
      </c>
      <c r="P218" t="s">
        <v>396</v>
      </c>
      <c r="Q218" t="s"/>
      <c r="R218" t="s">
        <v>171</v>
      </c>
      <c r="S218" t="s">
        <v>401</v>
      </c>
      <c r="T218" t="s">
        <v>81</v>
      </c>
      <c r="U218" t="s">
        <v>82</v>
      </c>
      <c r="V218" t="s">
        <v>83</v>
      </c>
      <c r="W218" t="s">
        <v>84</v>
      </c>
      <c r="X218" t="s"/>
      <c r="Y218" t="s">
        <v>85</v>
      </c>
      <c r="Z218">
        <f>HYPERLINK("https://hotel-media.eclerx.com/savepage/tk_1546241697977799_sr_189.html","info")</f>
        <v/>
      </c>
      <c r="AA218" t="n">
        <v>99191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206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937934</v>
      </c>
      <c r="AZ218" t="s">
        <v>397</v>
      </c>
      <c r="BA218" t="s"/>
      <c r="BB218" t="n">
        <v>88500</v>
      </c>
      <c r="BC218" t="n">
        <v>52.500157</v>
      </c>
      <c r="BD218" t="n">
        <v>52.500157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395</v>
      </c>
      <c r="F219" t="n">
        <v>529950</v>
      </c>
      <c r="G219" t="s">
        <v>74</v>
      </c>
      <c r="H219" t="s">
        <v>75</v>
      </c>
      <c r="I219" t="s"/>
      <c r="J219" t="s">
        <v>74</v>
      </c>
      <c r="K219" t="n">
        <v>118</v>
      </c>
      <c r="L219" t="s">
        <v>76</v>
      </c>
      <c r="M219" t="s"/>
      <c r="N219" t="s">
        <v>158</v>
      </c>
      <c r="O219" t="s">
        <v>78</v>
      </c>
      <c r="P219" t="s">
        <v>396</v>
      </c>
      <c r="Q219" t="s"/>
      <c r="R219" t="s">
        <v>171</v>
      </c>
      <c r="S219" t="s">
        <v>165</v>
      </c>
      <c r="T219" t="s">
        <v>81</v>
      </c>
      <c r="U219" t="s">
        <v>82</v>
      </c>
      <c r="V219" t="s">
        <v>83</v>
      </c>
      <c r="W219" t="s">
        <v>84</v>
      </c>
      <c r="X219" t="s"/>
      <c r="Y219" t="s">
        <v>85</v>
      </c>
      <c r="Z219">
        <f>HYPERLINK("https://hotel-media.eclerx.com/savepage/tk_1546241697977799_sr_189.html","info")</f>
        <v/>
      </c>
      <c r="AA219" t="n">
        <v>99191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206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937934</v>
      </c>
      <c r="AZ219" t="s">
        <v>397</v>
      </c>
      <c r="BA219" t="s"/>
      <c r="BB219" t="n">
        <v>88500</v>
      </c>
      <c r="BC219" t="n">
        <v>52.500157</v>
      </c>
      <c r="BD219" t="n">
        <v>52.500157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395</v>
      </c>
      <c r="F220" t="n">
        <v>529950</v>
      </c>
      <c r="G220" t="s">
        <v>74</v>
      </c>
      <c r="H220" t="s">
        <v>75</v>
      </c>
      <c r="I220" t="s"/>
      <c r="J220" t="s">
        <v>74</v>
      </c>
      <c r="K220" t="n">
        <v>118</v>
      </c>
      <c r="L220" t="s">
        <v>76</v>
      </c>
      <c r="M220" t="s"/>
      <c r="N220" t="s">
        <v>400</v>
      </c>
      <c r="O220" t="s">
        <v>78</v>
      </c>
      <c r="P220" t="s">
        <v>396</v>
      </c>
      <c r="Q220" t="s"/>
      <c r="R220" t="s">
        <v>171</v>
      </c>
      <c r="S220" t="s">
        <v>165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>
        <f>HYPERLINK("https://hotel-media.eclerx.com/savepage/tk_1546241697977799_sr_189.html","info")</f>
        <v/>
      </c>
      <c r="AA220" t="n">
        <v>99191</v>
      </c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206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937934</v>
      </c>
      <c r="AZ220" t="s">
        <v>397</v>
      </c>
      <c r="BA220" t="s"/>
      <c r="BB220" t="n">
        <v>88500</v>
      </c>
      <c r="BC220" t="n">
        <v>52.500157</v>
      </c>
      <c r="BD220" t="n">
        <v>52.500157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402</v>
      </c>
      <c r="F221" t="n">
        <v>1603082</v>
      </c>
      <c r="G221" t="s">
        <v>74</v>
      </c>
      <c r="H221" t="s">
        <v>75</v>
      </c>
      <c r="I221" t="s"/>
      <c r="J221" t="s">
        <v>74</v>
      </c>
      <c r="K221" t="n">
        <v>101.01</v>
      </c>
      <c r="L221" t="s">
        <v>76</v>
      </c>
      <c r="M221" t="s"/>
      <c r="N221" t="s">
        <v>403</v>
      </c>
      <c r="O221" t="s">
        <v>78</v>
      </c>
      <c r="P221" t="s">
        <v>404</v>
      </c>
      <c r="Q221" t="s"/>
      <c r="R221" t="s">
        <v>112</v>
      </c>
      <c r="S221" t="s">
        <v>405</v>
      </c>
      <c r="T221" t="s">
        <v>81</v>
      </c>
      <c r="U221" t="s">
        <v>82</v>
      </c>
      <c r="V221" t="s">
        <v>83</v>
      </c>
      <c r="W221" t="s">
        <v>109</v>
      </c>
      <c r="X221" t="s"/>
      <c r="Y221" t="s">
        <v>85</v>
      </c>
      <c r="Z221">
        <f>HYPERLINK("https://hotel-media.eclerx.com/savepage/tk_15462413369869044_sr_189.html","info")</f>
        <v/>
      </c>
      <c r="AA221" t="n">
        <v>201317</v>
      </c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31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4056093</v>
      </c>
      <c r="AZ221" t="s">
        <v>406</v>
      </c>
      <c r="BA221" t="s"/>
      <c r="BB221" t="n">
        <v>46368</v>
      </c>
      <c r="BC221" t="n">
        <v>52.44268</v>
      </c>
      <c r="BD221" t="n">
        <v>52.44268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402</v>
      </c>
      <c r="F222" t="n">
        <v>1603082</v>
      </c>
      <c r="G222" t="s">
        <v>74</v>
      </c>
      <c r="H222" t="s">
        <v>75</v>
      </c>
      <c r="I222" t="s"/>
      <c r="J222" t="s">
        <v>74</v>
      </c>
      <c r="K222" t="n">
        <v>111</v>
      </c>
      <c r="L222" t="s">
        <v>76</v>
      </c>
      <c r="M222" t="s"/>
      <c r="N222" t="s">
        <v>407</v>
      </c>
      <c r="O222" t="s">
        <v>78</v>
      </c>
      <c r="P222" t="s">
        <v>404</v>
      </c>
      <c r="Q222" t="s"/>
      <c r="R222" t="s">
        <v>112</v>
      </c>
      <c r="S222" t="s">
        <v>408</v>
      </c>
      <c r="T222" t="s">
        <v>81</v>
      </c>
      <c r="U222" t="s">
        <v>82</v>
      </c>
      <c r="V222" t="s">
        <v>83</v>
      </c>
      <c r="W222" t="s">
        <v>109</v>
      </c>
      <c r="X222" t="s"/>
      <c r="Y222" t="s">
        <v>85</v>
      </c>
      <c r="Z222">
        <f>HYPERLINK("https://hotel-media.eclerx.com/savepage/tk_15462413369869044_sr_189.html","info")</f>
        <v/>
      </c>
      <c r="AA222" t="n">
        <v>201317</v>
      </c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31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4056093</v>
      </c>
      <c r="AZ222" t="s">
        <v>406</v>
      </c>
      <c r="BA222" t="s"/>
      <c r="BB222" t="n">
        <v>46368</v>
      </c>
      <c r="BC222" t="n">
        <v>52.44268</v>
      </c>
      <c r="BD222" t="n">
        <v>52.44268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402</v>
      </c>
      <c r="F223" t="n">
        <v>1603082</v>
      </c>
      <c r="G223" t="s">
        <v>74</v>
      </c>
      <c r="H223" t="s">
        <v>75</v>
      </c>
      <c r="I223" t="s"/>
      <c r="J223" t="s">
        <v>74</v>
      </c>
      <c r="K223" t="n">
        <v>111</v>
      </c>
      <c r="L223" t="s">
        <v>76</v>
      </c>
      <c r="M223" t="s"/>
      <c r="N223" t="s">
        <v>409</v>
      </c>
      <c r="O223" t="s">
        <v>78</v>
      </c>
      <c r="P223" t="s">
        <v>404</v>
      </c>
      <c r="Q223" t="s"/>
      <c r="R223" t="s">
        <v>112</v>
      </c>
      <c r="S223" t="s">
        <v>408</v>
      </c>
      <c r="T223" t="s">
        <v>81</v>
      </c>
      <c r="U223" t="s">
        <v>82</v>
      </c>
      <c r="V223" t="s">
        <v>83</v>
      </c>
      <c r="W223" t="s">
        <v>109</v>
      </c>
      <c r="X223" t="s"/>
      <c r="Y223" t="s">
        <v>85</v>
      </c>
      <c r="Z223">
        <f>HYPERLINK("https://hotel-media.eclerx.com/savepage/tk_15462413369869044_sr_189.html","info")</f>
        <v/>
      </c>
      <c r="AA223" t="n">
        <v>201317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31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4056093</v>
      </c>
      <c r="AZ223" t="s">
        <v>406</v>
      </c>
      <c r="BA223" t="s"/>
      <c r="BB223" t="n">
        <v>46368</v>
      </c>
      <c r="BC223" t="n">
        <v>52.44268</v>
      </c>
      <c r="BD223" t="n">
        <v>52.44268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410</v>
      </c>
      <c r="F224" t="n">
        <v>6822994</v>
      </c>
      <c r="G224" t="s">
        <v>74</v>
      </c>
      <c r="H224" t="s">
        <v>75</v>
      </c>
      <c r="I224" t="s"/>
      <c r="J224" t="s">
        <v>74</v>
      </c>
      <c r="K224" t="n">
        <v>83.2</v>
      </c>
      <c r="L224" t="s">
        <v>76</v>
      </c>
      <c r="M224" t="s"/>
      <c r="N224" t="s">
        <v>93</v>
      </c>
      <c r="O224" t="s">
        <v>78</v>
      </c>
      <c r="P224" t="s">
        <v>411</v>
      </c>
      <c r="Q224" t="s"/>
      <c r="R224" t="s">
        <v>171</v>
      </c>
      <c r="S224" t="s">
        <v>412</v>
      </c>
      <c r="T224" t="s">
        <v>81</v>
      </c>
      <c r="U224" t="s">
        <v>82</v>
      </c>
      <c r="V224" t="s">
        <v>83</v>
      </c>
      <c r="W224" t="s">
        <v>109</v>
      </c>
      <c r="X224" t="s"/>
      <c r="Y224" t="s">
        <v>85</v>
      </c>
      <c r="Z224">
        <f>HYPERLINK("https://hotel-media.eclerx.com/savepage/tk_15462413261603663_sr_188.html","info")</f>
        <v/>
      </c>
      <c r="AA224" t="n">
        <v>217113</v>
      </c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29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4481100</v>
      </c>
      <c r="AZ224" t="s">
        <v>413</v>
      </c>
      <c r="BA224" t="s"/>
      <c r="BB224" t="n">
        <v>37906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410</v>
      </c>
      <c r="F225" t="n">
        <v>6822994</v>
      </c>
      <c r="G225" t="s">
        <v>74</v>
      </c>
      <c r="H225" t="s">
        <v>75</v>
      </c>
      <c r="I225" t="s"/>
      <c r="J225" t="s">
        <v>74</v>
      </c>
      <c r="K225" t="n">
        <v>91.2</v>
      </c>
      <c r="L225" t="s">
        <v>76</v>
      </c>
      <c r="M225" t="s"/>
      <c r="N225" t="s">
        <v>414</v>
      </c>
      <c r="O225" t="s">
        <v>78</v>
      </c>
      <c r="P225" t="s">
        <v>411</v>
      </c>
      <c r="Q225" t="s"/>
      <c r="R225" t="s">
        <v>171</v>
      </c>
      <c r="S225" t="s">
        <v>415</v>
      </c>
      <c r="T225" t="s">
        <v>81</v>
      </c>
      <c r="U225" t="s">
        <v>82</v>
      </c>
      <c r="V225" t="s">
        <v>83</v>
      </c>
      <c r="W225" t="s">
        <v>109</v>
      </c>
      <c r="X225" t="s"/>
      <c r="Y225" t="s">
        <v>85</v>
      </c>
      <c r="Z225">
        <f>HYPERLINK("https://hotel-media.eclerx.com/savepage/tk_15462413261603663_sr_188.html","info")</f>
        <v/>
      </c>
      <c r="AA225" t="n">
        <v>217113</v>
      </c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29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4481100</v>
      </c>
      <c r="AZ225" t="s">
        <v>413</v>
      </c>
      <c r="BA225" t="s"/>
      <c r="BB225" t="n">
        <v>37906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410</v>
      </c>
      <c r="F226" t="n">
        <v>6822994</v>
      </c>
      <c r="G226" t="s">
        <v>74</v>
      </c>
      <c r="H226" t="s">
        <v>75</v>
      </c>
      <c r="I226" t="s"/>
      <c r="J226" t="s">
        <v>74</v>
      </c>
      <c r="K226" t="n">
        <v>91.2</v>
      </c>
      <c r="L226" t="s">
        <v>76</v>
      </c>
      <c r="M226" t="s"/>
      <c r="N226" t="s">
        <v>183</v>
      </c>
      <c r="O226" t="s">
        <v>78</v>
      </c>
      <c r="P226" t="s">
        <v>411</v>
      </c>
      <c r="Q226" t="s"/>
      <c r="R226" t="s">
        <v>171</v>
      </c>
      <c r="S226" t="s">
        <v>415</v>
      </c>
      <c r="T226" t="s">
        <v>81</v>
      </c>
      <c r="U226" t="s">
        <v>82</v>
      </c>
      <c r="V226" t="s">
        <v>83</v>
      </c>
      <c r="W226" t="s">
        <v>109</v>
      </c>
      <c r="X226" t="s"/>
      <c r="Y226" t="s">
        <v>85</v>
      </c>
      <c r="Z226">
        <f>HYPERLINK("https://hotel-media.eclerx.com/savepage/tk_15462413261603663_sr_188.html","info")</f>
        <v/>
      </c>
      <c r="AA226" t="n">
        <v>217113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29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4481100</v>
      </c>
      <c r="AZ226" t="s">
        <v>413</v>
      </c>
      <c r="BA226" t="s"/>
      <c r="BB226" t="n">
        <v>37906</v>
      </c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410</v>
      </c>
      <c r="F227" t="n">
        <v>6822994</v>
      </c>
      <c r="G227" t="s">
        <v>74</v>
      </c>
      <c r="H227" t="s">
        <v>75</v>
      </c>
      <c r="I227" t="s"/>
      <c r="J227" t="s">
        <v>74</v>
      </c>
      <c r="K227" t="n">
        <v>114</v>
      </c>
      <c r="L227" t="s">
        <v>76</v>
      </c>
      <c r="M227" t="s"/>
      <c r="N227" t="s">
        <v>416</v>
      </c>
      <c r="O227" t="s">
        <v>78</v>
      </c>
      <c r="P227" t="s">
        <v>411</v>
      </c>
      <c r="Q227" t="s"/>
      <c r="R227" t="s">
        <v>171</v>
      </c>
      <c r="S227" t="s">
        <v>417</v>
      </c>
      <c r="T227" t="s">
        <v>81</v>
      </c>
      <c r="U227" t="s">
        <v>82</v>
      </c>
      <c r="V227" t="s">
        <v>83</v>
      </c>
      <c r="W227" t="s">
        <v>109</v>
      </c>
      <c r="X227" t="s"/>
      <c r="Y227" t="s">
        <v>85</v>
      </c>
      <c r="Z227">
        <f>HYPERLINK("https://hotel-media.eclerx.com/savepage/tk_15462413261603663_sr_188.html","info")</f>
        <v/>
      </c>
      <c r="AA227" t="n">
        <v>217113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29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4481100</v>
      </c>
      <c r="AZ227" t="s">
        <v>413</v>
      </c>
      <c r="BA227" t="s"/>
      <c r="BB227" t="n">
        <v>37906</v>
      </c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410</v>
      </c>
      <c r="F228" t="n">
        <v>6822994</v>
      </c>
      <c r="G228" t="s">
        <v>74</v>
      </c>
      <c r="H228" t="s">
        <v>75</v>
      </c>
      <c r="I228" t="s"/>
      <c r="J228" t="s">
        <v>74</v>
      </c>
      <c r="K228" t="n">
        <v>114</v>
      </c>
      <c r="L228" t="s">
        <v>76</v>
      </c>
      <c r="M228" t="s"/>
      <c r="N228" t="s">
        <v>189</v>
      </c>
      <c r="O228" t="s">
        <v>78</v>
      </c>
      <c r="P228" t="s">
        <v>411</v>
      </c>
      <c r="Q228" t="s"/>
      <c r="R228" t="s">
        <v>171</v>
      </c>
      <c r="S228" t="s">
        <v>417</v>
      </c>
      <c r="T228" t="s">
        <v>81</v>
      </c>
      <c r="U228" t="s">
        <v>82</v>
      </c>
      <c r="V228" t="s">
        <v>83</v>
      </c>
      <c r="W228" t="s">
        <v>109</v>
      </c>
      <c r="X228" t="s"/>
      <c r="Y228" t="s">
        <v>85</v>
      </c>
      <c r="Z228">
        <f>HYPERLINK("https://hotel-media.eclerx.com/savepage/tk_15462413261603663_sr_188.html","info")</f>
        <v/>
      </c>
      <c r="AA228" t="n">
        <v>217113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29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4481100</v>
      </c>
      <c r="AZ228" t="s">
        <v>413</v>
      </c>
      <c r="BA228" t="s"/>
      <c r="BB228" t="n">
        <v>37906</v>
      </c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418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69.3</v>
      </c>
      <c r="L229" t="s">
        <v>76</v>
      </c>
      <c r="M229" t="s"/>
      <c r="N229" t="s">
        <v>95</v>
      </c>
      <c r="O229" t="s">
        <v>78</v>
      </c>
      <c r="P229" t="s">
        <v>418</v>
      </c>
      <c r="Q229" t="s"/>
      <c r="R229" t="s">
        <v>79</v>
      </c>
      <c r="S229" t="s">
        <v>419</v>
      </c>
      <c r="T229" t="s">
        <v>81</v>
      </c>
      <c r="U229" t="s">
        <v>82</v>
      </c>
      <c r="V229" t="s">
        <v>83</v>
      </c>
      <c r="W229" t="s">
        <v>109</v>
      </c>
      <c r="X229" t="s"/>
      <c r="Y229" t="s">
        <v>85</v>
      </c>
      <c r="Z229">
        <f>HYPERLINK("https://hotel-media.eclerx.com/savepage/tk_15462420162081406_sr_189.html","info")</f>
        <v/>
      </c>
      <c r="AA229" t="n">
        <v>-2071654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358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2071654</v>
      </c>
      <c r="AZ229" t="s">
        <v>420</v>
      </c>
      <c r="BA229" t="s"/>
      <c r="BB229" t="n">
        <v>215498</v>
      </c>
      <c r="BC229" t="n">
        <v>52.54741</v>
      </c>
      <c r="BD229" t="n">
        <v>52.54741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421</v>
      </c>
      <c r="F230" t="n">
        <v>974686</v>
      </c>
      <c r="G230" t="s">
        <v>74</v>
      </c>
      <c r="H230" t="s">
        <v>75</v>
      </c>
      <c r="I230" t="s"/>
      <c r="J230" t="s">
        <v>74</v>
      </c>
      <c r="K230" t="n">
        <v>90.05</v>
      </c>
      <c r="L230" t="s">
        <v>76</v>
      </c>
      <c r="M230" t="s"/>
      <c r="N230" t="s">
        <v>93</v>
      </c>
      <c r="O230" t="s">
        <v>78</v>
      </c>
      <c r="P230" t="s">
        <v>422</v>
      </c>
      <c r="Q230" t="s"/>
      <c r="R230" t="s">
        <v>112</v>
      </c>
      <c r="S230" t="s">
        <v>423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>
        <f>HYPERLINK("https://hotel-media.eclerx.com/savepage/tk_15462416643406312_sr_189.html","info")</f>
        <v/>
      </c>
      <c r="AA230" t="n">
        <v>170425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190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937992</v>
      </c>
      <c r="AZ230" t="s">
        <v>424</v>
      </c>
      <c r="BA230" t="s"/>
      <c r="BB230" t="n">
        <v>143106</v>
      </c>
      <c r="BC230" t="n">
        <v>52.52959</v>
      </c>
      <c r="BD230" t="n">
        <v>52.52959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421</v>
      </c>
      <c r="F231" t="n">
        <v>974686</v>
      </c>
      <c r="G231" t="s">
        <v>74</v>
      </c>
      <c r="H231" t="s">
        <v>75</v>
      </c>
      <c r="I231" t="s"/>
      <c r="J231" t="s">
        <v>74</v>
      </c>
      <c r="K231" t="n">
        <v>106</v>
      </c>
      <c r="L231" t="s">
        <v>76</v>
      </c>
      <c r="M231" t="s"/>
      <c r="N231" t="s">
        <v>95</v>
      </c>
      <c r="O231" t="s">
        <v>78</v>
      </c>
      <c r="P231" t="s">
        <v>422</v>
      </c>
      <c r="Q231" t="s"/>
      <c r="R231" t="s">
        <v>112</v>
      </c>
      <c r="S231" t="s">
        <v>164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>
        <f>HYPERLINK("https://hotel-media.eclerx.com/savepage/tk_15462416643406312_sr_189.html","info")</f>
        <v/>
      </c>
      <c r="AA231" t="n">
        <v>170425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190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937992</v>
      </c>
      <c r="AZ231" t="s">
        <v>424</v>
      </c>
      <c r="BA231" t="s"/>
      <c r="BB231" t="n">
        <v>143106</v>
      </c>
      <c r="BC231" t="n">
        <v>52.52959</v>
      </c>
      <c r="BD231" t="n">
        <v>52.52959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421</v>
      </c>
      <c r="F232" t="n">
        <v>974686</v>
      </c>
      <c r="G232" t="s">
        <v>74</v>
      </c>
      <c r="H232" t="s">
        <v>75</v>
      </c>
      <c r="I232" t="s"/>
      <c r="J232" t="s">
        <v>74</v>
      </c>
      <c r="K232" t="n">
        <v>116</v>
      </c>
      <c r="L232" t="s">
        <v>76</v>
      </c>
      <c r="M232" t="s"/>
      <c r="N232" t="s">
        <v>327</v>
      </c>
      <c r="O232" t="s">
        <v>78</v>
      </c>
      <c r="P232" t="s">
        <v>422</v>
      </c>
      <c r="Q232" t="s"/>
      <c r="R232" t="s">
        <v>112</v>
      </c>
      <c r="S232" t="s">
        <v>425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>
        <f>HYPERLINK("https://hotel-media.eclerx.com/savepage/tk_15462416643406312_sr_189.html","info")</f>
        <v/>
      </c>
      <c r="AA232" t="n">
        <v>170425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190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937992</v>
      </c>
      <c r="AZ232" t="s">
        <v>424</v>
      </c>
      <c r="BA232" t="s"/>
      <c r="BB232" t="n">
        <v>143106</v>
      </c>
      <c r="BC232" t="n">
        <v>52.52959</v>
      </c>
      <c r="BD232" t="n">
        <v>52.52959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426</v>
      </c>
      <c r="F233" t="n">
        <v>1273087</v>
      </c>
      <c r="G233" t="s">
        <v>74</v>
      </c>
      <c r="H233" t="s">
        <v>75</v>
      </c>
      <c r="I233" t="s"/>
      <c r="J233" t="s">
        <v>74</v>
      </c>
      <c r="K233" t="n">
        <v>241.5</v>
      </c>
      <c r="L233" t="s">
        <v>76</v>
      </c>
      <c r="M233" t="s"/>
      <c r="N233" t="s">
        <v>427</v>
      </c>
      <c r="O233" t="s">
        <v>78</v>
      </c>
      <c r="P233" t="s">
        <v>428</v>
      </c>
      <c r="Q233" t="s"/>
      <c r="R233" t="s">
        <v>107</v>
      </c>
      <c r="S233" t="s">
        <v>429</v>
      </c>
      <c r="T233" t="s">
        <v>81</v>
      </c>
      <c r="U233" t="s">
        <v>82</v>
      </c>
      <c r="V233" t="s">
        <v>83</v>
      </c>
      <c r="W233" t="s">
        <v>109</v>
      </c>
      <c r="X233" t="s"/>
      <c r="Y233" t="s">
        <v>85</v>
      </c>
      <c r="Z233">
        <f>HYPERLINK("https://hotel-media.eclerx.com/savepage/tk_1546242121547039_sr_188.html","info")</f>
        <v/>
      </c>
      <c r="AA233" t="n">
        <v>191200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460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1282974</v>
      </c>
      <c r="AZ233" t="s">
        <v>430</v>
      </c>
      <c r="BA233" t="s"/>
      <c r="BB233" t="n">
        <v>550426</v>
      </c>
      <c r="BC233" t="n">
        <v>52.505588</v>
      </c>
      <c r="BD233" t="n">
        <v>52.505588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426</v>
      </c>
      <c r="F234" t="n">
        <v>1273087</v>
      </c>
      <c r="G234" t="s">
        <v>74</v>
      </c>
      <c r="H234" t="s">
        <v>75</v>
      </c>
      <c r="I234" t="s"/>
      <c r="J234" t="s">
        <v>74</v>
      </c>
      <c r="K234" t="n">
        <v>294</v>
      </c>
      <c r="L234" t="s">
        <v>76</v>
      </c>
      <c r="M234" t="s"/>
      <c r="N234" t="s">
        <v>431</v>
      </c>
      <c r="O234" t="s">
        <v>78</v>
      </c>
      <c r="P234" t="s">
        <v>428</v>
      </c>
      <c r="Q234" t="s"/>
      <c r="R234" t="s">
        <v>107</v>
      </c>
      <c r="S234" t="s">
        <v>432</v>
      </c>
      <c r="T234" t="s">
        <v>81</v>
      </c>
      <c r="U234" t="s">
        <v>82</v>
      </c>
      <c r="V234" t="s">
        <v>83</v>
      </c>
      <c r="W234" t="s">
        <v>109</v>
      </c>
      <c r="X234" t="s"/>
      <c r="Y234" t="s">
        <v>85</v>
      </c>
      <c r="Z234">
        <f>HYPERLINK("https://hotel-media.eclerx.com/savepage/tk_1546242121547039_sr_188.html","info")</f>
        <v/>
      </c>
      <c r="AA234" t="n">
        <v>191200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460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1282974</v>
      </c>
      <c r="AZ234" t="s">
        <v>430</v>
      </c>
      <c r="BA234" t="s"/>
      <c r="BB234" t="n">
        <v>550426</v>
      </c>
      <c r="BC234" t="n">
        <v>52.505588</v>
      </c>
      <c r="BD234" t="n">
        <v>52.505588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426</v>
      </c>
      <c r="F235" t="n">
        <v>1273087</v>
      </c>
      <c r="G235" t="s">
        <v>74</v>
      </c>
      <c r="H235" t="s">
        <v>75</v>
      </c>
      <c r="I235" t="s"/>
      <c r="J235" t="s">
        <v>74</v>
      </c>
      <c r="K235" t="n">
        <v>294</v>
      </c>
      <c r="L235" t="s">
        <v>76</v>
      </c>
      <c r="M235" t="s"/>
      <c r="N235" t="s">
        <v>433</v>
      </c>
      <c r="O235" t="s">
        <v>78</v>
      </c>
      <c r="P235" t="s">
        <v>428</v>
      </c>
      <c r="Q235" t="s"/>
      <c r="R235" t="s">
        <v>107</v>
      </c>
      <c r="S235" t="s">
        <v>432</v>
      </c>
      <c r="T235" t="s">
        <v>81</v>
      </c>
      <c r="U235" t="s">
        <v>82</v>
      </c>
      <c r="V235" t="s">
        <v>83</v>
      </c>
      <c r="W235" t="s">
        <v>109</v>
      </c>
      <c r="X235" t="s"/>
      <c r="Y235" t="s">
        <v>85</v>
      </c>
      <c r="Z235">
        <f>HYPERLINK("https://hotel-media.eclerx.com/savepage/tk_1546242121547039_sr_188.html","info")</f>
        <v/>
      </c>
      <c r="AA235" t="n">
        <v>191200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460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1282974</v>
      </c>
      <c r="AZ235" t="s">
        <v>430</v>
      </c>
      <c r="BA235" t="s"/>
      <c r="BB235" t="n">
        <v>550426</v>
      </c>
      <c r="BC235" t="n">
        <v>52.505588</v>
      </c>
      <c r="BD235" t="n">
        <v>52.505588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426</v>
      </c>
      <c r="F236" t="n">
        <v>1273087</v>
      </c>
      <c r="G236" t="s">
        <v>74</v>
      </c>
      <c r="H236" t="s">
        <v>75</v>
      </c>
      <c r="I236" t="s"/>
      <c r="J236" t="s">
        <v>74</v>
      </c>
      <c r="K236" t="n">
        <v>300.3</v>
      </c>
      <c r="L236" t="s">
        <v>76</v>
      </c>
      <c r="M236" t="s"/>
      <c r="N236" t="s">
        <v>427</v>
      </c>
      <c r="O236" t="s">
        <v>78</v>
      </c>
      <c r="P236" t="s">
        <v>428</v>
      </c>
      <c r="Q236" t="s"/>
      <c r="R236" t="s">
        <v>107</v>
      </c>
      <c r="S236" t="s">
        <v>434</v>
      </c>
      <c r="T236" t="s">
        <v>81</v>
      </c>
      <c r="U236" t="s">
        <v>82</v>
      </c>
      <c r="V236" t="s">
        <v>83</v>
      </c>
      <c r="W236" t="s">
        <v>84</v>
      </c>
      <c r="X236" t="s"/>
      <c r="Y236" t="s">
        <v>85</v>
      </c>
      <c r="Z236">
        <f>HYPERLINK("https://hotel-media.eclerx.com/savepage/tk_1546242121547039_sr_188.html","info")</f>
        <v/>
      </c>
      <c r="AA236" t="n">
        <v>191200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460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1282974</v>
      </c>
      <c r="AZ236" t="s">
        <v>430</v>
      </c>
      <c r="BA236" t="s"/>
      <c r="BB236" t="n">
        <v>550426</v>
      </c>
      <c r="BC236" t="n">
        <v>52.505588</v>
      </c>
      <c r="BD236" t="n">
        <v>52.505588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426</v>
      </c>
      <c r="F237" t="n">
        <v>1273087</v>
      </c>
      <c r="G237" t="s">
        <v>74</v>
      </c>
      <c r="H237" t="s">
        <v>75</v>
      </c>
      <c r="I237" t="s"/>
      <c r="J237" t="s">
        <v>74</v>
      </c>
      <c r="K237" t="n">
        <v>352.8</v>
      </c>
      <c r="L237" t="s">
        <v>76</v>
      </c>
      <c r="M237" t="s"/>
      <c r="N237" t="s">
        <v>431</v>
      </c>
      <c r="O237" t="s">
        <v>78</v>
      </c>
      <c r="P237" t="s">
        <v>428</v>
      </c>
      <c r="Q237" t="s"/>
      <c r="R237" t="s">
        <v>107</v>
      </c>
      <c r="S237" t="s">
        <v>435</v>
      </c>
      <c r="T237" t="s">
        <v>81</v>
      </c>
      <c r="U237" t="s">
        <v>82</v>
      </c>
      <c r="V237" t="s">
        <v>83</v>
      </c>
      <c r="W237" t="s">
        <v>84</v>
      </c>
      <c r="X237" t="s"/>
      <c r="Y237" t="s">
        <v>85</v>
      </c>
      <c r="Z237">
        <f>HYPERLINK("https://hotel-media.eclerx.com/savepage/tk_1546242121547039_sr_188.html","info")</f>
        <v/>
      </c>
      <c r="AA237" t="n">
        <v>191200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460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1282974</v>
      </c>
      <c r="AZ237" t="s">
        <v>430</v>
      </c>
      <c r="BA237" t="s"/>
      <c r="BB237" t="n">
        <v>550426</v>
      </c>
      <c r="BC237" t="n">
        <v>52.505588</v>
      </c>
      <c r="BD237" t="n">
        <v>52.505588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426</v>
      </c>
      <c r="F238" t="n">
        <v>1273087</v>
      </c>
      <c r="G238" t="s">
        <v>74</v>
      </c>
      <c r="H238" t="s">
        <v>75</v>
      </c>
      <c r="I238" t="s"/>
      <c r="J238" t="s">
        <v>74</v>
      </c>
      <c r="K238" t="n">
        <v>352.8</v>
      </c>
      <c r="L238" t="s">
        <v>76</v>
      </c>
      <c r="M238" t="s"/>
      <c r="N238" t="s">
        <v>433</v>
      </c>
      <c r="O238" t="s">
        <v>78</v>
      </c>
      <c r="P238" t="s">
        <v>428</v>
      </c>
      <c r="Q238" t="s"/>
      <c r="R238" t="s">
        <v>107</v>
      </c>
      <c r="S238" t="s">
        <v>435</v>
      </c>
      <c r="T238" t="s">
        <v>81</v>
      </c>
      <c r="U238" t="s">
        <v>82</v>
      </c>
      <c r="V238" t="s">
        <v>83</v>
      </c>
      <c r="W238" t="s">
        <v>84</v>
      </c>
      <c r="X238" t="s"/>
      <c r="Y238" t="s">
        <v>85</v>
      </c>
      <c r="Z238">
        <f>HYPERLINK("https://hotel-media.eclerx.com/savepage/tk_1546242121547039_sr_188.html","info")</f>
        <v/>
      </c>
      <c r="AA238" t="n">
        <v>191200</v>
      </c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460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1282974</v>
      </c>
      <c r="AZ238" t="s">
        <v>430</v>
      </c>
      <c r="BA238" t="s"/>
      <c r="BB238" t="n">
        <v>550426</v>
      </c>
      <c r="BC238" t="n">
        <v>52.505588</v>
      </c>
      <c r="BD238" t="n">
        <v>52.505588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426</v>
      </c>
      <c r="F239" t="n">
        <v>1273087</v>
      </c>
      <c r="G239" t="s">
        <v>74</v>
      </c>
      <c r="H239" t="s">
        <v>75</v>
      </c>
      <c r="I239" t="s"/>
      <c r="J239" t="s">
        <v>74</v>
      </c>
      <c r="K239" t="n">
        <v>367.5</v>
      </c>
      <c r="L239" t="s">
        <v>76</v>
      </c>
      <c r="M239" t="s"/>
      <c r="N239" t="s">
        <v>436</v>
      </c>
      <c r="O239" t="s">
        <v>78</v>
      </c>
      <c r="P239" t="s">
        <v>428</v>
      </c>
      <c r="Q239" t="s"/>
      <c r="R239" t="s">
        <v>107</v>
      </c>
      <c r="S239" t="s">
        <v>437</v>
      </c>
      <c r="T239" t="s">
        <v>81</v>
      </c>
      <c r="U239" t="s">
        <v>82</v>
      </c>
      <c r="V239" t="s">
        <v>83</v>
      </c>
      <c r="W239" t="s">
        <v>109</v>
      </c>
      <c r="X239" t="s"/>
      <c r="Y239" t="s">
        <v>85</v>
      </c>
      <c r="Z239">
        <f>HYPERLINK("https://hotel-media.eclerx.com/savepage/tk_1546242121547039_sr_188.html","info")</f>
        <v/>
      </c>
      <c r="AA239" t="n">
        <v>191200</v>
      </c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460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1282974</v>
      </c>
      <c r="AZ239" t="s">
        <v>430</v>
      </c>
      <c r="BA239" t="s"/>
      <c r="BB239" t="n">
        <v>550426</v>
      </c>
      <c r="BC239" t="n">
        <v>52.505588</v>
      </c>
      <c r="BD239" t="n">
        <v>52.505588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426</v>
      </c>
      <c r="F240" t="n">
        <v>1273087</v>
      </c>
      <c r="G240" t="s">
        <v>74</v>
      </c>
      <c r="H240" t="s">
        <v>75</v>
      </c>
      <c r="I240" t="s"/>
      <c r="J240" t="s">
        <v>74</v>
      </c>
      <c r="K240" t="n">
        <v>409.5</v>
      </c>
      <c r="L240" t="s">
        <v>76</v>
      </c>
      <c r="M240" t="s"/>
      <c r="N240" t="s">
        <v>438</v>
      </c>
      <c r="O240" t="s">
        <v>78</v>
      </c>
      <c r="P240" t="s">
        <v>428</v>
      </c>
      <c r="Q240" t="s"/>
      <c r="R240" t="s">
        <v>107</v>
      </c>
      <c r="S240" t="s">
        <v>439</v>
      </c>
      <c r="T240" t="s">
        <v>81</v>
      </c>
      <c r="U240" t="s">
        <v>82</v>
      </c>
      <c r="V240" t="s">
        <v>83</v>
      </c>
      <c r="W240" t="s">
        <v>109</v>
      </c>
      <c r="X240" t="s"/>
      <c r="Y240" t="s">
        <v>85</v>
      </c>
      <c r="Z240">
        <f>HYPERLINK("https://hotel-media.eclerx.com/savepage/tk_1546242121547039_sr_188.html","info")</f>
        <v/>
      </c>
      <c r="AA240" t="n">
        <v>191200</v>
      </c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460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1282974</v>
      </c>
      <c r="AZ240" t="s">
        <v>430</v>
      </c>
      <c r="BA240" t="s"/>
      <c r="BB240" t="n">
        <v>550426</v>
      </c>
      <c r="BC240" t="n">
        <v>52.505588</v>
      </c>
      <c r="BD240" t="n">
        <v>52.505588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426</v>
      </c>
      <c r="F241" t="n">
        <v>1273087</v>
      </c>
      <c r="G241" t="s">
        <v>74</v>
      </c>
      <c r="H241" t="s">
        <v>75</v>
      </c>
      <c r="I241" t="s"/>
      <c r="J241" t="s">
        <v>74</v>
      </c>
      <c r="K241" t="n">
        <v>426.3</v>
      </c>
      <c r="L241" t="s">
        <v>76</v>
      </c>
      <c r="M241" t="s"/>
      <c r="N241" t="s">
        <v>436</v>
      </c>
      <c r="O241" t="s">
        <v>78</v>
      </c>
      <c r="P241" t="s">
        <v>428</v>
      </c>
      <c r="Q241" t="s"/>
      <c r="R241" t="s">
        <v>107</v>
      </c>
      <c r="S241" t="s">
        <v>440</v>
      </c>
      <c r="T241" t="s">
        <v>81</v>
      </c>
      <c r="U241" t="s">
        <v>82</v>
      </c>
      <c r="V241" t="s">
        <v>83</v>
      </c>
      <c r="W241" t="s">
        <v>84</v>
      </c>
      <c r="X241" t="s"/>
      <c r="Y241" t="s">
        <v>85</v>
      </c>
      <c r="Z241">
        <f>HYPERLINK("https://hotel-media.eclerx.com/savepage/tk_1546242121547039_sr_188.html","info")</f>
        <v/>
      </c>
      <c r="AA241" t="n">
        <v>191200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460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1282974</v>
      </c>
      <c r="AZ241" t="s">
        <v>430</v>
      </c>
      <c r="BA241" t="s"/>
      <c r="BB241" t="n">
        <v>550426</v>
      </c>
      <c r="BC241" t="n">
        <v>52.505588</v>
      </c>
      <c r="BD241" t="n">
        <v>52.505588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426</v>
      </c>
      <c r="F242" t="n">
        <v>1273087</v>
      </c>
      <c r="G242" t="s">
        <v>74</v>
      </c>
      <c r="H242" t="s">
        <v>75</v>
      </c>
      <c r="I242" t="s"/>
      <c r="J242" t="s">
        <v>74</v>
      </c>
      <c r="K242" t="n">
        <v>451.5</v>
      </c>
      <c r="L242" t="s">
        <v>76</v>
      </c>
      <c r="M242" t="s"/>
      <c r="N242" t="s">
        <v>441</v>
      </c>
      <c r="O242" t="s">
        <v>78</v>
      </c>
      <c r="P242" t="s">
        <v>428</v>
      </c>
      <c r="Q242" t="s"/>
      <c r="R242" t="s">
        <v>107</v>
      </c>
      <c r="S242" t="s">
        <v>442</v>
      </c>
      <c r="T242" t="s">
        <v>81</v>
      </c>
      <c r="U242" t="s">
        <v>82</v>
      </c>
      <c r="V242" t="s">
        <v>83</v>
      </c>
      <c r="W242" t="s">
        <v>109</v>
      </c>
      <c r="X242" t="s"/>
      <c r="Y242" t="s">
        <v>85</v>
      </c>
      <c r="Z242">
        <f>HYPERLINK("https://hotel-media.eclerx.com/savepage/tk_1546242121547039_sr_188.html","info")</f>
        <v/>
      </c>
      <c r="AA242" t="n">
        <v>191200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460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1282974</v>
      </c>
      <c r="AZ242" t="s">
        <v>430</v>
      </c>
      <c r="BA242" t="s"/>
      <c r="BB242" t="n">
        <v>550426</v>
      </c>
      <c r="BC242" t="n">
        <v>52.505588</v>
      </c>
      <c r="BD242" t="n">
        <v>52.505588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426</v>
      </c>
      <c r="F243" t="n">
        <v>1273087</v>
      </c>
      <c r="G243" t="s">
        <v>74</v>
      </c>
      <c r="H243" t="s">
        <v>75</v>
      </c>
      <c r="I243" t="s"/>
      <c r="J243" t="s">
        <v>74</v>
      </c>
      <c r="K243" t="n">
        <v>468.3</v>
      </c>
      <c r="L243" t="s">
        <v>76</v>
      </c>
      <c r="M243" t="s"/>
      <c r="N243" t="s">
        <v>438</v>
      </c>
      <c r="O243" t="s">
        <v>78</v>
      </c>
      <c r="P243" t="s">
        <v>428</v>
      </c>
      <c r="Q243" t="s"/>
      <c r="R243" t="s">
        <v>107</v>
      </c>
      <c r="S243" t="s">
        <v>443</v>
      </c>
      <c r="T243" t="s">
        <v>81</v>
      </c>
      <c r="U243" t="s">
        <v>82</v>
      </c>
      <c r="V243" t="s">
        <v>83</v>
      </c>
      <c r="W243" t="s">
        <v>84</v>
      </c>
      <c r="X243" t="s"/>
      <c r="Y243" t="s">
        <v>85</v>
      </c>
      <c r="Z243">
        <f>HYPERLINK("https://hotel-media.eclerx.com/savepage/tk_1546242121547039_sr_188.html","info")</f>
        <v/>
      </c>
      <c r="AA243" t="n">
        <v>191200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460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1282974</v>
      </c>
      <c r="AZ243" t="s">
        <v>430</v>
      </c>
      <c r="BA243" t="s"/>
      <c r="BB243" t="n">
        <v>550426</v>
      </c>
      <c r="BC243" t="n">
        <v>52.505588</v>
      </c>
      <c r="BD243" t="n">
        <v>52.505588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426</v>
      </c>
      <c r="F244" t="n">
        <v>1273087</v>
      </c>
      <c r="G244" t="s">
        <v>74</v>
      </c>
      <c r="H244" t="s">
        <v>75</v>
      </c>
      <c r="I244" t="s"/>
      <c r="J244" t="s">
        <v>74</v>
      </c>
      <c r="K244" t="n">
        <v>510.3</v>
      </c>
      <c r="L244" t="s">
        <v>76</v>
      </c>
      <c r="M244" t="s"/>
      <c r="N244" t="s">
        <v>441</v>
      </c>
      <c r="O244" t="s">
        <v>78</v>
      </c>
      <c r="P244" t="s">
        <v>428</v>
      </c>
      <c r="Q244" t="s"/>
      <c r="R244" t="s">
        <v>107</v>
      </c>
      <c r="S244" t="s">
        <v>444</v>
      </c>
      <c r="T244" t="s">
        <v>81</v>
      </c>
      <c r="U244" t="s">
        <v>82</v>
      </c>
      <c r="V244" t="s">
        <v>83</v>
      </c>
      <c r="W244" t="s">
        <v>84</v>
      </c>
      <c r="X244" t="s"/>
      <c r="Y244" t="s">
        <v>85</v>
      </c>
      <c r="Z244">
        <f>HYPERLINK("https://hotel-media.eclerx.com/savepage/tk_1546242121547039_sr_188.html","info")</f>
        <v/>
      </c>
      <c r="AA244" t="n">
        <v>191200</v>
      </c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460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1282974</v>
      </c>
      <c r="AZ244" t="s">
        <v>430</v>
      </c>
      <c r="BA244" t="s"/>
      <c r="BB244" t="n">
        <v>550426</v>
      </c>
      <c r="BC244" t="n">
        <v>52.505588</v>
      </c>
      <c r="BD244" t="n">
        <v>52.505588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426</v>
      </c>
      <c r="F245" t="n">
        <v>1273087</v>
      </c>
      <c r="G245" t="s">
        <v>74</v>
      </c>
      <c r="H245" t="s">
        <v>75</v>
      </c>
      <c r="I245" t="s"/>
      <c r="J245" t="s">
        <v>74</v>
      </c>
      <c r="K245" t="n">
        <v>682.5</v>
      </c>
      <c r="L245" t="s">
        <v>76</v>
      </c>
      <c r="M245" t="s"/>
      <c r="N245" t="s">
        <v>445</v>
      </c>
      <c r="O245" t="s">
        <v>78</v>
      </c>
      <c r="P245" t="s">
        <v>428</v>
      </c>
      <c r="Q245" t="s"/>
      <c r="R245" t="s">
        <v>107</v>
      </c>
      <c r="S245" t="s">
        <v>446</v>
      </c>
      <c r="T245" t="s">
        <v>81</v>
      </c>
      <c r="U245" t="s">
        <v>82</v>
      </c>
      <c r="V245" t="s">
        <v>83</v>
      </c>
      <c r="W245" t="s">
        <v>109</v>
      </c>
      <c r="X245" t="s"/>
      <c r="Y245" t="s">
        <v>85</v>
      </c>
      <c r="Z245">
        <f>HYPERLINK("https://hotel-media.eclerx.com/savepage/tk_1546242121547039_sr_188.html","info")</f>
        <v/>
      </c>
      <c r="AA245" t="n">
        <v>191200</v>
      </c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460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1282974</v>
      </c>
      <c r="AZ245" t="s">
        <v>430</v>
      </c>
      <c r="BA245" t="s"/>
      <c r="BB245" t="n">
        <v>550426</v>
      </c>
      <c r="BC245" t="n">
        <v>52.505588</v>
      </c>
      <c r="BD245" t="n">
        <v>52.505588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426</v>
      </c>
      <c r="F246" t="n">
        <v>1273087</v>
      </c>
      <c r="G246" t="s">
        <v>74</v>
      </c>
      <c r="H246" t="s">
        <v>75</v>
      </c>
      <c r="I246" t="s"/>
      <c r="J246" t="s">
        <v>74</v>
      </c>
      <c r="K246" t="n">
        <v>682.5</v>
      </c>
      <c r="L246" t="s">
        <v>76</v>
      </c>
      <c r="M246" t="s"/>
      <c r="N246" t="s">
        <v>447</v>
      </c>
      <c r="O246" t="s">
        <v>78</v>
      </c>
      <c r="P246" t="s">
        <v>428</v>
      </c>
      <c r="Q246" t="s"/>
      <c r="R246" t="s">
        <v>107</v>
      </c>
      <c r="S246" t="s">
        <v>446</v>
      </c>
      <c r="T246" t="s">
        <v>81</v>
      </c>
      <c r="U246" t="s">
        <v>82</v>
      </c>
      <c r="V246" t="s">
        <v>83</v>
      </c>
      <c r="W246" t="s">
        <v>109</v>
      </c>
      <c r="X246" t="s"/>
      <c r="Y246" t="s">
        <v>85</v>
      </c>
      <c r="Z246">
        <f>HYPERLINK("https://hotel-media.eclerx.com/savepage/tk_1546242121547039_sr_188.html","info")</f>
        <v/>
      </c>
      <c r="AA246" t="n">
        <v>191200</v>
      </c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460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1282974</v>
      </c>
      <c r="AZ246" t="s">
        <v>430</v>
      </c>
      <c r="BA246" t="s"/>
      <c r="BB246" t="n">
        <v>550426</v>
      </c>
      <c r="BC246" t="n">
        <v>52.505588</v>
      </c>
      <c r="BD246" t="n">
        <v>52.505588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426</v>
      </c>
      <c r="F247" t="n">
        <v>1273087</v>
      </c>
      <c r="G247" t="s">
        <v>74</v>
      </c>
      <c r="H247" t="s">
        <v>75</v>
      </c>
      <c r="I247" t="s"/>
      <c r="J247" t="s">
        <v>74</v>
      </c>
      <c r="K247" t="n">
        <v>741.3</v>
      </c>
      <c r="L247" t="s">
        <v>76</v>
      </c>
      <c r="M247" t="s"/>
      <c r="N247" t="s">
        <v>445</v>
      </c>
      <c r="O247" t="s">
        <v>78</v>
      </c>
      <c r="P247" t="s">
        <v>428</v>
      </c>
      <c r="Q247" t="s"/>
      <c r="R247" t="s">
        <v>107</v>
      </c>
      <c r="S247" t="s">
        <v>448</v>
      </c>
      <c r="T247" t="s">
        <v>81</v>
      </c>
      <c r="U247" t="s">
        <v>82</v>
      </c>
      <c r="V247" t="s">
        <v>83</v>
      </c>
      <c r="W247" t="s">
        <v>84</v>
      </c>
      <c r="X247" t="s"/>
      <c r="Y247" t="s">
        <v>85</v>
      </c>
      <c r="Z247">
        <f>HYPERLINK("https://hotel-media.eclerx.com/savepage/tk_1546242121547039_sr_188.html","info")</f>
        <v/>
      </c>
      <c r="AA247" t="n">
        <v>191200</v>
      </c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460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1282974</v>
      </c>
      <c r="AZ247" t="s">
        <v>430</v>
      </c>
      <c r="BA247" t="s"/>
      <c r="BB247" t="n">
        <v>550426</v>
      </c>
      <c r="BC247" t="n">
        <v>52.505588</v>
      </c>
      <c r="BD247" t="n">
        <v>52.505588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426</v>
      </c>
      <c r="F248" t="n">
        <v>1273087</v>
      </c>
      <c r="G248" t="s">
        <v>74</v>
      </c>
      <c r="H248" t="s">
        <v>75</v>
      </c>
      <c r="I248" t="s"/>
      <c r="J248" t="s">
        <v>74</v>
      </c>
      <c r="K248" t="n">
        <v>741.3</v>
      </c>
      <c r="L248" t="s">
        <v>76</v>
      </c>
      <c r="M248" t="s"/>
      <c r="N248" t="s">
        <v>447</v>
      </c>
      <c r="O248" t="s">
        <v>78</v>
      </c>
      <c r="P248" t="s">
        <v>428</v>
      </c>
      <c r="Q248" t="s"/>
      <c r="R248" t="s">
        <v>107</v>
      </c>
      <c r="S248" t="s">
        <v>448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>
        <f>HYPERLINK("https://hotel-media.eclerx.com/savepage/tk_1546242121547039_sr_188.html","info")</f>
        <v/>
      </c>
      <c r="AA248" t="n">
        <v>191200</v>
      </c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460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1282974</v>
      </c>
      <c r="AZ248" t="s">
        <v>430</v>
      </c>
      <c r="BA248" t="s"/>
      <c r="BB248" t="n">
        <v>550426</v>
      </c>
      <c r="BC248" t="n">
        <v>52.505588</v>
      </c>
      <c r="BD248" t="n">
        <v>52.505588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426</v>
      </c>
      <c r="F249" t="n">
        <v>1273087</v>
      </c>
      <c r="G249" t="s">
        <v>74</v>
      </c>
      <c r="H249" t="s">
        <v>75</v>
      </c>
      <c r="I249" t="s"/>
      <c r="J249" t="s">
        <v>74</v>
      </c>
      <c r="K249" t="n">
        <v>1417.5</v>
      </c>
      <c r="L249" t="s">
        <v>76</v>
      </c>
      <c r="M249" t="s"/>
      <c r="N249" t="s">
        <v>449</v>
      </c>
      <c r="O249" t="s">
        <v>78</v>
      </c>
      <c r="P249" t="s">
        <v>428</v>
      </c>
      <c r="Q249" t="s"/>
      <c r="R249" t="s">
        <v>107</v>
      </c>
      <c r="S249" t="s">
        <v>450</v>
      </c>
      <c r="T249" t="s">
        <v>81</v>
      </c>
      <c r="U249" t="s">
        <v>82</v>
      </c>
      <c r="V249" t="s">
        <v>83</v>
      </c>
      <c r="W249" t="s">
        <v>109</v>
      </c>
      <c r="X249" t="s"/>
      <c r="Y249" t="s">
        <v>85</v>
      </c>
      <c r="Z249">
        <f>HYPERLINK("https://hotel-media.eclerx.com/savepage/tk_1546242121547039_sr_188.html","info")</f>
        <v/>
      </c>
      <c r="AA249" t="n">
        <v>191200</v>
      </c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460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1282974</v>
      </c>
      <c r="AZ249" t="s">
        <v>430</v>
      </c>
      <c r="BA249" t="s"/>
      <c r="BB249" t="n">
        <v>550426</v>
      </c>
      <c r="BC249" t="n">
        <v>52.505588</v>
      </c>
      <c r="BD249" t="n">
        <v>52.505588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426</v>
      </c>
      <c r="F250" t="n">
        <v>1273087</v>
      </c>
      <c r="G250" t="s">
        <v>74</v>
      </c>
      <c r="H250" t="s">
        <v>75</v>
      </c>
      <c r="I250" t="s"/>
      <c r="J250" t="s">
        <v>74</v>
      </c>
      <c r="K250" t="n">
        <v>1476.3</v>
      </c>
      <c r="L250" t="s">
        <v>76</v>
      </c>
      <c r="M250" t="s"/>
      <c r="N250" t="s">
        <v>449</v>
      </c>
      <c r="O250" t="s">
        <v>78</v>
      </c>
      <c r="P250" t="s">
        <v>428</v>
      </c>
      <c r="Q250" t="s"/>
      <c r="R250" t="s">
        <v>107</v>
      </c>
      <c r="S250" t="s">
        <v>451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>
        <f>HYPERLINK("https://hotel-media.eclerx.com/savepage/tk_1546242121547039_sr_188.html","info")</f>
        <v/>
      </c>
      <c r="AA250" t="n">
        <v>191200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460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1282974</v>
      </c>
      <c r="AZ250" t="s">
        <v>430</v>
      </c>
      <c r="BA250" t="s"/>
      <c r="BB250" t="n">
        <v>550426</v>
      </c>
      <c r="BC250" t="n">
        <v>52.505588</v>
      </c>
      <c r="BD250" t="n">
        <v>52.505588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426</v>
      </c>
      <c r="F251" t="n">
        <v>1273087</v>
      </c>
      <c r="G251" t="s">
        <v>74</v>
      </c>
      <c r="H251" t="s">
        <v>75</v>
      </c>
      <c r="I251" t="s"/>
      <c r="J251" t="s">
        <v>74</v>
      </c>
      <c r="K251" t="n">
        <v>2866.5</v>
      </c>
      <c r="L251" t="s">
        <v>76</v>
      </c>
      <c r="M251" t="s"/>
      <c r="N251" t="s">
        <v>452</v>
      </c>
      <c r="O251" t="s">
        <v>78</v>
      </c>
      <c r="P251" t="s">
        <v>428</v>
      </c>
      <c r="Q251" t="s"/>
      <c r="R251" t="s">
        <v>107</v>
      </c>
      <c r="S251" t="s">
        <v>453</v>
      </c>
      <c r="T251" t="s">
        <v>81</v>
      </c>
      <c r="U251" t="s">
        <v>82</v>
      </c>
      <c r="V251" t="s">
        <v>83</v>
      </c>
      <c r="W251" t="s">
        <v>109</v>
      </c>
      <c r="X251" t="s"/>
      <c r="Y251" t="s">
        <v>85</v>
      </c>
      <c r="Z251">
        <f>HYPERLINK("https://hotel-media.eclerx.com/savepage/tk_1546242121547039_sr_188.html","info")</f>
        <v/>
      </c>
      <c r="AA251" t="n">
        <v>191200</v>
      </c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460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1282974</v>
      </c>
      <c r="AZ251" t="s">
        <v>430</v>
      </c>
      <c r="BA251" t="s"/>
      <c r="BB251" t="n">
        <v>550426</v>
      </c>
      <c r="BC251" t="n">
        <v>52.505588</v>
      </c>
      <c r="BD251" t="n">
        <v>52.505588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426</v>
      </c>
      <c r="F252" t="n">
        <v>1273087</v>
      </c>
      <c r="G252" t="s">
        <v>74</v>
      </c>
      <c r="H252" t="s">
        <v>75</v>
      </c>
      <c r="I252" t="s"/>
      <c r="J252" t="s">
        <v>74</v>
      </c>
      <c r="K252" t="n">
        <v>2866.5</v>
      </c>
      <c r="L252" t="s">
        <v>76</v>
      </c>
      <c r="M252" t="s"/>
      <c r="N252" t="s">
        <v>454</v>
      </c>
      <c r="O252" t="s">
        <v>78</v>
      </c>
      <c r="P252" t="s">
        <v>428</v>
      </c>
      <c r="Q252" t="s"/>
      <c r="R252" t="s">
        <v>107</v>
      </c>
      <c r="S252" t="s">
        <v>453</v>
      </c>
      <c r="T252" t="s">
        <v>81</v>
      </c>
      <c r="U252" t="s">
        <v>82</v>
      </c>
      <c r="V252" t="s">
        <v>83</v>
      </c>
      <c r="W252" t="s">
        <v>109</v>
      </c>
      <c r="X252" t="s"/>
      <c r="Y252" t="s">
        <v>85</v>
      </c>
      <c r="Z252">
        <f>HYPERLINK("https://hotel-media.eclerx.com/savepage/tk_1546242121547039_sr_188.html","info")</f>
        <v/>
      </c>
      <c r="AA252" t="n">
        <v>191200</v>
      </c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460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1282974</v>
      </c>
      <c r="AZ252" t="s">
        <v>430</v>
      </c>
      <c r="BA252" t="s"/>
      <c r="BB252" t="n">
        <v>550426</v>
      </c>
      <c r="BC252" t="n">
        <v>52.505588</v>
      </c>
      <c r="BD252" t="n">
        <v>52.505588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455</v>
      </c>
      <c r="F253" t="n">
        <v>-1</v>
      </c>
      <c r="G253" t="s">
        <v>74</v>
      </c>
      <c r="H253" t="s">
        <v>75</v>
      </c>
      <c r="I253" t="s"/>
      <c r="J253" t="s">
        <v>74</v>
      </c>
      <c r="K253" t="n">
        <v>50.01</v>
      </c>
      <c r="L253" t="s">
        <v>76</v>
      </c>
      <c r="M253" t="s"/>
      <c r="N253" t="s">
        <v>456</v>
      </c>
      <c r="O253" t="s">
        <v>78</v>
      </c>
      <c r="P253" t="s">
        <v>455</v>
      </c>
      <c r="Q253" t="s"/>
      <c r="R253" t="s">
        <v>79</v>
      </c>
      <c r="S253" t="s">
        <v>457</v>
      </c>
      <c r="T253" t="s">
        <v>81</v>
      </c>
      <c r="U253" t="s">
        <v>82</v>
      </c>
      <c r="V253" t="s">
        <v>83</v>
      </c>
      <c r="W253" t="s">
        <v>109</v>
      </c>
      <c r="X253" t="s"/>
      <c r="Y253" t="s">
        <v>85</v>
      </c>
      <c r="Z253">
        <f>HYPERLINK("https://hotel-media.eclerx.com/savepage/tk_15462423545121684_sr_189.html","info")</f>
        <v/>
      </c>
      <c r="AA253" t="n">
        <v>-2071475</v>
      </c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514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2071475</v>
      </c>
      <c r="AZ253" t="s">
        <v>458</v>
      </c>
      <c r="BA253" t="s"/>
      <c r="BB253" t="n">
        <v>548220</v>
      </c>
      <c r="BC253" t="n">
        <v>52.525596</v>
      </c>
      <c r="BD253" t="n">
        <v>52.525596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455</v>
      </c>
      <c r="F254" t="n">
        <v>-1</v>
      </c>
      <c r="G254" t="s">
        <v>74</v>
      </c>
      <c r="H254" t="s">
        <v>75</v>
      </c>
      <c r="I254" t="s"/>
      <c r="J254" t="s">
        <v>74</v>
      </c>
      <c r="K254" t="n">
        <v>64</v>
      </c>
      <c r="L254" t="s">
        <v>76</v>
      </c>
      <c r="M254" t="s"/>
      <c r="N254" t="s">
        <v>459</v>
      </c>
      <c r="O254" t="s">
        <v>78</v>
      </c>
      <c r="P254" t="s">
        <v>455</v>
      </c>
      <c r="Q254" t="s"/>
      <c r="R254" t="s">
        <v>79</v>
      </c>
      <c r="S254" t="s">
        <v>460</v>
      </c>
      <c r="T254" t="s">
        <v>81</v>
      </c>
      <c r="U254" t="s">
        <v>82</v>
      </c>
      <c r="V254" t="s">
        <v>83</v>
      </c>
      <c r="W254" t="s">
        <v>109</v>
      </c>
      <c r="X254" t="s"/>
      <c r="Y254" t="s">
        <v>85</v>
      </c>
      <c r="Z254">
        <f>HYPERLINK("https://hotel-media.eclerx.com/savepage/tk_15462423545121684_sr_189.html","info")</f>
        <v/>
      </c>
      <c r="AA254" t="n">
        <v>-2071475</v>
      </c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514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2071475</v>
      </c>
      <c r="AZ254" t="s">
        <v>458</v>
      </c>
      <c r="BA254" t="s"/>
      <c r="BB254" t="n">
        <v>548220</v>
      </c>
      <c r="BC254" t="n">
        <v>52.525596</v>
      </c>
      <c r="BD254" t="n">
        <v>52.525596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461</v>
      </c>
      <c r="F255" t="n">
        <v>76859</v>
      </c>
      <c r="G255" t="s">
        <v>74</v>
      </c>
      <c r="H255" t="s">
        <v>75</v>
      </c>
      <c r="I255" t="s"/>
      <c r="J255" t="s">
        <v>74</v>
      </c>
      <c r="K255" t="n">
        <v>77.8</v>
      </c>
      <c r="L255" t="s">
        <v>76</v>
      </c>
      <c r="M255" t="s"/>
      <c r="N255" t="s">
        <v>93</v>
      </c>
      <c r="O255" t="s">
        <v>78</v>
      </c>
      <c r="P255" t="s">
        <v>461</v>
      </c>
      <c r="Q255" t="s"/>
      <c r="R255" t="s">
        <v>112</v>
      </c>
      <c r="S255" t="s">
        <v>462</v>
      </c>
      <c r="T255" t="s">
        <v>81</v>
      </c>
      <c r="U255" t="s">
        <v>82</v>
      </c>
      <c r="V255" t="s">
        <v>83</v>
      </c>
      <c r="W255" t="s">
        <v>109</v>
      </c>
      <c r="X255" t="s"/>
      <c r="Y255" t="s">
        <v>85</v>
      </c>
      <c r="Z255">
        <f>HYPERLINK("https://hotel-media.eclerx.com/savepage/tk_15462415813060648_sr_189.html","info")</f>
        <v/>
      </c>
      <c r="AA255" t="n">
        <v>17702</v>
      </c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150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1626198</v>
      </c>
      <c r="AZ255" t="s">
        <v>463</v>
      </c>
      <c r="BA255" t="s"/>
      <c r="BB255" t="n">
        <v>3200</v>
      </c>
      <c r="BC255" t="n">
        <v>52.50658</v>
      </c>
      <c r="BD255" t="n">
        <v>52.50658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461</v>
      </c>
      <c r="F256" t="n">
        <v>76859</v>
      </c>
      <c r="G256" t="s">
        <v>74</v>
      </c>
      <c r="H256" t="s">
        <v>75</v>
      </c>
      <c r="I256" t="s"/>
      <c r="J256" t="s">
        <v>74</v>
      </c>
      <c r="K256" t="n">
        <v>92.77</v>
      </c>
      <c r="L256" t="s">
        <v>76</v>
      </c>
      <c r="M256" t="s"/>
      <c r="N256" t="s">
        <v>464</v>
      </c>
      <c r="O256" t="s">
        <v>78</v>
      </c>
      <c r="P256" t="s">
        <v>461</v>
      </c>
      <c r="Q256" t="s"/>
      <c r="R256" t="s">
        <v>112</v>
      </c>
      <c r="S256" t="s">
        <v>465</v>
      </c>
      <c r="T256" t="s">
        <v>81</v>
      </c>
      <c r="U256" t="s">
        <v>82</v>
      </c>
      <c r="V256" t="s">
        <v>83</v>
      </c>
      <c r="W256" t="s">
        <v>109</v>
      </c>
      <c r="X256" t="s"/>
      <c r="Y256" t="s">
        <v>85</v>
      </c>
      <c r="Z256">
        <f>HYPERLINK("https://hotel-media.eclerx.com/savepage/tk_15462415813060648_sr_189.html","info")</f>
        <v/>
      </c>
      <c r="AA256" t="n">
        <v>17702</v>
      </c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150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1626198</v>
      </c>
      <c r="AZ256" t="s">
        <v>463</v>
      </c>
      <c r="BA256" t="s"/>
      <c r="BB256" t="n">
        <v>3200</v>
      </c>
      <c r="BC256" t="n">
        <v>52.50658</v>
      </c>
      <c r="BD256" t="n">
        <v>52.50658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461</v>
      </c>
      <c r="F257" t="n">
        <v>76859</v>
      </c>
      <c r="G257" t="s">
        <v>74</v>
      </c>
      <c r="H257" t="s">
        <v>75</v>
      </c>
      <c r="I257" t="s"/>
      <c r="J257" t="s">
        <v>74</v>
      </c>
      <c r="K257" t="n">
        <v>123.65</v>
      </c>
      <c r="L257" t="s">
        <v>76</v>
      </c>
      <c r="M257" t="s"/>
      <c r="N257" t="s">
        <v>464</v>
      </c>
      <c r="O257" t="s">
        <v>78</v>
      </c>
      <c r="P257" t="s">
        <v>461</v>
      </c>
      <c r="Q257" t="s"/>
      <c r="R257" t="s">
        <v>112</v>
      </c>
      <c r="S257" t="s">
        <v>466</v>
      </c>
      <c r="T257" t="s">
        <v>81</v>
      </c>
      <c r="U257" t="s">
        <v>82</v>
      </c>
      <c r="V257" t="s">
        <v>83</v>
      </c>
      <c r="W257" t="s">
        <v>84</v>
      </c>
      <c r="X257" t="s"/>
      <c r="Y257" t="s">
        <v>85</v>
      </c>
      <c r="Z257">
        <f>HYPERLINK("https://hotel-media.eclerx.com/savepage/tk_15462415813060648_sr_189.html","info")</f>
        <v/>
      </c>
      <c r="AA257" t="n">
        <v>17702</v>
      </c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150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1626198</v>
      </c>
      <c r="AZ257" t="s">
        <v>463</v>
      </c>
      <c r="BA257" t="s"/>
      <c r="BB257" t="n">
        <v>3200</v>
      </c>
      <c r="BC257" t="n">
        <v>52.50658</v>
      </c>
      <c r="BD257" t="n">
        <v>52.50658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467</v>
      </c>
      <c r="F258" t="n">
        <v>206747</v>
      </c>
      <c r="G258" t="s">
        <v>74</v>
      </c>
      <c r="H258" t="s">
        <v>75</v>
      </c>
      <c r="I258" t="s"/>
      <c r="J258" t="s">
        <v>74</v>
      </c>
      <c r="K258" t="n">
        <v>50.14</v>
      </c>
      <c r="L258" t="s">
        <v>76</v>
      </c>
      <c r="M258" t="s"/>
      <c r="N258" t="s">
        <v>468</v>
      </c>
      <c r="O258" t="s">
        <v>78</v>
      </c>
      <c r="P258" t="s">
        <v>469</v>
      </c>
      <c r="Q258" t="s"/>
      <c r="R258" t="s">
        <v>171</v>
      </c>
      <c r="S258" t="s">
        <v>470</v>
      </c>
      <c r="T258" t="s">
        <v>81</v>
      </c>
      <c r="U258" t="s">
        <v>82</v>
      </c>
      <c r="V258" t="s">
        <v>83</v>
      </c>
      <c r="W258" t="s">
        <v>109</v>
      </c>
      <c r="X258" t="s"/>
      <c r="Y258" t="s">
        <v>85</v>
      </c>
      <c r="Z258">
        <f>HYPERLINK("https://hotel-media.eclerx.com/savepage/tk_15462414792249265_sr_188.html","info")</f>
        <v/>
      </c>
      <c r="AA258" t="n">
        <v>79877</v>
      </c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113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937722</v>
      </c>
      <c r="AZ258" t="s">
        <v>471</v>
      </c>
      <c r="BA258" t="s"/>
      <c r="BB258" t="n">
        <v>390427</v>
      </c>
      <c r="BC258" t="n">
        <v>52.43669</v>
      </c>
      <c r="BD258" t="n">
        <v>52.43669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467</v>
      </c>
      <c r="F259" t="n">
        <v>206747</v>
      </c>
      <c r="G259" t="s">
        <v>74</v>
      </c>
      <c r="H259" t="s">
        <v>75</v>
      </c>
      <c r="I259" t="s"/>
      <c r="J259" t="s">
        <v>74</v>
      </c>
      <c r="K259" t="n">
        <v>53.1</v>
      </c>
      <c r="L259" t="s">
        <v>76</v>
      </c>
      <c r="M259" t="s"/>
      <c r="N259" t="s">
        <v>95</v>
      </c>
      <c r="O259" t="s">
        <v>78</v>
      </c>
      <c r="P259" t="s">
        <v>469</v>
      </c>
      <c r="Q259" t="s"/>
      <c r="R259" t="s">
        <v>171</v>
      </c>
      <c r="S259" t="s">
        <v>235</v>
      </c>
      <c r="T259" t="s">
        <v>81</v>
      </c>
      <c r="U259" t="s">
        <v>82</v>
      </c>
      <c r="V259" t="s">
        <v>83</v>
      </c>
      <c r="W259" t="s">
        <v>109</v>
      </c>
      <c r="X259" t="s"/>
      <c r="Y259" t="s">
        <v>85</v>
      </c>
      <c r="Z259">
        <f>HYPERLINK("https://hotel-media.eclerx.com/savepage/tk_15462414792249265_sr_188.html","info")</f>
        <v/>
      </c>
      <c r="AA259" t="n">
        <v>79877</v>
      </c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113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937722</v>
      </c>
      <c r="AZ259" t="s">
        <v>471</v>
      </c>
      <c r="BA259" t="s"/>
      <c r="BB259" t="n">
        <v>390427</v>
      </c>
      <c r="BC259" t="n">
        <v>52.43669</v>
      </c>
      <c r="BD259" t="n">
        <v>52.43669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467</v>
      </c>
      <c r="F260" t="n">
        <v>206747</v>
      </c>
      <c r="G260" t="s">
        <v>74</v>
      </c>
      <c r="H260" t="s">
        <v>75</v>
      </c>
      <c r="I260" t="s"/>
      <c r="J260" t="s">
        <v>74</v>
      </c>
      <c r="K260" t="n">
        <v>58.65</v>
      </c>
      <c r="L260" t="s">
        <v>76</v>
      </c>
      <c r="M260" t="s"/>
      <c r="N260" t="s">
        <v>319</v>
      </c>
      <c r="O260" t="s">
        <v>78</v>
      </c>
      <c r="P260" t="s">
        <v>469</v>
      </c>
      <c r="Q260" t="s"/>
      <c r="R260" t="s">
        <v>171</v>
      </c>
      <c r="S260" t="s">
        <v>472</v>
      </c>
      <c r="T260" t="s">
        <v>81</v>
      </c>
      <c r="U260" t="s">
        <v>82</v>
      </c>
      <c r="V260" t="s">
        <v>83</v>
      </c>
      <c r="W260" t="s">
        <v>109</v>
      </c>
      <c r="X260" t="s"/>
      <c r="Y260" t="s">
        <v>85</v>
      </c>
      <c r="Z260">
        <f>HYPERLINK("https://hotel-media.eclerx.com/savepage/tk_15462414792249265_sr_188.html","info")</f>
        <v/>
      </c>
      <c r="AA260" t="n">
        <v>79877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113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937722</v>
      </c>
      <c r="AZ260" t="s">
        <v>471</v>
      </c>
      <c r="BA260" t="s"/>
      <c r="BB260" t="n">
        <v>390427</v>
      </c>
      <c r="BC260" t="n">
        <v>52.43669</v>
      </c>
      <c r="BD260" t="n">
        <v>52.43669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467</v>
      </c>
      <c r="F261" t="n">
        <v>206747</v>
      </c>
      <c r="G261" t="s">
        <v>74</v>
      </c>
      <c r="H261" t="s">
        <v>75</v>
      </c>
      <c r="I261" t="s"/>
      <c r="J261" t="s">
        <v>74</v>
      </c>
      <c r="K261" t="n">
        <v>69</v>
      </c>
      <c r="L261" t="s">
        <v>76</v>
      </c>
      <c r="M261" t="s"/>
      <c r="N261" t="s">
        <v>473</v>
      </c>
      <c r="O261" t="s">
        <v>78</v>
      </c>
      <c r="P261" t="s">
        <v>469</v>
      </c>
      <c r="Q261" t="s"/>
      <c r="R261" t="s">
        <v>171</v>
      </c>
      <c r="S261" t="s">
        <v>367</v>
      </c>
      <c r="T261" t="s">
        <v>81</v>
      </c>
      <c r="U261" t="s">
        <v>82</v>
      </c>
      <c r="V261" t="s">
        <v>83</v>
      </c>
      <c r="W261" t="s">
        <v>109</v>
      </c>
      <c r="X261" t="s"/>
      <c r="Y261" t="s">
        <v>85</v>
      </c>
      <c r="Z261">
        <f>HYPERLINK("https://hotel-media.eclerx.com/savepage/tk_15462414792249265_sr_188.html","info")</f>
        <v/>
      </c>
      <c r="AA261" t="n">
        <v>79877</v>
      </c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113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937722</v>
      </c>
      <c r="AZ261" t="s">
        <v>471</v>
      </c>
      <c r="BA261" t="s"/>
      <c r="BB261" t="n">
        <v>390427</v>
      </c>
      <c r="BC261" t="n">
        <v>52.43669</v>
      </c>
      <c r="BD261" t="n">
        <v>52.43669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467</v>
      </c>
      <c r="F262" t="n">
        <v>206747</v>
      </c>
      <c r="G262" t="s">
        <v>74</v>
      </c>
      <c r="H262" t="s">
        <v>75</v>
      </c>
      <c r="I262" t="s"/>
      <c r="J262" t="s">
        <v>74</v>
      </c>
      <c r="K262" t="n">
        <v>75.66</v>
      </c>
      <c r="L262" t="s">
        <v>76</v>
      </c>
      <c r="M262" t="s"/>
      <c r="N262" t="s">
        <v>319</v>
      </c>
      <c r="O262" t="s">
        <v>78</v>
      </c>
      <c r="P262" t="s">
        <v>469</v>
      </c>
      <c r="Q262" t="s"/>
      <c r="R262" t="s">
        <v>171</v>
      </c>
      <c r="S262" t="s">
        <v>474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>
        <f>HYPERLINK("https://hotel-media.eclerx.com/savepage/tk_15462414792249265_sr_188.html","info")</f>
        <v/>
      </c>
      <c r="AA262" t="n">
        <v>79877</v>
      </c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113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937722</v>
      </c>
      <c r="AZ262" t="s">
        <v>471</v>
      </c>
      <c r="BA262" t="s"/>
      <c r="BB262" t="n">
        <v>390427</v>
      </c>
      <c r="BC262" t="n">
        <v>52.43669</v>
      </c>
      <c r="BD262" t="n">
        <v>52.43669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467</v>
      </c>
      <c r="F263" t="n">
        <v>206747</v>
      </c>
      <c r="G263" t="s">
        <v>74</v>
      </c>
      <c r="H263" t="s">
        <v>75</v>
      </c>
      <c r="I263" t="s"/>
      <c r="J263" t="s">
        <v>74</v>
      </c>
      <c r="K263" t="n">
        <v>75.66</v>
      </c>
      <c r="L263" t="s">
        <v>76</v>
      </c>
      <c r="M263" t="s"/>
      <c r="N263" t="s">
        <v>475</v>
      </c>
      <c r="O263" t="s">
        <v>78</v>
      </c>
      <c r="P263" t="s">
        <v>469</v>
      </c>
      <c r="Q263" t="s"/>
      <c r="R263" t="s">
        <v>171</v>
      </c>
      <c r="S263" t="s">
        <v>474</v>
      </c>
      <c r="T263" t="s">
        <v>81</v>
      </c>
      <c r="U263" t="s">
        <v>82</v>
      </c>
      <c r="V263" t="s">
        <v>83</v>
      </c>
      <c r="W263" t="s">
        <v>109</v>
      </c>
      <c r="X263" t="s"/>
      <c r="Y263" t="s">
        <v>85</v>
      </c>
      <c r="Z263">
        <f>HYPERLINK("https://hotel-media.eclerx.com/savepage/tk_15462414792249265_sr_188.html","info")</f>
        <v/>
      </c>
      <c r="AA263" t="n">
        <v>79877</v>
      </c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113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937722</v>
      </c>
      <c r="AZ263" t="s">
        <v>471</v>
      </c>
      <c r="BA263" t="s"/>
      <c r="BB263" t="n">
        <v>390427</v>
      </c>
      <c r="BC263" t="n">
        <v>52.43669</v>
      </c>
      <c r="BD263" t="n">
        <v>52.43669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467</v>
      </c>
      <c r="F264" t="n">
        <v>206747</v>
      </c>
      <c r="G264" t="s">
        <v>74</v>
      </c>
      <c r="H264" t="s">
        <v>75</v>
      </c>
      <c r="I264" t="s"/>
      <c r="J264" t="s">
        <v>74</v>
      </c>
      <c r="K264" t="n">
        <v>80.09999999999999</v>
      </c>
      <c r="L264" t="s">
        <v>76</v>
      </c>
      <c r="M264" t="s"/>
      <c r="N264" t="s">
        <v>203</v>
      </c>
      <c r="O264" t="s">
        <v>78</v>
      </c>
      <c r="P264" t="s">
        <v>469</v>
      </c>
      <c r="Q264" t="s"/>
      <c r="R264" t="s">
        <v>171</v>
      </c>
      <c r="S264" t="s">
        <v>239</v>
      </c>
      <c r="T264" t="s">
        <v>81</v>
      </c>
      <c r="U264" t="s">
        <v>82</v>
      </c>
      <c r="V264" t="s">
        <v>83</v>
      </c>
      <c r="W264" t="s">
        <v>109</v>
      </c>
      <c r="X264" t="s"/>
      <c r="Y264" t="s">
        <v>85</v>
      </c>
      <c r="Z264">
        <f>HYPERLINK("https://hotel-media.eclerx.com/savepage/tk_15462414792249265_sr_188.html","info")</f>
        <v/>
      </c>
      <c r="AA264" t="n">
        <v>79877</v>
      </c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113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937722</v>
      </c>
      <c r="AZ264" t="s">
        <v>471</v>
      </c>
      <c r="BA264" t="s"/>
      <c r="BB264" t="n">
        <v>390427</v>
      </c>
      <c r="BC264" t="n">
        <v>52.43669</v>
      </c>
      <c r="BD264" t="n">
        <v>52.43669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467</v>
      </c>
      <c r="F265" t="n">
        <v>206747</v>
      </c>
      <c r="G265" t="s">
        <v>74</v>
      </c>
      <c r="H265" t="s">
        <v>75</v>
      </c>
      <c r="I265" t="s"/>
      <c r="J265" t="s">
        <v>74</v>
      </c>
      <c r="K265" t="n">
        <v>89.01000000000001</v>
      </c>
      <c r="L265" t="s">
        <v>76</v>
      </c>
      <c r="M265" t="s"/>
      <c r="N265" t="s">
        <v>473</v>
      </c>
      <c r="O265" t="s">
        <v>78</v>
      </c>
      <c r="P265" t="s">
        <v>469</v>
      </c>
      <c r="Q265" t="s"/>
      <c r="R265" t="s">
        <v>171</v>
      </c>
      <c r="S265" t="s">
        <v>476</v>
      </c>
      <c r="T265" t="s">
        <v>81</v>
      </c>
      <c r="U265" t="s">
        <v>82</v>
      </c>
      <c r="V265" t="s">
        <v>83</v>
      </c>
      <c r="W265" t="s">
        <v>84</v>
      </c>
      <c r="X265" t="s"/>
      <c r="Y265" t="s">
        <v>85</v>
      </c>
      <c r="Z265">
        <f>HYPERLINK("https://hotel-media.eclerx.com/savepage/tk_15462414792249265_sr_188.html","info")</f>
        <v/>
      </c>
      <c r="AA265" t="n">
        <v>79877</v>
      </c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113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937722</v>
      </c>
      <c r="AZ265" t="s">
        <v>471</v>
      </c>
      <c r="BA265" t="s"/>
      <c r="BB265" t="n">
        <v>390427</v>
      </c>
      <c r="BC265" t="n">
        <v>52.43669</v>
      </c>
      <c r="BD265" t="n">
        <v>52.43669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467</v>
      </c>
      <c r="F266" t="n">
        <v>206747</v>
      </c>
      <c r="G266" t="s">
        <v>74</v>
      </c>
      <c r="H266" t="s">
        <v>75</v>
      </c>
      <c r="I266" t="s"/>
      <c r="J266" t="s">
        <v>74</v>
      </c>
      <c r="K266" t="n">
        <v>92.65000000000001</v>
      </c>
      <c r="L266" t="s">
        <v>76</v>
      </c>
      <c r="M266" t="s"/>
      <c r="N266" t="s">
        <v>475</v>
      </c>
      <c r="O266" t="s">
        <v>78</v>
      </c>
      <c r="P266" t="s">
        <v>469</v>
      </c>
      <c r="Q266" t="s"/>
      <c r="R266" t="s">
        <v>171</v>
      </c>
      <c r="S266" t="s">
        <v>477</v>
      </c>
      <c r="T266" t="s">
        <v>81</v>
      </c>
      <c r="U266" t="s">
        <v>82</v>
      </c>
      <c r="V266" t="s">
        <v>83</v>
      </c>
      <c r="W266" t="s">
        <v>84</v>
      </c>
      <c r="X266" t="s"/>
      <c r="Y266" t="s">
        <v>85</v>
      </c>
      <c r="Z266">
        <f>HYPERLINK("https://hotel-media.eclerx.com/savepage/tk_15462414792249265_sr_188.html","info")</f>
        <v/>
      </c>
      <c r="AA266" t="n">
        <v>79877</v>
      </c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113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937722</v>
      </c>
      <c r="AZ266" t="s">
        <v>471</v>
      </c>
      <c r="BA266" t="s"/>
      <c r="BB266" t="n">
        <v>390427</v>
      </c>
      <c r="BC266" t="n">
        <v>52.43669</v>
      </c>
      <c r="BD266" t="n">
        <v>52.43669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467</v>
      </c>
      <c r="F267" t="n">
        <v>206747</v>
      </c>
      <c r="G267" t="s">
        <v>74</v>
      </c>
      <c r="H267" t="s">
        <v>75</v>
      </c>
      <c r="I267" t="s"/>
      <c r="J267" t="s">
        <v>74</v>
      </c>
      <c r="K267" t="n">
        <v>109</v>
      </c>
      <c r="L267" t="s">
        <v>76</v>
      </c>
      <c r="M267" t="s"/>
      <c r="N267" t="s">
        <v>478</v>
      </c>
      <c r="O267" t="s">
        <v>78</v>
      </c>
      <c r="P267" t="s">
        <v>469</v>
      </c>
      <c r="Q267" t="s"/>
      <c r="R267" t="s">
        <v>171</v>
      </c>
      <c r="S267" t="s">
        <v>202</v>
      </c>
      <c r="T267" t="s">
        <v>81</v>
      </c>
      <c r="U267" t="s">
        <v>82</v>
      </c>
      <c r="V267" t="s">
        <v>83</v>
      </c>
      <c r="W267" t="s">
        <v>84</v>
      </c>
      <c r="X267" t="s"/>
      <c r="Y267" t="s">
        <v>85</v>
      </c>
      <c r="Z267">
        <f>HYPERLINK("https://hotel-media.eclerx.com/savepage/tk_15462414792249265_sr_188.html","info")</f>
        <v/>
      </c>
      <c r="AA267" t="n">
        <v>79877</v>
      </c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113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937722</v>
      </c>
      <c r="AZ267" t="s">
        <v>471</v>
      </c>
      <c r="BA267" t="s"/>
      <c r="BB267" t="n">
        <v>390427</v>
      </c>
      <c r="BC267" t="n">
        <v>52.43669</v>
      </c>
      <c r="BD267" t="n">
        <v>52.43669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479</v>
      </c>
      <c r="F268" t="n">
        <v>2346521</v>
      </c>
      <c r="G268" t="s">
        <v>74</v>
      </c>
      <c r="H268" t="s">
        <v>75</v>
      </c>
      <c r="I268" t="s"/>
      <c r="J268" t="s">
        <v>74</v>
      </c>
      <c r="K268" t="n">
        <v>89.01000000000001</v>
      </c>
      <c r="L268" t="s">
        <v>76</v>
      </c>
      <c r="M268" t="s"/>
      <c r="N268" t="s">
        <v>480</v>
      </c>
      <c r="O268" t="s">
        <v>78</v>
      </c>
      <c r="P268" t="s">
        <v>481</v>
      </c>
      <c r="Q268" t="s"/>
      <c r="R268" t="s">
        <v>171</v>
      </c>
      <c r="S268" t="s">
        <v>476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>
        <f>HYPERLINK("https://hotel-media.eclerx.com/savepage/tk_1546241841242815_sr_188.html","info")</f>
        <v/>
      </c>
      <c r="AA268" t="n">
        <v>203255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308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2071748</v>
      </c>
      <c r="AZ268" t="s">
        <v>482</v>
      </c>
      <c r="BA268" t="s"/>
      <c r="BB268" t="n">
        <v>55486</v>
      </c>
      <c r="BC268" t="n">
        <v>52.52557</v>
      </c>
      <c r="BD268" t="n">
        <v>52.52557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483</v>
      </c>
      <c r="F269" t="n">
        <v>76853</v>
      </c>
      <c r="G269" t="s">
        <v>74</v>
      </c>
      <c r="H269" t="s">
        <v>75</v>
      </c>
      <c r="I269" t="s"/>
      <c r="J269" t="s">
        <v>74</v>
      </c>
      <c r="K269" t="n">
        <v>88.2</v>
      </c>
      <c r="L269" t="s">
        <v>76</v>
      </c>
      <c r="M269" t="s"/>
      <c r="N269" t="s">
        <v>93</v>
      </c>
      <c r="O269" t="s">
        <v>78</v>
      </c>
      <c r="P269" t="s">
        <v>484</v>
      </c>
      <c r="Q269" t="s"/>
      <c r="R269" t="s">
        <v>112</v>
      </c>
      <c r="S269" t="s">
        <v>485</v>
      </c>
      <c r="T269" t="s">
        <v>81</v>
      </c>
      <c r="U269" t="s">
        <v>82</v>
      </c>
      <c r="V269" t="s">
        <v>83</v>
      </c>
      <c r="W269" t="s">
        <v>109</v>
      </c>
      <c r="X269" t="s"/>
      <c r="Y269" t="s">
        <v>85</v>
      </c>
      <c r="Z269">
        <f>HYPERLINK("https://hotel-media.eclerx.com/savepage/tk_1546241938595317_sr_188.html","info")</f>
        <v/>
      </c>
      <c r="AA269" t="n">
        <v>22619</v>
      </c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360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230894</v>
      </c>
      <c r="AZ269" t="s">
        <v>486</v>
      </c>
      <c r="BA269" t="s"/>
      <c r="BB269" t="n">
        <v>44442</v>
      </c>
      <c r="BC269" t="n">
        <v>52.511425</v>
      </c>
      <c r="BD269" t="n">
        <v>52.511425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483</v>
      </c>
      <c r="F270" t="n">
        <v>76853</v>
      </c>
      <c r="G270" t="s">
        <v>74</v>
      </c>
      <c r="H270" t="s">
        <v>75</v>
      </c>
      <c r="I270" t="s"/>
      <c r="J270" t="s">
        <v>74</v>
      </c>
      <c r="K270" t="n">
        <v>93</v>
      </c>
      <c r="L270" t="s">
        <v>76</v>
      </c>
      <c r="M270" t="s"/>
      <c r="N270" t="s">
        <v>95</v>
      </c>
      <c r="O270" t="s">
        <v>78</v>
      </c>
      <c r="P270" t="s">
        <v>484</v>
      </c>
      <c r="Q270" t="s"/>
      <c r="R270" t="s">
        <v>112</v>
      </c>
      <c r="S270" t="s">
        <v>487</v>
      </c>
      <c r="T270" t="s">
        <v>81</v>
      </c>
      <c r="U270" t="s">
        <v>82</v>
      </c>
      <c r="V270" t="s">
        <v>83</v>
      </c>
      <c r="W270" t="s">
        <v>109</v>
      </c>
      <c r="X270" t="s"/>
      <c r="Y270" t="s">
        <v>85</v>
      </c>
      <c r="Z270">
        <f>HYPERLINK("https://hotel-media.eclerx.com/savepage/tk_1546241938595317_sr_188.html","info")</f>
        <v/>
      </c>
      <c r="AA270" t="n">
        <v>22619</v>
      </c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360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230894</v>
      </c>
      <c r="AZ270" t="s">
        <v>486</v>
      </c>
      <c r="BA270" t="s"/>
      <c r="BB270" t="n">
        <v>44442</v>
      </c>
      <c r="BC270" t="n">
        <v>52.511425</v>
      </c>
      <c r="BD270" t="n">
        <v>52.511425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483</v>
      </c>
      <c r="F271" t="n">
        <v>76853</v>
      </c>
      <c r="G271" t="s">
        <v>74</v>
      </c>
      <c r="H271" t="s">
        <v>75</v>
      </c>
      <c r="I271" t="s"/>
      <c r="J271" t="s">
        <v>74</v>
      </c>
      <c r="K271" t="n">
        <v>103</v>
      </c>
      <c r="L271" t="s">
        <v>76</v>
      </c>
      <c r="M271" t="s"/>
      <c r="N271" t="s">
        <v>201</v>
      </c>
      <c r="O271" t="s">
        <v>78</v>
      </c>
      <c r="P271" t="s">
        <v>484</v>
      </c>
      <c r="Q271" t="s"/>
      <c r="R271" t="s">
        <v>112</v>
      </c>
      <c r="S271" t="s">
        <v>223</v>
      </c>
      <c r="T271" t="s">
        <v>81</v>
      </c>
      <c r="U271" t="s">
        <v>82</v>
      </c>
      <c r="V271" t="s">
        <v>83</v>
      </c>
      <c r="W271" t="s">
        <v>109</v>
      </c>
      <c r="X271" t="s"/>
      <c r="Y271" t="s">
        <v>85</v>
      </c>
      <c r="Z271">
        <f>HYPERLINK("https://hotel-media.eclerx.com/savepage/tk_1546241938595317_sr_188.html","info")</f>
        <v/>
      </c>
      <c r="AA271" t="n">
        <v>22619</v>
      </c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360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230894</v>
      </c>
      <c r="AZ271" t="s">
        <v>486</v>
      </c>
      <c r="BA271" t="s"/>
      <c r="BB271" t="n">
        <v>44442</v>
      </c>
      <c r="BC271" t="n">
        <v>52.511425</v>
      </c>
      <c r="BD271" t="n">
        <v>52.511425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483</v>
      </c>
      <c r="F272" t="n">
        <v>76853</v>
      </c>
      <c r="G272" t="s">
        <v>74</v>
      </c>
      <c r="H272" t="s">
        <v>75</v>
      </c>
      <c r="I272" t="s"/>
      <c r="J272" t="s">
        <v>74</v>
      </c>
      <c r="K272" t="n">
        <v>119</v>
      </c>
      <c r="L272" t="s">
        <v>76</v>
      </c>
      <c r="M272" t="s"/>
      <c r="N272" t="s">
        <v>183</v>
      </c>
      <c r="O272" t="s">
        <v>78</v>
      </c>
      <c r="P272" t="s">
        <v>484</v>
      </c>
      <c r="Q272" t="s"/>
      <c r="R272" t="s">
        <v>112</v>
      </c>
      <c r="S272" t="s">
        <v>204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>
        <f>HYPERLINK("https://hotel-media.eclerx.com/savepage/tk_1546241938595317_sr_188.html","info")</f>
        <v/>
      </c>
      <c r="AA272" t="n">
        <v>22619</v>
      </c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360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230894</v>
      </c>
      <c r="AZ272" t="s">
        <v>486</v>
      </c>
      <c r="BA272" t="s"/>
      <c r="BB272" t="n">
        <v>44442</v>
      </c>
      <c r="BC272" t="n">
        <v>52.511425</v>
      </c>
      <c r="BD272" t="n">
        <v>52.511425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483</v>
      </c>
      <c r="F273" t="n">
        <v>76853</v>
      </c>
      <c r="G273" t="s">
        <v>74</v>
      </c>
      <c r="H273" t="s">
        <v>75</v>
      </c>
      <c r="I273" t="s"/>
      <c r="J273" t="s">
        <v>74</v>
      </c>
      <c r="K273" t="n">
        <v>129</v>
      </c>
      <c r="L273" t="s">
        <v>76</v>
      </c>
      <c r="M273" t="s"/>
      <c r="N273" t="s">
        <v>488</v>
      </c>
      <c r="O273" t="s">
        <v>78</v>
      </c>
      <c r="P273" t="s">
        <v>484</v>
      </c>
      <c r="Q273" t="s"/>
      <c r="R273" t="s">
        <v>112</v>
      </c>
      <c r="S273" t="s">
        <v>489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>
        <f>HYPERLINK("https://hotel-media.eclerx.com/savepage/tk_1546241938595317_sr_188.html","info")</f>
        <v/>
      </c>
      <c r="AA273" t="n">
        <v>22619</v>
      </c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360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230894</v>
      </c>
      <c r="AZ273" t="s">
        <v>486</v>
      </c>
      <c r="BA273" t="s"/>
      <c r="BB273" t="n">
        <v>44442</v>
      </c>
      <c r="BC273" t="n">
        <v>52.511425</v>
      </c>
      <c r="BD273" t="n">
        <v>52.511425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483</v>
      </c>
      <c r="F274" t="n">
        <v>76853</v>
      </c>
      <c r="G274" t="s">
        <v>74</v>
      </c>
      <c r="H274" t="s">
        <v>75</v>
      </c>
      <c r="I274" t="s"/>
      <c r="J274" t="s">
        <v>74</v>
      </c>
      <c r="K274" t="n">
        <v>144</v>
      </c>
      <c r="L274" t="s">
        <v>76</v>
      </c>
      <c r="M274" t="s"/>
      <c r="N274" t="s">
        <v>191</v>
      </c>
      <c r="O274" t="s">
        <v>78</v>
      </c>
      <c r="P274" t="s">
        <v>484</v>
      </c>
      <c r="Q274" t="s"/>
      <c r="R274" t="s">
        <v>112</v>
      </c>
      <c r="S274" t="s">
        <v>335</v>
      </c>
      <c r="T274" t="s">
        <v>81</v>
      </c>
      <c r="U274" t="s">
        <v>82</v>
      </c>
      <c r="V274" t="s">
        <v>83</v>
      </c>
      <c r="W274" t="s">
        <v>84</v>
      </c>
      <c r="X274" t="s"/>
      <c r="Y274" t="s">
        <v>85</v>
      </c>
      <c r="Z274">
        <f>HYPERLINK("https://hotel-media.eclerx.com/savepage/tk_1546241938595317_sr_188.html","info")</f>
        <v/>
      </c>
      <c r="AA274" t="n">
        <v>22619</v>
      </c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360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230894</v>
      </c>
      <c r="AZ274" t="s">
        <v>486</v>
      </c>
      <c r="BA274" t="s"/>
      <c r="BB274" t="n">
        <v>44442</v>
      </c>
      <c r="BC274" t="n">
        <v>52.511425</v>
      </c>
      <c r="BD274" t="n">
        <v>52.511425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490</v>
      </c>
      <c r="F275" t="n">
        <v>-1</v>
      </c>
      <c r="G275" t="s">
        <v>74</v>
      </c>
      <c r="H275" t="s">
        <v>75</v>
      </c>
      <c r="I275" t="s"/>
      <c r="J275" t="s">
        <v>74</v>
      </c>
      <c r="K275" t="n">
        <v>58</v>
      </c>
      <c r="L275" t="s">
        <v>76</v>
      </c>
      <c r="M275" t="s"/>
      <c r="N275" t="s">
        <v>93</v>
      </c>
      <c r="O275" t="s">
        <v>78</v>
      </c>
      <c r="P275" t="s">
        <v>490</v>
      </c>
      <c r="Q275" t="s"/>
      <c r="R275" t="s">
        <v>79</v>
      </c>
      <c r="S275" t="s">
        <v>491</v>
      </c>
      <c r="T275" t="s">
        <v>81</v>
      </c>
      <c r="U275" t="s">
        <v>82</v>
      </c>
      <c r="V275" t="s">
        <v>83</v>
      </c>
      <c r="W275" t="s">
        <v>109</v>
      </c>
      <c r="X275" t="s"/>
      <c r="Y275" t="s">
        <v>85</v>
      </c>
      <c r="Z275">
        <f>HYPERLINK("https://hotel-media.eclerx.com/savepage/tk_15462419882040768_sr_188.html","info")</f>
        <v/>
      </c>
      <c r="AA275" t="n">
        <v>-2071504</v>
      </c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389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2071504</v>
      </c>
      <c r="AZ275" t="s">
        <v>492</v>
      </c>
      <c r="BA275" t="s"/>
      <c r="BB275" t="n">
        <v>69530</v>
      </c>
      <c r="BC275" t="n">
        <v>52.50008</v>
      </c>
      <c r="BD275" t="n">
        <v>52.50008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490</v>
      </c>
      <c r="F276" t="n">
        <v>-1</v>
      </c>
      <c r="G276" t="s">
        <v>74</v>
      </c>
      <c r="H276" t="s">
        <v>75</v>
      </c>
      <c r="I276" t="s"/>
      <c r="J276" t="s">
        <v>74</v>
      </c>
      <c r="K276" t="n">
        <v>70</v>
      </c>
      <c r="L276" t="s">
        <v>76</v>
      </c>
      <c r="M276" t="s"/>
      <c r="N276" t="s">
        <v>104</v>
      </c>
      <c r="O276" t="s">
        <v>78</v>
      </c>
      <c r="P276" t="s">
        <v>490</v>
      </c>
      <c r="Q276" t="s"/>
      <c r="R276" t="s">
        <v>79</v>
      </c>
      <c r="S276" t="s">
        <v>493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>
        <f>HYPERLINK("https://hotel-media.eclerx.com/savepage/tk_15462419882040768_sr_188.html","info")</f>
        <v/>
      </c>
      <c r="AA276" t="n">
        <v>-2071504</v>
      </c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389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2071504</v>
      </c>
      <c r="AZ276" t="s">
        <v>492</v>
      </c>
      <c r="BA276" t="s"/>
      <c r="BB276" t="n">
        <v>69530</v>
      </c>
      <c r="BC276" t="n">
        <v>52.50008</v>
      </c>
      <c r="BD276" t="n">
        <v>52.50008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494</v>
      </c>
      <c r="F277" t="n">
        <v>529926</v>
      </c>
      <c r="G277" t="s">
        <v>74</v>
      </c>
      <c r="H277" t="s">
        <v>75</v>
      </c>
      <c r="I277" t="s"/>
      <c r="J277" t="s">
        <v>74</v>
      </c>
      <c r="K277" t="n">
        <v>132.99</v>
      </c>
      <c r="L277" t="s">
        <v>76</v>
      </c>
      <c r="M277" t="s"/>
      <c r="N277" t="s">
        <v>495</v>
      </c>
      <c r="O277" t="s">
        <v>78</v>
      </c>
      <c r="P277" t="s">
        <v>496</v>
      </c>
      <c r="Q277" t="s"/>
      <c r="R277" t="s">
        <v>107</v>
      </c>
      <c r="S277" t="s">
        <v>497</v>
      </c>
      <c r="T277" t="s">
        <v>81</v>
      </c>
      <c r="U277" t="s">
        <v>82</v>
      </c>
      <c r="V277" t="s">
        <v>83</v>
      </c>
      <c r="W277" t="s">
        <v>109</v>
      </c>
      <c r="X277" t="s"/>
      <c r="Y277" t="s">
        <v>85</v>
      </c>
      <c r="Z277">
        <f>HYPERLINK("https://hotel-media.eclerx.com/savepage/tk_15462415885805976_sr_188.html","info")</f>
        <v/>
      </c>
      <c r="AA277" t="n">
        <v>7271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170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937849</v>
      </c>
      <c r="AZ277" t="s">
        <v>498</v>
      </c>
      <c r="BA277" t="s"/>
      <c r="BB277" t="n">
        <v>14447</v>
      </c>
      <c r="BC277" t="n">
        <v>52.511878</v>
      </c>
      <c r="BD277" t="n">
        <v>52.511878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494</v>
      </c>
      <c r="F278" t="n">
        <v>529926</v>
      </c>
      <c r="G278" t="s">
        <v>74</v>
      </c>
      <c r="H278" t="s">
        <v>75</v>
      </c>
      <c r="I278" t="s"/>
      <c r="J278" t="s">
        <v>74</v>
      </c>
      <c r="K278" t="n">
        <v>156.45</v>
      </c>
      <c r="L278" t="s">
        <v>76</v>
      </c>
      <c r="M278" t="s"/>
      <c r="N278" t="s">
        <v>499</v>
      </c>
      <c r="O278" t="s">
        <v>78</v>
      </c>
      <c r="P278" t="s">
        <v>496</v>
      </c>
      <c r="Q278" t="s"/>
      <c r="R278" t="s">
        <v>107</v>
      </c>
      <c r="S278" t="s">
        <v>500</v>
      </c>
      <c r="T278" t="s">
        <v>81</v>
      </c>
      <c r="U278" t="s">
        <v>82</v>
      </c>
      <c r="V278" t="s">
        <v>83</v>
      </c>
      <c r="W278" t="s">
        <v>109</v>
      </c>
      <c r="X278" t="s"/>
      <c r="Y278" t="s">
        <v>85</v>
      </c>
      <c r="Z278">
        <f>HYPERLINK("https://hotel-media.eclerx.com/savepage/tk_15462415885805976_sr_188.html","info")</f>
        <v/>
      </c>
      <c r="AA278" t="n">
        <v>7271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170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937849</v>
      </c>
      <c r="AZ278" t="s">
        <v>498</v>
      </c>
      <c r="BA278" t="s"/>
      <c r="BB278" t="n">
        <v>14447</v>
      </c>
      <c r="BC278" t="n">
        <v>52.511878</v>
      </c>
      <c r="BD278" t="n">
        <v>52.511878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494</v>
      </c>
      <c r="F279" t="n">
        <v>529926</v>
      </c>
      <c r="G279" t="s">
        <v>74</v>
      </c>
      <c r="H279" t="s">
        <v>75</v>
      </c>
      <c r="I279" t="s"/>
      <c r="J279" t="s">
        <v>74</v>
      </c>
      <c r="K279" t="n">
        <v>132.99</v>
      </c>
      <c r="L279" t="s">
        <v>76</v>
      </c>
      <c r="M279" t="s"/>
      <c r="N279" t="s">
        <v>501</v>
      </c>
      <c r="O279" t="s">
        <v>78</v>
      </c>
      <c r="P279" t="s">
        <v>496</v>
      </c>
      <c r="Q279" t="s"/>
      <c r="R279" t="s">
        <v>107</v>
      </c>
      <c r="S279" t="s">
        <v>497</v>
      </c>
      <c r="T279" t="s">
        <v>81</v>
      </c>
      <c r="U279" t="s">
        <v>82</v>
      </c>
      <c r="V279" t="s">
        <v>83</v>
      </c>
      <c r="W279" t="s">
        <v>109</v>
      </c>
      <c r="X279" t="s"/>
      <c r="Y279" t="s">
        <v>85</v>
      </c>
      <c r="Z279">
        <f>HYPERLINK("https://hotel-media.eclerx.com/savepage/tk_15462415885805976_sr_188.html","info")</f>
        <v/>
      </c>
      <c r="AA279" t="n">
        <v>7271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170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937849</v>
      </c>
      <c r="AZ279" t="s">
        <v>498</v>
      </c>
      <c r="BA279" t="s"/>
      <c r="BB279" t="n">
        <v>14447</v>
      </c>
      <c r="BC279" t="n">
        <v>52.511878</v>
      </c>
      <c r="BD279" t="n">
        <v>52.511878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494</v>
      </c>
      <c r="F280" t="n">
        <v>529926</v>
      </c>
      <c r="G280" t="s">
        <v>74</v>
      </c>
      <c r="H280" t="s">
        <v>75</v>
      </c>
      <c r="I280" t="s"/>
      <c r="J280" t="s">
        <v>74</v>
      </c>
      <c r="K280" t="n">
        <v>156.45</v>
      </c>
      <c r="L280" t="s">
        <v>76</v>
      </c>
      <c r="M280" t="s"/>
      <c r="N280" t="s">
        <v>501</v>
      </c>
      <c r="O280" t="s">
        <v>78</v>
      </c>
      <c r="P280" t="s">
        <v>496</v>
      </c>
      <c r="Q280" t="s"/>
      <c r="R280" t="s">
        <v>107</v>
      </c>
      <c r="S280" t="s">
        <v>500</v>
      </c>
      <c r="T280" t="s">
        <v>81</v>
      </c>
      <c r="U280" t="s">
        <v>82</v>
      </c>
      <c r="V280" t="s">
        <v>83</v>
      </c>
      <c r="W280" t="s">
        <v>109</v>
      </c>
      <c r="X280" t="s"/>
      <c r="Y280" t="s">
        <v>85</v>
      </c>
      <c r="Z280">
        <f>HYPERLINK("https://hotel-media.eclerx.com/savepage/tk_15462415885805976_sr_188.html","info")</f>
        <v/>
      </c>
      <c r="AA280" t="n">
        <v>7271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170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937849</v>
      </c>
      <c r="AZ280" t="s">
        <v>498</v>
      </c>
      <c r="BA280" t="s"/>
      <c r="BB280" t="n">
        <v>14447</v>
      </c>
      <c r="BC280" t="n">
        <v>52.511878</v>
      </c>
      <c r="BD280" t="n">
        <v>52.511878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494</v>
      </c>
      <c r="F281" t="n">
        <v>529926</v>
      </c>
      <c r="G281" t="s">
        <v>74</v>
      </c>
      <c r="H281" t="s">
        <v>75</v>
      </c>
      <c r="I281" t="s"/>
      <c r="J281" t="s">
        <v>74</v>
      </c>
      <c r="K281" t="n">
        <v>164.22</v>
      </c>
      <c r="L281" t="s">
        <v>76</v>
      </c>
      <c r="M281" t="s"/>
      <c r="N281" t="s">
        <v>502</v>
      </c>
      <c r="O281" t="s">
        <v>78</v>
      </c>
      <c r="P281" t="s">
        <v>496</v>
      </c>
      <c r="Q281" t="s"/>
      <c r="R281" t="s">
        <v>107</v>
      </c>
      <c r="S281" t="s">
        <v>503</v>
      </c>
      <c r="T281" t="s">
        <v>81</v>
      </c>
      <c r="U281" t="s">
        <v>82</v>
      </c>
      <c r="V281" t="s">
        <v>83</v>
      </c>
      <c r="W281" t="s">
        <v>109</v>
      </c>
      <c r="X281" t="s"/>
      <c r="Y281" t="s">
        <v>85</v>
      </c>
      <c r="Z281">
        <f>HYPERLINK("https://hotel-media.eclerx.com/savepage/tk_15462415885805976_sr_188.html","info")</f>
        <v/>
      </c>
      <c r="AA281" t="n">
        <v>7271</v>
      </c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170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937849</v>
      </c>
      <c r="AZ281" t="s">
        <v>498</v>
      </c>
      <c r="BA281" t="s"/>
      <c r="BB281" t="n">
        <v>14447</v>
      </c>
      <c r="BC281" t="n">
        <v>52.511878</v>
      </c>
      <c r="BD281" t="n">
        <v>52.511878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494</v>
      </c>
      <c r="F282" t="n">
        <v>529926</v>
      </c>
      <c r="G282" t="s">
        <v>74</v>
      </c>
      <c r="H282" t="s">
        <v>75</v>
      </c>
      <c r="I282" t="s"/>
      <c r="J282" t="s">
        <v>74</v>
      </c>
      <c r="K282" t="n">
        <v>164.22</v>
      </c>
      <c r="L282" t="s">
        <v>76</v>
      </c>
      <c r="M282" t="s"/>
      <c r="N282" t="s">
        <v>504</v>
      </c>
      <c r="O282" t="s">
        <v>78</v>
      </c>
      <c r="P282" t="s">
        <v>496</v>
      </c>
      <c r="Q282" t="s"/>
      <c r="R282" t="s">
        <v>107</v>
      </c>
      <c r="S282" t="s">
        <v>503</v>
      </c>
      <c r="T282" t="s">
        <v>81</v>
      </c>
      <c r="U282" t="s">
        <v>82</v>
      </c>
      <c r="V282" t="s">
        <v>83</v>
      </c>
      <c r="W282" t="s">
        <v>109</v>
      </c>
      <c r="X282" t="s"/>
      <c r="Y282" t="s">
        <v>85</v>
      </c>
      <c r="Z282">
        <f>HYPERLINK("https://hotel-media.eclerx.com/savepage/tk_15462415885805976_sr_188.html","info")</f>
        <v/>
      </c>
      <c r="AA282" t="n">
        <v>7271</v>
      </c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170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937849</v>
      </c>
      <c r="AZ282" t="s">
        <v>498</v>
      </c>
      <c r="BA282" t="s"/>
      <c r="BB282" t="n">
        <v>14447</v>
      </c>
      <c r="BC282" t="n">
        <v>52.511878</v>
      </c>
      <c r="BD282" t="n">
        <v>52.511878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494</v>
      </c>
      <c r="F283" t="n">
        <v>529926</v>
      </c>
      <c r="G283" t="s">
        <v>74</v>
      </c>
      <c r="H283" t="s">
        <v>75</v>
      </c>
      <c r="I283" t="s"/>
      <c r="J283" t="s">
        <v>74</v>
      </c>
      <c r="K283" t="n">
        <v>168.69</v>
      </c>
      <c r="L283" t="s">
        <v>76</v>
      </c>
      <c r="M283" t="s"/>
      <c r="N283" t="s">
        <v>499</v>
      </c>
      <c r="O283" t="s">
        <v>78</v>
      </c>
      <c r="P283" t="s">
        <v>496</v>
      </c>
      <c r="Q283" t="s"/>
      <c r="R283" t="s">
        <v>107</v>
      </c>
      <c r="S283" t="s">
        <v>505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>
        <f>HYPERLINK("https://hotel-media.eclerx.com/savepage/tk_15462415885805976_sr_188.html","info")</f>
        <v/>
      </c>
      <c r="AA283" t="n">
        <v>7271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170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937849</v>
      </c>
      <c r="AZ283" t="s">
        <v>498</v>
      </c>
      <c r="BA283" t="s"/>
      <c r="BB283" t="n">
        <v>14447</v>
      </c>
      <c r="BC283" t="n">
        <v>52.511878</v>
      </c>
      <c r="BD283" t="n">
        <v>52.511878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494</v>
      </c>
      <c r="F284" t="n">
        <v>529926</v>
      </c>
      <c r="G284" t="s">
        <v>74</v>
      </c>
      <c r="H284" t="s">
        <v>75</v>
      </c>
      <c r="I284" t="s"/>
      <c r="J284" t="s">
        <v>74</v>
      </c>
      <c r="K284" t="n">
        <v>168.69</v>
      </c>
      <c r="L284" t="s">
        <v>76</v>
      </c>
      <c r="M284" t="s"/>
      <c r="N284" t="s">
        <v>501</v>
      </c>
      <c r="O284" t="s">
        <v>78</v>
      </c>
      <c r="P284" t="s">
        <v>496</v>
      </c>
      <c r="Q284" t="s"/>
      <c r="R284" t="s">
        <v>107</v>
      </c>
      <c r="S284" t="s">
        <v>505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>
        <f>HYPERLINK("https://hotel-media.eclerx.com/savepage/tk_15462415885805976_sr_188.html","info")</f>
        <v/>
      </c>
      <c r="AA284" t="n">
        <v>7271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170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937849</v>
      </c>
      <c r="AZ284" t="s">
        <v>498</v>
      </c>
      <c r="BA284" t="s"/>
      <c r="BB284" t="n">
        <v>14447</v>
      </c>
      <c r="BC284" t="n">
        <v>52.511878</v>
      </c>
      <c r="BD284" t="n">
        <v>52.511878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494</v>
      </c>
      <c r="F285" t="n">
        <v>529926</v>
      </c>
      <c r="G285" t="s">
        <v>74</v>
      </c>
      <c r="H285" t="s">
        <v>75</v>
      </c>
      <c r="I285" t="s"/>
      <c r="J285" t="s">
        <v>74</v>
      </c>
      <c r="K285" t="n">
        <v>177.61</v>
      </c>
      <c r="L285" t="s">
        <v>76</v>
      </c>
      <c r="M285" t="s"/>
      <c r="N285" t="s">
        <v>506</v>
      </c>
      <c r="O285" t="s">
        <v>78</v>
      </c>
      <c r="P285" t="s">
        <v>496</v>
      </c>
      <c r="Q285" t="s"/>
      <c r="R285" t="s">
        <v>107</v>
      </c>
      <c r="S285" t="s">
        <v>507</v>
      </c>
      <c r="T285" t="s">
        <v>81</v>
      </c>
      <c r="U285" t="s">
        <v>82</v>
      </c>
      <c r="V285" t="s">
        <v>83</v>
      </c>
      <c r="W285" t="s">
        <v>109</v>
      </c>
      <c r="X285" t="s"/>
      <c r="Y285" t="s">
        <v>85</v>
      </c>
      <c r="Z285">
        <f>HYPERLINK("https://hotel-media.eclerx.com/savepage/tk_15462415885805976_sr_188.html","info")</f>
        <v/>
      </c>
      <c r="AA285" t="n">
        <v>7271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170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937849</v>
      </c>
      <c r="AZ285" t="s">
        <v>498</v>
      </c>
      <c r="BA285" t="s"/>
      <c r="BB285" t="n">
        <v>14447</v>
      </c>
      <c r="BC285" t="n">
        <v>52.511878</v>
      </c>
      <c r="BD285" t="n">
        <v>52.511878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494</v>
      </c>
      <c r="F286" t="n">
        <v>529926</v>
      </c>
      <c r="G286" t="s">
        <v>74</v>
      </c>
      <c r="H286" t="s">
        <v>75</v>
      </c>
      <c r="I286" t="s"/>
      <c r="J286" t="s">
        <v>74</v>
      </c>
      <c r="K286" t="n">
        <v>177.61</v>
      </c>
      <c r="L286" t="s">
        <v>76</v>
      </c>
      <c r="M286" t="s"/>
      <c r="N286" t="s">
        <v>508</v>
      </c>
      <c r="O286" t="s">
        <v>78</v>
      </c>
      <c r="P286" t="s">
        <v>496</v>
      </c>
      <c r="Q286" t="s"/>
      <c r="R286" t="s">
        <v>107</v>
      </c>
      <c r="S286" t="s">
        <v>507</v>
      </c>
      <c r="T286" t="s">
        <v>81</v>
      </c>
      <c r="U286" t="s">
        <v>82</v>
      </c>
      <c r="V286" t="s">
        <v>83</v>
      </c>
      <c r="W286" t="s">
        <v>109</v>
      </c>
      <c r="X286" t="s"/>
      <c r="Y286" t="s">
        <v>85</v>
      </c>
      <c r="Z286">
        <f>HYPERLINK("https://hotel-media.eclerx.com/savepage/tk_15462415885805976_sr_188.html","info")</f>
        <v/>
      </c>
      <c r="AA286" t="n">
        <v>7271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170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937849</v>
      </c>
      <c r="AZ286" t="s">
        <v>498</v>
      </c>
      <c r="BA286" t="s"/>
      <c r="BB286" t="n">
        <v>14447</v>
      </c>
      <c r="BC286" t="n">
        <v>52.511878</v>
      </c>
      <c r="BD286" t="n">
        <v>52.511878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494</v>
      </c>
      <c r="F287" t="n">
        <v>529926</v>
      </c>
      <c r="G287" t="s">
        <v>74</v>
      </c>
      <c r="H287" t="s">
        <v>75</v>
      </c>
      <c r="I287" t="s"/>
      <c r="J287" t="s">
        <v>74</v>
      </c>
      <c r="K287" t="n">
        <v>193.2</v>
      </c>
      <c r="L287" t="s">
        <v>76</v>
      </c>
      <c r="M287" t="s"/>
      <c r="N287" t="s">
        <v>502</v>
      </c>
      <c r="O287" t="s">
        <v>78</v>
      </c>
      <c r="P287" t="s">
        <v>496</v>
      </c>
      <c r="Q287" t="s"/>
      <c r="R287" t="s">
        <v>107</v>
      </c>
      <c r="S287" t="s">
        <v>509</v>
      </c>
      <c r="T287" t="s">
        <v>81</v>
      </c>
      <c r="U287" t="s">
        <v>82</v>
      </c>
      <c r="V287" t="s">
        <v>83</v>
      </c>
      <c r="W287" t="s">
        <v>109</v>
      </c>
      <c r="X287" t="s"/>
      <c r="Y287" t="s">
        <v>85</v>
      </c>
      <c r="Z287">
        <f>HYPERLINK("https://hotel-media.eclerx.com/savepage/tk_15462415885805976_sr_188.html","info")</f>
        <v/>
      </c>
      <c r="AA287" t="n">
        <v>7271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170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937849</v>
      </c>
      <c r="AZ287" t="s">
        <v>498</v>
      </c>
      <c r="BA287" t="s"/>
      <c r="BB287" t="n">
        <v>14447</v>
      </c>
      <c r="BC287" t="n">
        <v>52.511878</v>
      </c>
      <c r="BD287" t="n">
        <v>52.511878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494</v>
      </c>
      <c r="F288" t="n">
        <v>529926</v>
      </c>
      <c r="G288" t="s">
        <v>74</v>
      </c>
      <c r="H288" t="s">
        <v>75</v>
      </c>
      <c r="I288" t="s"/>
      <c r="J288" t="s">
        <v>74</v>
      </c>
      <c r="K288" t="n">
        <v>193.2</v>
      </c>
      <c r="L288" t="s">
        <v>76</v>
      </c>
      <c r="M288" t="s"/>
      <c r="N288" t="s">
        <v>504</v>
      </c>
      <c r="O288" t="s">
        <v>78</v>
      </c>
      <c r="P288" t="s">
        <v>496</v>
      </c>
      <c r="Q288" t="s"/>
      <c r="R288" t="s">
        <v>107</v>
      </c>
      <c r="S288" t="s">
        <v>509</v>
      </c>
      <c r="T288" t="s">
        <v>81</v>
      </c>
      <c r="U288" t="s">
        <v>82</v>
      </c>
      <c r="V288" t="s">
        <v>83</v>
      </c>
      <c r="W288" t="s">
        <v>109</v>
      </c>
      <c r="X288" t="s"/>
      <c r="Y288" t="s">
        <v>85</v>
      </c>
      <c r="Z288">
        <f>HYPERLINK("https://hotel-media.eclerx.com/savepage/tk_15462415885805976_sr_188.html","info")</f>
        <v/>
      </c>
      <c r="AA288" t="n">
        <v>7271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170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937849</v>
      </c>
      <c r="AZ288" t="s">
        <v>498</v>
      </c>
      <c r="BA288" t="s"/>
      <c r="BB288" t="n">
        <v>14447</v>
      </c>
      <c r="BC288" t="n">
        <v>52.511878</v>
      </c>
      <c r="BD288" t="n">
        <v>52.511878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494</v>
      </c>
      <c r="F289" t="n">
        <v>529926</v>
      </c>
      <c r="G289" t="s">
        <v>74</v>
      </c>
      <c r="H289" t="s">
        <v>75</v>
      </c>
      <c r="I289" t="s"/>
      <c r="J289" t="s">
        <v>74</v>
      </c>
      <c r="K289" t="n">
        <v>195.46</v>
      </c>
      <c r="L289" t="s">
        <v>76</v>
      </c>
      <c r="M289" t="s"/>
      <c r="N289" t="s">
        <v>510</v>
      </c>
      <c r="O289" t="s">
        <v>78</v>
      </c>
      <c r="P289" t="s">
        <v>496</v>
      </c>
      <c r="Q289" t="s"/>
      <c r="R289" t="s">
        <v>107</v>
      </c>
      <c r="S289" t="s">
        <v>511</v>
      </c>
      <c r="T289" t="s">
        <v>81</v>
      </c>
      <c r="U289" t="s">
        <v>82</v>
      </c>
      <c r="V289" t="s">
        <v>83</v>
      </c>
      <c r="W289" t="s">
        <v>109</v>
      </c>
      <c r="X289" t="s"/>
      <c r="Y289" t="s">
        <v>85</v>
      </c>
      <c r="Z289">
        <f>HYPERLINK("https://hotel-media.eclerx.com/savepage/tk_15462415885805976_sr_188.html","info")</f>
        <v/>
      </c>
      <c r="AA289" t="n">
        <v>7271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170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937849</v>
      </c>
      <c r="AZ289" t="s">
        <v>498</v>
      </c>
      <c r="BA289" t="s"/>
      <c r="BB289" t="n">
        <v>14447</v>
      </c>
      <c r="BC289" t="n">
        <v>52.511878</v>
      </c>
      <c r="BD289" t="n">
        <v>52.511878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494</v>
      </c>
      <c r="F290" t="n">
        <v>529926</v>
      </c>
      <c r="G290" t="s">
        <v>74</v>
      </c>
      <c r="H290" t="s">
        <v>75</v>
      </c>
      <c r="I290" t="s"/>
      <c r="J290" t="s">
        <v>74</v>
      </c>
      <c r="K290" t="n">
        <v>195.46</v>
      </c>
      <c r="L290" t="s">
        <v>76</v>
      </c>
      <c r="M290" t="s"/>
      <c r="N290" t="s">
        <v>512</v>
      </c>
      <c r="O290" t="s">
        <v>78</v>
      </c>
      <c r="P290" t="s">
        <v>496</v>
      </c>
      <c r="Q290" t="s"/>
      <c r="R290" t="s">
        <v>107</v>
      </c>
      <c r="S290" t="s">
        <v>511</v>
      </c>
      <c r="T290" t="s">
        <v>81</v>
      </c>
      <c r="U290" t="s">
        <v>82</v>
      </c>
      <c r="V290" t="s">
        <v>83</v>
      </c>
      <c r="W290" t="s">
        <v>109</v>
      </c>
      <c r="X290" t="s"/>
      <c r="Y290" t="s">
        <v>85</v>
      </c>
      <c r="Z290">
        <f>HYPERLINK("https://hotel-media.eclerx.com/savepage/tk_15462415885805976_sr_188.html","info")</f>
        <v/>
      </c>
      <c r="AA290" t="n">
        <v>7271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170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937849</v>
      </c>
      <c r="AZ290" t="s">
        <v>498</v>
      </c>
      <c r="BA290" t="s"/>
      <c r="BB290" t="n">
        <v>14447</v>
      </c>
      <c r="BC290" t="n">
        <v>52.511878</v>
      </c>
      <c r="BD290" t="n">
        <v>52.511878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494</v>
      </c>
      <c r="F291" t="n">
        <v>529926</v>
      </c>
      <c r="G291" t="s">
        <v>74</v>
      </c>
      <c r="H291" t="s">
        <v>75</v>
      </c>
      <c r="I291" t="s"/>
      <c r="J291" t="s">
        <v>74</v>
      </c>
      <c r="K291" t="n">
        <v>198.45</v>
      </c>
      <c r="L291" t="s">
        <v>76</v>
      </c>
      <c r="M291" t="s"/>
      <c r="N291" t="s">
        <v>499</v>
      </c>
      <c r="O291" t="s">
        <v>78</v>
      </c>
      <c r="P291" t="s">
        <v>496</v>
      </c>
      <c r="Q291" t="s"/>
      <c r="R291" t="s">
        <v>107</v>
      </c>
      <c r="S291" t="s">
        <v>513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>
        <f>HYPERLINK("https://hotel-media.eclerx.com/savepage/tk_15462415885805976_sr_188.html","info")</f>
        <v/>
      </c>
      <c r="AA291" t="n">
        <v>7271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170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937849</v>
      </c>
      <c r="AZ291" t="s">
        <v>498</v>
      </c>
      <c r="BA291" t="s"/>
      <c r="BB291" t="n">
        <v>14447</v>
      </c>
      <c r="BC291" t="n">
        <v>52.511878</v>
      </c>
      <c r="BD291" t="n">
        <v>52.511878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494</v>
      </c>
      <c r="F292" t="n">
        <v>529926</v>
      </c>
      <c r="G292" t="s">
        <v>74</v>
      </c>
      <c r="H292" t="s">
        <v>75</v>
      </c>
      <c r="I292" t="s"/>
      <c r="J292" t="s">
        <v>74</v>
      </c>
      <c r="K292" t="n">
        <v>198.45</v>
      </c>
      <c r="L292" t="s">
        <v>76</v>
      </c>
      <c r="M292" t="s"/>
      <c r="N292" t="s">
        <v>501</v>
      </c>
      <c r="O292" t="s">
        <v>78</v>
      </c>
      <c r="P292" t="s">
        <v>496</v>
      </c>
      <c r="Q292" t="s"/>
      <c r="R292" t="s">
        <v>107</v>
      </c>
      <c r="S292" t="s">
        <v>513</v>
      </c>
      <c r="T292" t="s">
        <v>81</v>
      </c>
      <c r="U292" t="s">
        <v>82</v>
      </c>
      <c r="V292" t="s">
        <v>83</v>
      </c>
      <c r="W292" t="s">
        <v>84</v>
      </c>
      <c r="X292" t="s"/>
      <c r="Y292" t="s">
        <v>85</v>
      </c>
      <c r="Z292">
        <f>HYPERLINK("https://hotel-media.eclerx.com/savepage/tk_15462415885805976_sr_188.html","info")</f>
        <v/>
      </c>
      <c r="AA292" t="n">
        <v>7271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170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937849</v>
      </c>
      <c r="AZ292" t="s">
        <v>498</v>
      </c>
      <c r="BA292" t="s"/>
      <c r="BB292" t="n">
        <v>14447</v>
      </c>
      <c r="BC292" t="n">
        <v>52.511878</v>
      </c>
      <c r="BD292" t="n">
        <v>52.511878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494</v>
      </c>
      <c r="F293" t="n">
        <v>529926</v>
      </c>
      <c r="G293" t="s">
        <v>74</v>
      </c>
      <c r="H293" t="s">
        <v>75</v>
      </c>
      <c r="I293" t="s"/>
      <c r="J293" t="s">
        <v>74</v>
      </c>
      <c r="K293" t="n">
        <v>199.92</v>
      </c>
      <c r="L293" t="s">
        <v>76</v>
      </c>
      <c r="M293" t="s"/>
      <c r="N293" t="s">
        <v>502</v>
      </c>
      <c r="O293" t="s">
        <v>78</v>
      </c>
      <c r="P293" t="s">
        <v>496</v>
      </c>
      <c r="Q293" t="s"/>
      <c r="R293" t="s">
        <v>107</v>
      </c>
      <c r="S293" t="s">
        <v>514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>
        <f>HYPERLINK("https://hotel-media.eclerx.com/savepage/tk_15462415885805976_sr_188.html","info")</f>
        <v/>
      </c>
      <c r="AA293" t="n">
        <v>7271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170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937849</v>
      </c>
      <c r="AZ293" t="s">
        <v>498</v>
      </c>
      <c r="BA293" t="s"/>
      <c r="BB293" t="n">
        <v>14447</v>
      </c>
      <c r="BC293" t="n">
        <v>52.511878</v>
      </c>
      <c r="BD293" t="n">
        <v>52.511878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494</v>
      </c>
      <c r="F294" t="n">
        <v>529926</v>
      </c>
      <c r="G294" t="s">
        <v>74</v>
      </c>
      <c r="H294" t="s">
        <v>75</v>
      </c>
      <c r="I294" t="s"/>
      <c r="J294" t="s">
        <v>74</v>
      </c>
      <c r="K294" t="n">
        <v>199.92</v>
      </c>
      <c r="L294" t="s">
        <v>76</v>
      </c>
      <c r="M294" t="s"/>
      <c r="N294" t="s">
        <v>504</v>
      </c>
      <c r="O294" t="s">
        <v>78</v>
      </c>
      <c r="P294" t="s">
        <v>496</v>
      </c>
      <c r="Q294" t="s"/>
      <c r="R294" t="s">
        <v>107</v>
      </c>
      <c r="S294" t="s">
        <v>514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>
        <f>HYPERLINK("https://hotel-media.eclerx.com/savepage/tk_15462415885805976_sr_188.html","info")</f>
        <v/>
      </c>
      <c r="AA294" t="n">
        <v>7271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170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937849</v>
      </c>
      <c r="AZ294" t="s">
        <v>498</v>
      </c>
      <c r="BA294" t="s"/>
      <c r="BB294" t="n">
        <v>14447</v>
      </c>
      <c r="BC294" t="n">
        <v>52.511878</v>
      </c>
      <c r="BD294" t="n">
        <v>52.511878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494</v>
      </c>
      <c r="F295" t="n">
        <v>529926</v>
      </c>
      <c r="G295" t="s">
        <v>74</v>
      </c>
      <c r="H295" t="s">
        <v>75</v>
      </c>
      <c r="I295" t="s"/>
      <c r="J295" t="s">
        <v>74</v>
      </c>
      <c r="K295" t="n">
        <v>208.85</v>
      </c>
      <c r="L295" t="s">
        <v>76</v>
      </c>
      <c r="M295" t="s"/>
      <c r="N295" t="s">
        <v>515</v>
      </c>
      <c r="O295" t="s">
        <v>78</v>
      </c>
      <c r="P295" t="s">
        <v>496</v>
      </c>
      <c r="Q295" t="s"/>
      <c r="R295" t="s">
        <v>107</v>
      </c>
      <c r="S295" t="s">
        <v>516</v>
      </c>
      <c r="T295" t="s">
        <v>81</v>
      </c>
      <c r="U295" t="s">
        <v>82</v>
      </c>
      <c r="V295" t="s">
        <v>83</v>
      </c>
      <c r="W295" t="s">
        <v>109</v>
      </c>
      <c r="X295" t="s"/>
      <c r="Y295" t="s">
        <v>85</v>
      </c>
      <c r="Z295">
        <f>HYPERLINK("https://hotel-media.eclerx.com/savepage/tk_15462415885805976_sr_188.html","info")</f>
        <v/>
      </c>
      <c r="AA295" t="n">
        <v>7271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170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937849</v>
      </c>
      <c r="AZ295" t="s">
        <v>498</v>
      </c>
      <c r="BA295" t="s"/>
      <c r="BB295" t="n">
        <v>14447</v>
      </c>
      <c r="BC295" t="n">
        <v>52.511878</v>
      </c>
      <c r="BD295" t="n">
        <v>52.511878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494</v>
      </c>
      <c r="F296" t="n">
        <v>529926</v>
      </c>
      <c r="G296" t="s">
        <v>74</v>
      </c>
      <c r="H296" t="s">
        <v>75</v>
      </c>
      <c r="I296" t="s"/>
      <c r="J296" t="s">
        <v>74</v>
      </c>
      <c r="K296" t="n">
        <v>208.85</v>
      </c>
      <c r="L296" t="s">
        <v>76</v>
      </c>
      <c r="M296" t="s"/>
      <c r="N296" t="s">
        <v>517</v>
      </c>
      <c r="O296" t="s">
        <v>78</v>
      </c>
      <c r="P296" t="s">
        <v>496</v>
      </c>
      <c r="Q296" t="s"/>
      <c r="R296" t="s">
        <v>107</v>
      </c>
      <c r="S296" t="s">
        <v>516</v>
      </c>
      <c r="T296" t="s">
        <v>81</v>
      </c>
      <c r="U296" t="s">
        <v>82</v>
      </c>
      <c r="V296" t="s">
        <v>83</v>
      </c>
      <c r="W296" t="s">
        <v>109</v>
      </c>
      <c r="X296" t="s"/>
      <c r="Y296" t="s">
        <v>85</v>
      </c>
      <c r="Z296">
        <f>HYPERLINK("https://hotel-media.eclerx.com/savepage/tk_15462415885805976_sr_188.html","info")</f>
        <v/>
      </c>
      <c r="AA296" t="n">
        <v>7271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170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937849</v>
      </c>
      <c r="AZ296" t="s">
        <v>498</v>
      </c>
      <c r="BA296" t="s"/>
      <c r="BB296" t="n">
        <v>14447</v>
      </c>
      <c r="BC296" t="n">
        <v>52.511878</v>
      </c>
      <c r="BD296" t="n">
        <v>52.511878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518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101.85</v>
      </c>
      <c r="L297" t="s">
        <v>76</v>
      </c>
      <c r="M297" t="s"/>
      <c r="N297" t="s">
        <v>519</v>
      </c>
      <c r="O297" t="s">
        <v>78</v>
      </c>
      <c r="P297" t="s">
        <v>518</v>
      </c>
      <c r="Q297" t="s"/>
      <c r="R297" t="s">
        <v>112</v>
      </c>
      <c r="S297" t="s">
        <v>520</v>
      </c>
      <c r="T297" t="s">
        <v>81</v>
      </c>
      <c r="U297" t="s">
        <v>82</v>
      </c>
      <c r="V297" t="s">
        <v>83</v>
      </c>
      <c r="W297" t="s">
        <v>109</v>
      </c>
      <c r="X297" t="s"/>
      <c r="Y297" t="s">
        <v>85</v>
      </c>
      <c r="Z297">
        <f>HYPERLINK("https://hotel-media.eclerx.com/savepage/tk_15462422899463358_sr_189.html","info")</f>
        <v/>
      </c>
      <c r="AA297" t="n">
        <v>-8979242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481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8979242</v>
      </c>
      <c r="AZ297" t="s">
        <v>521</v>
      </c>
      <c r="BA297" t="s"/>
      <c r="BB297" t="n">
        <v>552339</v>
      </c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518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117.6</v>
      </c>
      <c r="L298" t="s">
        <v>76</v>
      </c>
      <c r="M298" t="s"/>
      <c r="N298" t="s">
        <v>522</v>
      </c>
      <c r="O298" t="s">
        <v>78</v>
      </c>
      <c r="P298" t="s">
        <v>518</v>
      </c>
      <c r="Q298" t="s"/>
      <c r="R298" t="s">
        <v>112</v>
      </c>
      <c r="S298" t="s">
        <v>523</v>
      </c>
      <c r="T298" t="s">
        <v>81</v>
      </c>
      <c r="U298" t="s">
        <v>82</v>
      </c>
      <c r="V298" t="s">
        <v>83</v>
      </c>
      <c r="W298" t="s">
        <v>109</v>
      </c>
      <c r="X298" t="s"/>
      <c r="Y298" t="s">
        <v>85</v>
      </c>
      <c r="Z298">
        <f>HYPERLINK("https://hotel-media.eclerx.com/savepage/tk_15462422899463358_sr_189.html","info")</f>
        <v/>
      </c>
      <c r="AA298" t="n">
        <v>-8979242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481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8979242</v>
      </c>
      <c r="AZ298" t="s">
        <v>521</v>
      </c>
      <c r="BA298" t="s"/>
      <c r="BB298" t="n">
        <v>552339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518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117.6</v>
      </c>
      <c r="L299" t="s">
        <v>76</v>
      </c>
      <c r="M299" t="s"/>
      <c r="N299" t="s">
        <v>524</v>
      </c>
      <c r="O299" t="s">
        <v>78</v>
      </c>
      <c r="P299" t="s">
        <v>518</v>
      </c>
      <c r="Q299" t="s"/>
      <c r="R299" t="s">
        <v>112</v>
      </c>
      <c r="S299" t="s">
        <v>523</v>
      </c>
      <c r="T299" t="s">
        <v>81</v>
      </c>
      <c r="U299" t="s">
        <v>82</v>
      </c>
      <c r="V299" t="s">
        <v>83</v>
      </c>
      <c r="W299" t="s">
        <v>109</v>
      </c>
      <c r="X299" t="s"/>
      <c r="Y299" t="s">
        <v>85</v>
      </c>
      <c r="Z299">
        <f>HYPERLINK("https://hotel-media.eclerx.com/savepage/tk_15462422899463358_sr_189.html","info")</f>
        <v/>
      </c>
      <c r="AA299" t="n">
        <v>-8979242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481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8979242</v>
      </c>
      <c r="AZ299" t="s">
        <v>521</v>
      </c>
      <c r="BA299" t="s"/>
      <c r="BB299" t="n">
        <v>552339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518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119.7</v>
      </c>
      <c r="L300" t="s">
        <v>76</v>
      </c>
      <c r="M300" t="s"/>
      <c r="N300" t="s">
        <v>519</v>
      </c>
      <c r="O300" t="s">
        <v>78</v>
      </c>
      <c r="P300" t="s">
        <v>518</v>
      </c>
      <c r="Q300" t="s"/>
      <c r="R300" t="s">
        <v>112</v>
      </c>
      <c r="S300" t="s">
        <v>525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>
        <f>HYPERLINK("https://hotel-media.eclerx.com/savepage/tk_15462422899463358_sr_189.html","info")</f>
        <v/>
      </c>
      <c r="AA300" t="n">
        <v>-8979242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481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8979242</v>
      </c>
      <c r="AZ300" t="s">
        <v>521</v>
      </c>
      <c r="BA300" t="s"/>
      <c r="BB300" t="n">
        <v>552339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518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129.15</v>
      </c>
      <c r="L301" t="s">
        <v>76</v>
      </c>
      <c r="M301" t="s"/>
      <c r="N301" t="s">
        <v>519</v>
      </c>
      <c r="O301" t="s">
        <v>78</v>
      </c>
      <c r="P301" t="s">
        <v>518</v>
      </c>
      <c r="Q301" t="s"/>
      <c r="R301" t="s">
        <v>112</v>
      </c>
      <c r="S301" t="s">
        <v>526</v>
      </c>
      <c r="T301" t="s">
        <v>81</v>
      </c>
      <c r="U301" t="s">
        <v>82</v>
      </c>
      <c r="V301" t="s">
        <v>83</v>
      </c>
      <c r="W301" t="s">
        <v>84</v>
      </c>
      <c r="X301" t="s"/>
      <c r="Y301" t="s">
        <v>85</v>
      </c>
      <c r="Z301">
        <f>HYPERLINK("https://hotel-media.eclerx.com/savepage/tk_15462422899463358_sr_189.html","info")</f>
        <v/>
      </c>
      <c r="AA301" t="n">
        <v>-8979242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481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8979242</v>
      </c>
      <c r="AZ301" t="s">
        <v>521</v>
      </c>
      <c r="BA301" t="s"/>
      <c r="BB301" t="n">
        <v>552339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518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133.35</v>
      </c>
      <c r="L302" t="s">
        <v>76</v>
      </c>
      <c r="M302" t="s"/>
      <c r="N302" t="s">
        <v>522</v>
      </c>
      <c r="O302" t="s">
        <v>78</v>
      </c>
      <c r="P302" t="s">
        <v>518</v>
      </c>
      <c r="Q302" t="s"/>
      <c r="R302" t="s">
        <v>112</v>
      </c>
      <c r="S302" t="s">
        <v>249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>
        <f>HYPERLINK("https://hotel-media.eclerx.com/savepage/tk_15462422899463358_sr_189.html","info")</f>
        <v/>
      </c>
      <c r="AA302" t="n">
        <v>-8979242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481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8979242</v>
      </c>
      <c r="AZ302" t="s">
        <v>521</v>
      </c>
      <c r="BA302" t="s"/>
      <c r="BB302" t="n">
        <v>552339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518</v>
      </c>
      <c r="F303" t="n">
        <v>-1</v>
      </c>
      <c r="G303" t="s">
        <v>74</v>
      </c>
      <c r="H303" t="s">
        <v>75</v>
      </c>
      <c r="I303" t="s"/>
      <c r="J303" t="s">
        <v>74</v>
      </c>
      <c r="K303" t="n">
        <v>133.35</v>
      </c>
      <c r="L303" t="s">
        <v>76</v>
      </c>
      <c r="M303" t="s"/>
      <c r="N303" t="s">
        <v>524</v>
      </c>
      <c r="O303" t="s">
        <v>78</v>
      </c>
      <c r="P303" t="s">
        <v>518</v>
      </c>
      <c r="Q303" t="s"/>
      <c r="R303" t="s">
        <v>112</v>
      </c>
      <c r="S303" t="s">
        <v>249</v>
      </c>
      <c r="T303" t="s">
        <v>81</v>
      </c>
      <c r="U303" t="s">
        <v>82</v>
      </c>
      <c r="V303" t="s">
        <v>83</v>
      </c>
      <c r="W303" t="s">
        <v>84</v>
      </c>
      <c r="X303" t="s"/>
      <c r="Y303" t="s">
        <v>85</v>
      </c>
      <c r="Z303">
        <f>HYPERLINK("https://hotel-media.eclerx.com/savepage/tk_15462422899463358_sr_189.html","info")</f>
        <v/>
      </c>
      <c r="AA303" t="n">
        <v>-8979242</v>
      </c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481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8979242</v>
      </c>
      <c r="AZ303" t="s">
        <v>521</v>
      </c>
      <c r="BA303" t="s"/>
      <c r="BB303" t="n">
        <v>552339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518</v>
      </c>
      <c r="F304" t="n">
        <v>-1</v>
      </c>
      <c r="G304" t="s">
        <v>74</v>
      </c>
      <c r="H304" t="s">
        <v>75</v>
      </c>
      <c r="I304" t="s"/>
      <c r="J304" t="s">
        <v>74</v>
      </c>
      <c r="K304" t="n">
        <v>144.9</v>
      </c>
      <c r="L304" t="s">
        <v>76</v>
      </c>
      <c r="M304" t="s"/>
      <c r="N304" t="s">
        <v>522</v>
      </c>
      <c r="O304" t="s">
        <v>78</v>
      </c>
      <c r="P304" t="s">
        <v>518</v>
      </c>
      <c r="Q304" t="s"/>
      <c r="R304" t="s">
        <v>112</v>
      </c>
      <c r="S304" t="s">
        <v>527</v>
      </c>
      <c r="T304" t="s">
        <v>81</v>
      </c>
      <c r="U304" t="s">
        <v>82</v>
      </c>
      <c r="V304" t="s">
        <v>83</v>
      </c>
      <c r="W304" t="s">
        <v>84</v>
      </c>
      <c r="X304" t="s"/>
      <c r="Y304" t="s">
        <v>85</v>
      </c>
      <c r="Z304">
        <f>HYPERLINK("https://hotel-media.eclerx.com/savepage/tk_15462422899463358_sr_189.html","info")</f>
        <v/>
      </c>
      <c r="AA304" t="n">
        <v>-8979242</v>
      </c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481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8979242</v>
      </c>
      <c r="AZ304" t="s">
        <v>521</v>
      </c>
      <c r="BA304" t="s"/>
      <c r="BB304" t="n">
        <v>552339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518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144.9</v>
      </c>
      <c r="L305" t="s">
        <v>76</v>
      </c>
      <c r="M305" t="s"/>
      <c r="N305" t="s">
        <v>524</v>
      </c>
      <c r="O305" t="s">
        <v>78</v>
      </c>
      <c r="P305" t="s">
        <v>518</v>
      </c>
      <c r="Q305" t="s"/>
      <c r="R305" t="s">
        <v>112</v>
      </c>
      <c r="S305" t="s">
        <v>527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>
        <f>HYPERLINK("https://hotel-media.eclerx.com/savepage/tk_15462422899463358_sr_189.html","info")</f>
        <v/>
      </c>
      <c r="AA305" t="n">
        <v>-8979242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481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8979242</v>
      </c>
      <c r="AZ305" t="s">
        <v>521</v>
      </c>
      <c r="BA305" t="s"/>
      <c r="BB305" t="n">
        <v>552339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518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149.1</v>
      </c>
      <c r="L306" t="s">
        <v>76</v>
      </c>
      <c r="M306" t="s"/>
      <c r="N306" t="s">
        <v>528</v>
      </c>
      <c r="O306" t="s">
        <v>78</v>
      </c>
      <c r="P306" t="s">
        <v>518</v>
      </c>
      <c r="Q306" t="s"/>
      <c r="R306" t="s">
        <v>112</v>
      </c>
      <c r="S306" t="s">
        <v>529</v>
      </c>
      <c r="T306" t="s">
        <v>81</v>
      </c>
      <c r="U306" t="s">
        <v>82</v>
      </c>
      <c r="V306" t="s">
        <v>83</v>
      </c>
      <c r="W306" t="s">
        <v>109</v>
      </c>
      <c r="X306" t="s"/>
      <c r="Y306" t="s">
        <v>85</v>
      </c>
      <c r="Z306">
        <f>HYPERLINK("https://hotel-media.eclerx.com/savepage/tk_15462422899463358_sr_189.html","info")</f>
        <v/>
      </c>
      <c r="AA306" t="n">
        <v>-8979242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481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8979242</v>
      </c>
      <c r="AZ306" t="s">
        <v>521</v>
      </c>
      <c r="BA306" t="s"/>
      <c r="BB306" t="n">
        <v>552339</v>
      </c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518</v>
      </c>
      <c r="F307" t="n">
        <v>-1</v>
      </c>
      <c r="G307" t="s">
        <v>74</v>
      </c>
      <c r="H307" t="s">
        <v>75</v>
      </c>
      <c r="I307" t="s"/>
      <c r="J307" t="s">
        <v>74</v>
      </c>
      <c r="K307" t="n">
        <v>161.7</v>
      </c>
      <c r="L307" t="s">
        <v>76</v>
      </c>
      <c r="M307" t="s"/>
      <c r="N307" t="s">
        <v>528</v>
      </c>
      <c r="O307" t="s">
        <v>78</v>
      </c>
      <c r="P307" t="s">
        <v>518</v>
      </c>
      <c r="Q307" t="s"/>
      <c r="R307" t="s">
        <v>112</v>
      </c>
      <c r="S307" t="s">
        <v>530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>
        <f>HYPERLINK("https://hotel-media.eclerx.com/savepage/tk_15462422899463358_sr_189.html","info")</f>
        <v/>
      </c>
      <c r="AA307" t="n">
        <v>-8979242</v>
      </c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481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8979242</v>
      </c>
      <c r="AZ307" t="s">
        <v>521</v>
      </c>
      <c r="BA307" t="s"/>
      <c r="BB307" t="n">
        <v>552339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518</v>
      </c>
      <c r="F308" t="n">
        <v>-1</v>
      </c>
      <c r="G308" t="s">
        <v>74</v>
      </c>
      <c r="H308" t="s">
        <v>75</v>
      </c>
      <c r="I308" t="s"/>
      <c r="J308" t="s">
        <v>74</v>
      </c>
      <c r="K308" t="n">
        <v>164.85</v>
      </c>
      <c r="L308" t="s">
        <v>76</v>
      </c>
      <c r="M308" t="s"/>
      <c r="N308" t="s">
        <v>531</v>
      </c>
      <c r="O308" t="s">
        <v>78</v>
      </c>
      <c r="P308" t="s">
        <v>518</v>
      </c>
      <c r="Q308" t="s"/>
      <c r="R308" t="s">
        <v>112</v>
      </c>
      <c r="S308" t="s">
        <v>532</v>
      </c>
      <c r="T308" t="s">
        <v>81</v>
      </c>
      <c r="U308" t="s">
        <v>82</v>
      </c>
      <c r="V308" t="s">
        <v>83</v>
      </c>
      <c r="W308" t="s">
        <v>109</v>
      </c>
      <c r="X308" t="s"/>
      <c r="Y308" t="s">
        <v>85</v>
      </c>
      <c r="Z308">
        <f>HYPERLINK("https://hotel-media.eclerx.com/savepage/tk_15462422899463358_sr_189.html","info")</f>
        <v/>
      </c>
      <c r="AA308" t="n">
        <v>-8979242</v>
      </c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481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8979242</v>
      </c>
      <c r="AZ308" t="s">
        <v>521</v>
      </c>
      <c r="BA308" t="s"/>
      <c r="BB308" t="n">
        <v>552339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518</v>
      </c>
      <c r="F309" t="n">
        <v>-1</v>
      </c>
      <c r="G309" t="s">
        <v>74</v>
      </c>
      <c r="H309" t="s">
        <v>75</v>
      </c>
      <c r="I309" t="s"/>
      <c r="J309" t="s">
        <v>74</v>
      </c>
      <c r="K309" t="n">
        <v>176.4</v>
      </c>
      <c r="L309" t="s">
        <v>76</v>
      </c>
      <c r="M309" t="s"/>
      <c r="N309" t="s">
        <v>528</v>
      </c>
      <c r="O309" t="s">
        <v>78</v>
      </c>
      <c r="P309" t="s">
        <v>518</v>
      </c>
      <c r="Q309" t="s"/>
      <c r="R309" t="s">
        <v>112</v>
      </c>
      <c r="S309" t="s">
        <v>533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>
        <f>HYPERLINK("https://hotel-media.eclerx.com/savepage/tk_15462422899463358_sr_189.html","info")</f>
        <v/>
      </c>
      <c r="AA309" t="n">
        <v>-8979242</v>
      </c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481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8979242</v>
      </c>
      <c r="AZ309" t="s">
        <v>521</v>
      </c>
      <c r="BA309" t="s"/>
      <c r="BB309" t="n">
        <v>552339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518</v>
      </c>
      <c r="F310" t="n">
        <v>-1</v>
      </c>
      <c r="G310" t="s">
        <v>74</v>
      </c>
      <c r="H310" t="s">
        <v>75</v>
      </c>
      <c r="I310" t="s"/>
      <c r="J310" t="s">
        <v>74</v>
      </c>
      <c r="K310" t="n">
        <v>176.4</v>
      </c>
      <c r="L310" t="s">
        <v>76</v>
      </c>
      <c r="M310" t="s"/>
      <c r="N310" t="s">
        <v>531</v>
      </c>
      <c r="O310" t="s">
        <v>78</v>
      </c>
      <c r="P310" t="s">
        <v>518</v>
      </c>
      <c r="Q310" t="s"/>
      <c r="R310" t="s">
        <v>112</v>
      </c>
      <c r="S310" t="s">
        <v>533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>
        <f>HYPERLINK("https://hotel-media.eclerx.com/savepage/tk_15462422899463358_sr_189.html","info")</f>
        <v/>
      </c>
      <c r="AA310" t="n">
        <v>-8979242</v>
      </c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481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8979242</v>
      </c>
      <c r="AZ310" t="s">
        <v>521</v>
      </c>
      <c r="BA310" t="s"/>
      <c r="BB310" t="n">
        <v>552339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518</v>
      </c>
      <c r="F311" t="n">
        <v>-1</v>
      </c>
      <c r="G311" t="s">
        <v>74</v>
      </c>
      <c r="H311" t="s">
        <v>75</v>
      </c>
      <c r="I311" t="s"/>
      <c r="J311" t="s">
        <v>74</v>
      </c>
      <c r="K311" t="n">
        <v>192.15</v>
      </c>
      <c r="L311" t="s">
        <v>76</v>
      </c>
      <c r="M311" t="s"/>
      <c r="N311" t="s">
        <v>531</v>
      </c>
      <c r="O311" t="s">
        <v>78</v>
      </c>
      <c r="P311" t="s">
        <v>518</v>
      </c>
      <c r="Q311" t="s"/>
      <c r="R311" t="s">
        <v>112</v>
      </c>
      <c r="S311" t="s">
        <v>534</v>
      </c>
      <c r="T311" t="s">
        <v>81</v>
      </c>
      <c r="U311" t="s">
        <v>82</v>
      </c>
      <c r="V311" t="s">
        <v>83</v>
      </c>
      <c r="W311" t="s">
        <v>84</v>
      </c>
      <c r="X311" t="s"/>
      <c r="Y311" t="s">
        <v>85</v>
      </c>
      <c r="Z311">
        <f>HYPERLINK("https://hotel-media.eclerx.com/savepage/tk_15462422899463358_sr_189.html","info")</f>
        <v/>
      </c>
      <c r="AA311" t="n">
        <v>-8979242</v>
      </c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481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8979242</v>
      </c>
      <c r="AZ311" t="s">
        <v>521</v>
      </c>
      <c r="BA311" t="s"/>
      <c r="BB311" t="n">
        <v>552339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535</v>
      </c>
      <c r="F312" t="n">
        <v>-1</v>
      </c>
      <c r="G312" t="s">
        <v>74</v>
      </c>
      <c r="H312" t="s">
        <v>75</v>
      </c>
      <c r="I312" t="s"/>
      <c r="J312" t="s">
        <v>74</v>
      </c>
      <c r="K312" t="n">
        <v>84</v>
      </c>
      <c r="L312" t="s">
        <v>76</v>
      </c>
      <c r="M312" t="s"/>
      <c r="N312" t="s">
        <v>93</v>
      </c>
      <c r="O312" t="s">
        <v>78</v>
      </c>
      <c r="P312" t="s">
        <v>535</v>
      </c>
      <c r="Q312" t="s"/>
      <c r="R312" t="s">
        <v>171</v>
      </c>
      <c r="S312" t="s">
        <v>179</v>
      </c>
      <c r="T312" t="s">
        <v>81</v>
      </c>
      <c r="U312" t="s">
        <v>82</v>
      </c>
      <c r="V312" t="s">
        <v>83</v>
      </c>
      <c r="W312" t="s">
        <v>109</v>
      </c>
      <c r="X312" t="s"/>
      <c r="Y312" t="s">
        <v>85</v>
      </c>
      <c r="Z312">
        <f>HYPERLINK("https://hotel-media.eclerx.com/savepage/tk_15462421084748905_sr_189.html","info")</f>
        <v/>
      </c>
      <c r="AA312" t="n">
        <v>-2071761</v>
      </c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402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2071761</v>
      </c>
      <c r="AZ312" t="s">
        <v>536</v>
      </c>
      <c r="BA312" t="s"/>
      <c r="BB312" t="n">
        <v>216507</v>
      </c>
      <c r="BC312" t="n">
        <v>52.493</v>
      </c>
      <c r="BD312" t="n">
        <v>52.493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535</v>
      </c>
      <c r="F313" t="n">
        <v>-1</v>
      </c>
      <c r="G313" t="s">
        <v>74</v>
      </c>
      <c r="H313" t="s">
        <v>75</v>
      </c>
      <c r="I313" t="s"/>
      <c r="J313" t="s">
        <v>74</v>
      </c>
      <c r="K313" t="n">
        <v>100</v>
      </c>
      <c r="L313" t="s">
        <v>76</v>
      </c>
      <c r="M313" t="s"/>
      <c r="N313" t="s">
        <v>95</v>
      </c>
      <c r="O313" t="s">
        <v>78</v>
      </c>
      <c r="P313" t="s">
        <v>535</v>
      </c>
      <c r="Q313" t="s"/>
      <c r="R313" t="s">
        <v>171</v>
      </c>
      <c r="S313" t="s">
        <v>537</v>
      </c>
      <c r="T313" t="s">
        <v>81</v>
      </c>
      <c r="U313" t="s">
        <v>82</v>
      </c>
      <c r="V313" t="s">
        <v>83</v>
      </c>
      <c r="W313" t="s">
        <v>109</v>
      </c>
      <c r="X313" t="s"/>
      <c r="Y313" t="s">
        <v>85</v>
      </c>
      <c r="Z313">
        <f>HYPERLINK("https://hotel-media.eclerx.com/savepage/tk_15462421084748905_sr_189.html","info")</f>
        <v/>
      </c>
      <c r="AA313" t="n">
        <v>-2071761</v>
      </c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402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2071761</v>
      </c>
      <c r="AZ313" t="s">
        <v>536</v>
      </c>
      <c r="BA313" t="s"/>
      <c r="BB313" t="n">
        <v>216507</v>
      </c>
      <c r="BC313" t="n">
        <v>52.493</v>
      </c>
      <c r="BD313" t="n">
        <v>52.493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538</v>
      </c>
      <c r="F314" t="n">
        <v>188056</v>
      </c>
      <c r="G314" t="s">
        <v>74</v>
      </c>
      <c r="H314" t="s">
        <v>75</v>
      </c>
      <c r="I314" t="s"/>
      <c r="J314" t="s">
        <v>74</v>
      </c>
      <c r="K314" t="n">
        <v>60.64</v>
      </c>
      <c r="L314" t="s">
        <v>76</v>
      </c>
      <c r="M314" t="s"/>
      <c r="N314" t="s">
        <v>93</v>
      </c>
      <c r="O314" t="s">
        <v>78</v>
      </c>
      <c r="P314" t="s">
        <v>539</v>
      </c>
      <c r="Q314" t="s"/>
      <c r="R314" t="s">
        <v>112</v>
      </c>
      <c r="S314" t="s">
        <v>540</v>
      </c>
      <c r="T314" t="s">
        <v>81</v>
      </c>
      <c r="U314" t="s">
        <v>82</v>
      </c>
      <c r="V314" t="s">
        <v>83</v>
      </c>
      <c r="W314" t="s">
        <v>109</v>
      </c>
      <c r="X314" t="s"/>
      <c r="Y314" t="s">
        <v>85</v>
      </c>
      <c r="Z314">
        <f>HYPERLINK("https://hotel-media.eclerx.com/savepage/tk_15462422236723583_sr_189.html","info")</f>
        <v/>
      </c>
      <c r="AA314" t="n">
        <v>83697</v>
      </c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449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937729</v>
      </c>
      <c r="AZ314" t="s">
        <v>541</v>
      </c>
      <c r="BA314" t="s"/>
      <c r="BB314" t="n">
        <v>3203</v>
      </c>
      <c r="BC314" t="n">
        <v>52.500712</v>
      </c>
      <c r="BD314" t="n">
        <v>52.500712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538</v>
      </c>
      <c r="F315" t="n">
        <v>188056</v>
      </c>
      <c r="G315" t="s">
        <v>74</v>
      </c>
      <c r="H315" t="s">
        <v>75</v>
      </c>
      <c r="I315" t="s"/>
      <c r="J315" t="s">
        <v>74</v>
      </c>
      <c r="K315" t="n">
        <v>68.51000000000001</v>
      </c>
      <c r="L315" t="s">
        <v>76</v>
      </c>
      <c r="M315" t="s"/>
      <c r="N315" t="s">
        <v>542</v>
      </c>
      <c r="O315" t="s">
        <v>78</v>
      </c>
      <c r="P315" t="s">
        <v>539</v>
      </c>
      <c r="Q315" t="s"/>
      <c r="R315" t="s">
        <v>112</v>
      </c>
      <c r="S315" t="s">
        <v>543</v>
      </c>
      <c r="T315" t="s">
        <v>81</v>
      </c>
      <c r="U315" t="s">
        <v>82</v>
      </c>
      <c r="V315" t="s">
        <v>83</v>
      </c>
      <c r="W315" t="s">
        <v>109</v>
      </c>
      <c r="X315" t="s"/>
      <c r="Y315" t="s">
        <v>85</v>
      </c>
      <c r="Z315">
        <f>HYPERLINK("https://hotel-media.eclerx.com/savepage/tk_15462422236723583_sr_189.html","info")</f>
        <v/>
      </c>
      <c r="AA315" t="n">
        <v>83697</v>
      </c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449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937729</v>
      </c>
      <c r="AZ315" t="s">
        <v>541</v>
      </c>
      <c r="BA315" t="s"/>
      <c r="BB315" t="n">
        <v>3203</v>
      </c>
      <c r="BC315" t="n">
        <v>52.500712</v>
      </c>
      <c r="BD315" t="n">
        <v>52.500712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538</v>
      </c>
      <c r="F316" t="n">
        <v>188056</v>
      </c>
      <c r="G316" t="s">
        <v>74</v>
      </c>
      <c r="H316" t="s">
        <v>75</v>
      </c>
      <c r="I316" t="s"/>
      <c r="J316" t="s">
        <v>74</v>
      </c>
      <c r="K316" t="n">
        <v>76.39</v>
      </c>
      <c r="L316" t="s">
        <v>76</v>
      </c>
      <c r="M316" t="s"/>
      <c r="N316" t="s">
        <v>544</v>
      </c>
      <c r="O316" t="s">
        <v>78</v>
      </c>
      <c r="P316" t="s">
        <v>539</v>
      </c>
      <c r="Q316" t="s"/>
      <c r="R316" t="s">
        <v>112</v>
      </c>
      <c r="S316" t="s">
        <v>545</v>
      </c>
      <c r="T316" t="s">
        <v>81</v>
      </c>
      <c r="U316" t="s">
        <v>82</v>
      </c>
      <c r="V316" t="s">
        <v>83</v>
      </c>
      <c r="W316" t="s">
        <v>109</v>
      </c>
      <c r="X316" t="s"/>
      <c r="Y316" t="s">
        <v>85</v>
      </c>
      <c r="Z316">
        <f>HYPERLINK("https://hotel-media.eclerx.com/savepage/tk_15462422236723583_sr_189.html","info")</f>
        <v/>
      </c>
      <c r="AA316" t="n">
        <v>83697</v>
      </c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449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937729</v>
      </c>
      <c r="AZ316" t="s">
        <v>541</v>
      </c>
      <c r="BA316" t="s"/>
      <c r="BB316" t="n">
        <v>3203</v>
      </c>
      <c r="BC316" t="n">
        <v>52.500712</v>
      </c>
      <c r="BD316" t="n">
        <v>52.500712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538</v>
      </c>
      <c r="F317" t="n">
        <v>188056</v>
      </c>
      <c r="G317" t="s">
        <v>74</v>
      </c>
      <c r="H317" t="s">
        <v>75</v>
      </c>
      <c r="I317" t="s"/>
      <c r="J317" t="s">
        <v>74</v>
      </c>
      <c r="K317" t="n">
        <v>100.01</v>
      </c>
      <c r="L317" t="s">
        <v>76</v>
      </c>
      <c r="M317" t="s"/>
      <c r="N317" t="s">
        <v>546</v>
      </c>
      <c r="O317" t="s">
        <v>78</v>
      </c>
      <c r="P317" t="s">
        <v>539</v>
      </c>
      <c r="Q317" t="s"/>
      <c r="R317" t="s">
        <v>112</v>
      </c>
      <c r="S317" t="s">
        <v>547</v>
      </c>
      <c r="T317" t="s">
        <v>81</v>
      </c>
      <c r="U317" t="s">
        <v>82</v>
      </c>
      <c r="V317" t="s">
        <v>83</v>
      </c>
      <c r="W317" t="s">
        <v>109</v>
      </c>
      <c r="X317" t="s"/>
      <c r="Y317" t="s">
        <v>85</v>
      </c>
      <c r="Z317">
        <f>HYPERLINK("https://hotel-media.eclerx.com/savepage/tk_15462422236723583_sr_189.html","info")</f>
        <v/>
      </c>
      <c r="AA317" t="n">
        <v>83697</v>
      </c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449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937729</v>
      </c>
      <c r="AZ317" t="s">
        <v>541</v>
      </c>
      <c r="BA317" t="s"/>
      <c r="BB317" t="n">
        <v>3203</v>
      </c>
      <c r="BC317" t="n">
        <v>52.500712</v>
      </c>
      <c r="BD317" t="n">
        <v>52.500712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538</v>
      </c>
      <c r="F318" t="n">
        <v>188056</v>
      </c>
      <c r="G318" t="s">
        <v>74</v>
      </c>
      <c r="H318" t="s">
        <v>75</v>
      </c>
      <c r="I318" t="s"/>
      <c r="J318" t="s">
        <v>74</v>
      </c>
      <c r="K318" t="n">
        <v>100.68</v>
      </c>
      <c r="L318" t="s">
        <v>76</v>
      </c>
      <c r="M318" t="s"/>
      <c r="N318" t="s">
        <v>544</v>
      </c>
      <c r="O318" t="s">
        <v>78</v>
      </c>
      <c r="P318" t="s">
        <v>539</v>
      </c>
      <c r="Q318" t="s"/>
      <c r="R318" t="s">
        <v>112</v>
      </c>
      <c r="S318" t="s">
        <v>548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>
        <f>HYPERLINK("https://hotel-media.eclerx.com/savepage/tk_15462422236723583_sr_189.html","info")</f>
        <v/>
      </c>
      <c r="AA318" t="n">
        <v>83697</v>
      </c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449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937729</v>
      </c>
      <c r="AZ318" t="s">
        <v>541</v>
      </c>
      <c r="BA318" t="s"/>
      <c r="BB318" t="n">
        <v>3203</v>
      </c>
      <c r="BC318" t="n">
        <v>52.500712</v>
      </c>
      <c r="BD318" t="n">
        <v>52.500712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538</v>
      </c>
      <c r="F319" t="n">
        <v>188056</v>
      </c>
      <c r="G319" t="s">
        <v>74</v>
      </c>
      <c r="H319" t="s">
        <v>75</v>
      </c>
      <c r="I319" t="s"/>
      <c r="J319" t="s">
        <v>74</v>
      </c>
      <c r="K319" t="n">
        <v>101.85</v>
      </c>
      <c r="L319" t="s">
        <v>76</v>
      </c>
      <c r="M319" t="s"/>
      <c r="N319" t="s">
        <v>201</v>
      </c>
      <c r="O319" t="s">
        <v>78</v>
      </c>
      <c r="P319" t="s">
        <v>539</v>
      </c>
      <c r="Q319" t="s"/>
      <c r="R319" t="s">
        <v>112</v>
      </c>
      <c r="S319" t="s">
        <v>520</v>
      </c>
      <c r="T319" t="s">
        <v>81</v>
      </c>
      <c r="U319" t="s">
        <v>82</v>
      </c>
      <c r="V319" t="s">
        <v>83</v>
      </c>
      <c r="W319" t="s">
        <v>109</v>
      </c>
      <c r="X319" t="s"/>
      <c r="Y319" t="s">
        <v>85</v>
      </c>
      <c r="Z319">
        <f>HYPERLINK("https://hotel-media.eclerx.com/savepage/tk_15462422236723583_sr_189.html","info")</f>
        <v/>
      </c>
      <c r="AA319" t="n">
        <v>83697</v>
      </c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449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937729</v>
      </c>
      <c r="AZ319" t="s">
        <v>541</v>
      </c>
      <c r="BA319" t="s"/>
      <c r="BB319" t="n">
        <v>3203</v>
      </c>
      <c r="BC319" t="n">
        <v>52.500712</v>
      </c>
      <c r="BD319" t="n">
        <v>52.500712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538</v>
      </c>
      <c r="F320" t="n">
        <v>188056</v>
      </c>
      <c r="G320" t="s">
        <v>74</v>
      </c>
      <c r="H320" t="s">
        <v>75</v>
      </c>
      <c r="I320" t="s"/>
      <c r="J320" t="s">
        <v>74</v>
      </c>
      <c r="K320" t="n">
        <v>125.85</v>
      </c>
      <c r="L320" t="s">
        <v>76</v>
      </c>
      <c r="M320" t="s"/>
      <c r="N320" t="s">
        <v>544</v>
      </c>
      <c r="O320" t="s">
        <v>78</v>
      </c>
      <c r="P320" t="s">
        <v>539</v>
      </c>
      <c r="Q320" t="s"/>
      <c r="R320" t="s">
        <v>112</v>
      </c>
      <c r="S320" t="s">
        <v>549</v>
      </c>
      <c r="T320" t="s">
        <v>81</v>
      </c>
      <c r="U320" t="s">
        <v>82</v>
      </c>
      <c r="V320" t="s">
        <v>83</v>
      </c>
      <c r="W320" t="s">
        <v>84</v>
      </c>
      <c r="X320" t="s"/>
      <c r="Y320" t="s">
        <v>85</v>
      </c>
      <c r="Z320">
        <f>HYPERLINK("https://hotel-media.eclerx.com/savepage/tk_15462422236723583_sr_189.html","info")</f>
        <v/>
      </c>
      <c r="AA320" t="n">
        <v>83697</v>
      </c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449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937729</v>
      </c>
      <c r="AZ320" t="s">
        <v>541</v>
      </c>
      <c r="BA320" t="s"/>
      <c r="BB320" t="n">
        <v>3203</v>
      </c>
      <c r="BC320" t="n">
        <v>52.500712</v>
      </c>
      <c r="BD320" t="n">
        <v>52.500712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538</v>
      </c>
      <c r="F321" t="n">
        <v>188056</v>
      </c>
      <c r="G321" t="s">
        <v>74</v>
      </c>
      <c r="H321" t="s">
        <v>75</v>
      </c>
      <c r="I321" t="s"/>
      <c r="J321" t="s">
        <v>74</v>
      </c>
      <c r="K321" t="n">
        <v>133.35</v>
      </c>
      <c r="L321" t="s">
        <v>76</v>
      </c>
      <c r="M321" t="s"/>
      <c r="N321" t="s">
        <v>205</v>
      </c>
      <c r="O321" t="s">
        <v>78</v>
      </c>
      <c r="P321" t="s">
        <v>539</v>
      </c>
      <c r="Q321" t="s"/>
      <c r="R321" t="s">
        <v>112</v>
      </c>
      <c r="S321" t="s">
        <v>249</v>
      </c>
      <c r="T321" t="s">
        <v>81</v>
      </c>
      <c r="U321" t="s">
        <v>82</v>
      </c>
      <c r="V321" t="s">
        <v>83</v>
      </c>
      <c r="W321" t="s">
        <v>109</v>
      </c>
      <c r="X321" t="s"/>
      <c r="Y321" t="s">
        <v>85</v>
      </c>
      <c r="Z321">
        <f>HYPERLINK("https://hotel-media.eclerx.com/savepage/tk_15462422236723583_sr_189.html","info")</f>
        <v/>
      </c>
      <c r="AA321" t="n">
        <v>83697</v>
      </c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449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937729</v>
      </c>
      <c r="AZ321" t="s">
        <v>541</v>
      </c>
      <c r="BA321" t="s"/>
      <c r="BB321" t="n">
        <v>3203</v>
      </c>
      <c r="BC321" t="n">
        <v>52.500712</v>
      </c>
      <c r="BD321" t="n">
        <v>52.500712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538</v>
      </c>
      <c r="F322" t="n">
        <v>188056</v>
      </c>
      <c r="G322" t="s">
        <v>74</v>
      </c>
      <c r="H322" t="s">
        <v>75</v>
      </c>
      <c r="I322" t="s"/>
      <c r="J322" t="s">
        <v>74</v>
      </c>
      <c r="K322" t="n">
        <v>157.34</v>
      </c>
      <c r="L322" t="s">
        <v>76</v>
      </c>
      <c r="M322" t="s"/>
      <c r="N322" t="s">
        <v>546</v>
      </c>
      <c r="O322" t="s">
        <v>78</v>
      </c>
      <c r="P322" t="s">
        <v>539</v>
      </c>
      <c r="Q322" t="s"/>
      <c r="R322" t="s">
        <v>112</v>
      </c>
      <c r="S322" t="s">
        <v>550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>
        <f>HYPERLINK("https://hotel-media.eclerx.com/savepage/tk_15462422236723583_sr_189.html","info")</f>
        <v/>
      </c>
      <c r="AA322" t="n">
        <v>83697</v>
      </c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449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937729</v>
      </c>
      <c r="AZ322" t="s">
        <v>541</v>
      </c>
      <c r="BA322" t="s"/>
      <c r="BB322" t="n">
        <v>3203</v>
      </c>
      <c r="BC322" t="n">
        <v>52.500712</v>
      </c>
      <c r="BD322" t="n">
        <v>52.500712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551</v>
      </c>
      <c r="F323" t="n">
        <v>529935</v>
      </c>
      <c r="G323" t="s">
        <v>74</v>
      </c>
      <c r="H323" t="s">
        <v>75</v>
      </c>
      <c r="I323" t="s"/>
      <c r="J323" t="s">
        <v>74</v>
      </c>
      <c r="K323" t="n">
        <v>120</v>
      </c>
      <c r="L323" t="s">
        <v>76</v>
      </c>
      <c r="M323" t="s"/>
      <c r="N323" t="s">
        <v>552</v>
      </c>
      <c r="O323" t="s">
        <v>78</v>
      </c>
      <c r="P323" t="s">
        <v>553</v>
      </c>
      <c r="Q323" t="s"/>
      <c r="R323" t="s">
        <v>112</v>
      </c>
      <c r="S323" t="s">
        <v>554</v>
      </c>
      <c r="T323" t="s">
        <v>81</v>
      </c>
      <c r="U323" t="s">
        <v>82</v>
      </c>
      <c r="V323" t="s">
        <v>83</v>
      </c>
      <c r="W323" t="s">
        <v>109</v>
      </c>
      <c r="X323" t="s"/>
      <c r="Y323" t="s">
        <v>85</v>
      </c>
      <c r="Z323">
        <f>HYPERLINK("https://hotel-media.eclerx.com/savepage/tk_15462413336315038_sr_189.html","info")</f>
        <v/>
      </c>
      <c r="AA323" t="n">
        <v>29343</v>
      </c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30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231325</v>
      </c>
      <c r="AZ323" t="s">
        <v>555</v>
      </c>
      <c r="BA323" t="s"/>
      <c r="BB323" t="n">
        <v>5</v>
      </c>
      <c r="BC323" t="n">
        <v>52.551593</v>
      </c>
      <c r="BD323" t="n">
        <v>52.551593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551</v>
      </c>
      <c r="F324" t="n">
        <v>529935</v>
      </c>
      <c r="G324" t="s">
        <v>74</v>
      </c>
      <c r="H324" t="s">
        <v>75</v>
      </c>
      <c r="I324" t="s"/>
      <c r="J324" t="s">
        <v>74</v>
      </c>
      <c r="K324" t="n">
        <v>132</v>
      </c>
      <c r="L324" t="s">
        <v>76</v>
      </c>
      <c r="M324" t="s"/>
      <c r="N324" t="s">
        <v>400</v>
      </c>
      <c r="O324" t="s">
        <v>78</v>
      </c>
      <c r="P324" t="s">
        <v>553</v>
      </c>
      <c r="Q324" t="s"/>
      <c r="R324" t="s">
        <v>112</v>
      </c>
      <c r="S324" t="s">
        <v>556</v>
      </c>
      <c r="T324" t="s">
        <v>81</v>
      </c>
      <c r="U324" t="s">
        <v>82</v>
      </c>
      <c r="V324" t="s">
        <v>83</v>
      </c>
      <c r="W324" t="s">
        <v>109</v>
      </c>
      <c r="X324" t="s"/>
      <c r="Y324" t="s">
        <v>85</v>
      </c>
      <c r="Z324">
        <f>HYPERLINK("https://hotel-media.eclerx.com/savepage/tk_15462413336315038_sr_189.html","info")</f>
        <v/>
      </c>
      <c r="AA324" t="n">
        <v>29343</v>
      </c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30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231325</v>
      </c>
      <c r="AZ324" t="s">
        <v>555</v>
      </c>
      <c r="BA324" t="s"/>
      <c r="BB324" t="n">
        <v>5</v>
      </c>
      <c r="BC324" t="n">
        <v>52.551593</v>
      </c>
      <c r="BD324" t="n">
        <v>52.551593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551</v>
      </c>
      <c r="F325" t="n">
        <v>529935</v>
      </c>
      <c r="G325" t="s">
        <v>74</v>
      </c>
      <c r="H325" t="s">
        <v>75</v>
      </c>
      <c r="I325" t="s"/>
      <c r="J325" t="s">
        <v>74</v>
      </c>
      <c r="K325" t="n">
        <v>120</v>
      </c>
      <c r="L325" t="s">
        <v>76</v>
      </c>
      <c r="M325" t="s"/>
      <c r="N325" t="s">
        <v>557</v>
      </c>
      <c r="O325" t="s">
        <v>78</v>
      </c>
      <c r="P325" t="s">
        <v>553</v>
      </c>
      <c r="Q325" t="s"/>
      <c r="R325" t="s">
        <v>112</v>
      </c>
      <c r="S325" t="s">
        <v>554</v>
      </c>
      <c r="T325" t="s">
        <v>81</v>
      </c>
      <c r="U325" t="s">
        <v>82</v>
      </c>
      <c r="V325" t="s">
        <v>83</v>
      </c>
      <c r="W325" t="s">
        <v>109</v>
      </c>
      <c r="X325" t="s"/>
      <c r="Y325" t="s">
        <v>85</v>
      </c>
      <c r="Z325">
        <f>HYPERLINK("https://hotel-media.eclerx.com/savepage/tk_15462413336315038_sr_189.html","info")</f>
        <v/>
      </c>
      <c r="AA325" t="n">
        <v>29343</v>
      </c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30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231325</v>
      </c>
      <c r="AZ325" t="s">
        <v>555</v>
      </c>
      <c r="BA325" t="s"/>
      <c r="BB325" t="n">
        <v>5</v>
      </c>
      <c r="BC325" t="n">
        <v>52.551593</v>
      </c>
      <c r="BD325" t="n">
        <v>52.551593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551</v>
      </c>
      <c r="F326" t="n">
        <v>529935</v>
      </c>
      <c r="G326" t="s">
        <v>74</v>
      </c>
      <c r="H326" t="s">
        <v>75</v>
      </c>
      <c r="I326" t="s"/>
      <c r="J326" t="s">
        <v>74</v>
      </c>
      <c r="K326" t="n">
        <v>120</v>
      </c>
      <c r="L326" t="s">
        <v>76</v>
      </c>
      <c r="M326" t="s"/>
      <c r="N326" t="s">
        <v>558</v>
      </c>
      <c r="O326" t="s">
        <v>78</v>
      </c>
      <c r="P326" t="s">
        <v>553</v>
      </c>
      <c r="Q326" t="s"/>
      <c r="R326" t="s">
        <v>112</v>
      </c>
      <c r="S326" t="s">
        <v>554</v>
      </c>
      <c r="T326" t="s">
        <v>81</v>
      </c>
      <c r="U326" t="s">
        <v>82</v>
      </c>
      <c r="V326" t="s">
        <v>83</v>
      </c>
      <c r="W326" t="s">
        <v>109</v>
      </c>
      <c r="X326" t="s"/>
      <c r="Y326" t="s">
        <v>85</v>
      </c>
      <c r="Z326">
        <f>HYPERLINK("https://hotel-media.eclerx.com/savepage/tk_15462413336315038_sr_189.html","info")</f>
        <v/>
      </c>
      <c r="AA326" t="n">
        <v>29343</v>
      </c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30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231325</v>
      </c>
      <c r="AZ326" t="s">
        <v>555</v>
      </c>
      <c r="BA326" t="s"/>
      <c r="BB326" t="n">
        <v>5</v>
      </c>
      <c r="BC326" t="n">
        <v>52.551593</v>
      </c>
      <c r="BD326" t="n">
        <v>52.551593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551</v>
      </c>
      <c r="F327" t="n">
        <v>529935</v>
      </c>
      <c r="G327" t="s">
        <v>74</v>
      </c>
      <c r="H327" t="s">
        <v>75</v>
      </c>
      <c r="I327" t="s"/>
      <c r="J327" t="s">
        <v>74</v>
      </c>
      <c r="K327" t="n">
        <v>120</v>
      </c>
      <c r="L327" t="s">
        <v>76</v>
      </c>
      <c r="M327" t="s"/>
      <c r="N327" t="s">
        <v>399</v>
      </c>
      <c r="O327" t="s">
        <v>78</v>
      </c>
      <c r="P327" t="s">
        <v>553</v>
      </c>
      <c r="Q327" t="s"/>
      <c r="R327" t="s">
        <v>112</v>
      </c>
      <c r="S327" t="s">
        <v>554</v>
      </c>
      <c r="T327" t="s">
        <v>81</v>
      </c>
      <c r="U327" t="s">
        <v>82</v>
      </c>
      <c r="V327" t="s">
        <v>83</v>
      </c>
      <c r="W327" t="s">
        <v>109</v>
      </c>
      <c r="X327" t="s"/>
      <c r="Y327" t="s">
        <v>85</v>
      </c>
      <c r="Z327">
        <f>HYPERLINK("https://hotel-media.eclerx.com/savepage/tk_15462413336315038_sr_189.html","info")</f>
        <v/>
      </c>
      <c r="AA327" t="n">
        <v>29343</v>
      </c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30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231325</v>
      </c>
      <c r="AZ327" t="s">
        <v>555</v>
      </c>
      <c r="BA327" t="s"/>
      <c r="BB327" t="n">
        <v>5</v>
      </c>
      <c r="BC327" t="n">
        <v>52.551593</v>
      </c>
      <c r="BD327" t="n">
        <v>52.551593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551</v>
      </c>
      <c r="F328" t="n">
        <v>529935</v>
      </c>
      <c r="G328" t="s">
        <v>74</v>
      </c>
      <c r="H328" t="s">
        <v>75</v>
      </c>
      <c r="I328" t="s"/>
      <c r="J328" t="s">
        <v>74</v>
      </c>
      <c r="K328" t="n">
        <v>120</v>
      </c>
      <c r="L328" t="s">
        <v>76</v>
      </c>
      <c r="M328" t="s"/>
      <c r="N328" t="s">
        <v>557</v>
      </c>
      <c r="O328" t="s">
        <v>78</v>
      </c>
      <c r="P328" t="s">
        <v>553</v>
      </c>
      <c r="Q328" t="s"/>
      <c r="R328" t="s">
        <v>112</v>
      </c>
      <c r="S328" t="s">
        <v>554</v>
      </c>
      <c r="T328" t="s">
        <v>81</v>
      </c>
      <c r="U328" t="s">
        <v>82</v>
      </c>
      <c r="V328" t="s">
        <v>83</v>
      </c>
      <c r="W328" t="s">
        <v>109</v>
      </c>
      <c r="X328" t="s"/>
      <c r="Y328" t="s">
        <v>85</v>
      </c>
      <c r="Z328">
        <f>HYPERLINK("https://hotel-media.eclerx.com/savepage/tk_15462413336315038_sr_189.html","info")</f>
        <v/>
      </c>
      <c r="AA328" t="n">
        <v>29343</v>
      </c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30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231325</v>
      </c>
      <c r="AZ328" t="s">
        <v>555</v>
      </c>
      <c r="BA328" t="s"/>
      <c r="BB328" t="n">
        <v>5</v>
      </c>
      <c r="BC328" t="n">
        <v>52.551593</v>
      </c>
      <c r="BD328" t="n">
        <v>52.551593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551</v>
      </c>
      <c r="F329" t="n">
        <v>529935</v>
      </c>
      <c r="G329" t="s">
        <v>74</v>
      </c>
      <c r="H329" t="s">
        <v>75</v>
      </c>
      <c r="I329" t="s"/>
      <c r="J329" t="s">
        <v>74</v>
      </c>
      <c r="K329" t="n">
        <v>120</v>
      </c>
      <c r="L329" t="s">
        <v>76</v>
      </c>
      <c r="M329" t="s"/>
      <c r="N329" t="s">
        <v>558</v>
      </c>
      <c r="O329" t="s">
        <v>78</v>
      </c>
      <c r="P329" t="s">
        <v>553</v>
      </c>
      <c r="Q329" t="s"/>
      <c r="R329" t="s">
        <v>112</v>
      </c>
      <c r="S329" t="s">
        <v>554</v>
      </c>
      <c r="T329" t="s">
        <v>81</v>
      </c>
      <c r="U329" t="s">
        <v>82</v>
      </c>
      <c r="V329" t="s">
        <v>83</v>
      </c>
      <c r="W329" t="s">
        <v>109</v>
      </c>
      <c r="X329" t="s"/>
      <c r="Y329" t="s">
        <v>85</v>
      </c>
      <c r="Z329">
        <f>HYPERLINK("https://hotel-media.eclerx.com/savepage/tk_15462413336315038_sr_189.html","info")</f>
        <v/>
      </c>
      <c r="AA329" t="n">
        <v>29343</v>
      </c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30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231325</v>
      </c>
      <c r="AZ329" t="s">
        <v>555</v>
      </c>
      <c r="BA329" t="s"/>
      <c r="BB329" t="n">
        <v>5</v>
      </c>
      <c r="BC329" t="n">
        <v>52.551593</v>
      </c>
      <c r="BD329" t="n">
        <v>52.551593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551</v>
      </c>
      <c r="F330" t="n">
        <v>529935</v>
      </c>
      <c r="G330" t="s">
        <v>74</v>
      </c>
      <c r="H330" t="s">
        <v>75</v>
      </c>
      <c r="I330" t="s"/>
      <c r="J330" t="s">
        <v>74</v>
      </c>
      <c r="K330" t="n">
        <v>120</v>
      </c>
      <c r="L330" t="s">
        <v>76</v>
      </c>
      <c r="M330" t="s"/>
      <c r="N330" t="s">
        <v>399</v>
      </c>
      <c r="O330" t="s">
        <v>78</v>
      </c>
      <c r="P330" t="s">
        <v>553</v>
      </c>
      <c r="Q330" t="s"/>
      <c r="R330" t="s">
        <v>112</v>
      </c>
      <c r="S330" t="s">
        <v>554</v>
      </c>
      <c r="T330" t="s">
        <v>81</v>
      </c>
      <c r="U330" t="s">
        <v>82</v>
      </c>
      <c r="V330" t="s">
        <v>83</v>
      </c>
      <c r="W330" t="s">
        <v>109</v>
      </c>
      <c r="X330" t="s"/>
      <c r="Y330" t="s">
        <v>85</v>
      </c>
      <c r="Z330">
        <f>HYPERLINK("https://hotel-media.eclerx.com/savepage/tk_15462413336315038_sr_189.html","info")</f>
        <v/>
      </c>
      <c r="AA330" t="n">
        <v>29343</v>
      </c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30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231325</v>
      </c>
      <c r="AZ330" t="s">
        <v>555</v>
      </c>
      <c r="BA330" t="s"/>
      <c r="BB330" t="n">
        <v>5</v>
      </c>
      <c r="BC330" t="n">
        <v>52.551593</v>
      </c>
      <c r="BD330" t="n">
        <v>52.551593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551</v>
      </c>
      <c r="F331" t="n">
        <v>529935</v>
      </c>
      <c r="G331" t="s">
        <v>74</v>
      </c>
      <c r="H331" t="s">
        <v>75</v>
      </c>
      <c r="I331" t="s"/>
      <c r="J331" t="s">
        <v>74</v>
      </c>
      <c r="K331" t="n">
        <v>120</v>
      </c>
      <c r="L331" t="s">
        <v>76</v>
      </c>
      <c r="M331" t="s"/>
      <c r="N331" t="s">
        <v>557</v>
      </c>
      <c r="O331" t="s">
        <v>78</v>
      </c>
      <c r="P331" t="s">
        <v>553</v>
      </c>
      <c r="Q331" t="s"/>
      <c r="R331" t="s">
        <v>112</v>
      </c>
      <c r="S331" t="s">
        <v>554</v>
      </c>
      <c r="T331" t="s">
        <v>81</v>
      </c>
      <c r="U331" t="s">
        <v>82</v>
      </c>
      <c r="V331" t="s">
        <v>83</v>
      </c>
      <c r="W331" t="s">
        <v>109</v>
      </c>
      <c r="X331" t="s"/>
      <c r="Y331" t="s">
        <v>85</v>
      </c>
      <c r="Z331">
        <f>HYPERLINK("https://hotel-media.eclerx.com/savepage/tk_15462413336315038_sr_189.html","info")</f>
        <v/>
      </c>
      <c r="AA331" t="n">
        <v>29343</v>
      </c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30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231325</v>
      </c>
      <c r="AZ331" t="s">
        <v>555</v>
      </c>
      <c r="BA331" t="s"/>
      <c r="BB331" t="n">
        <v>5</v>
      </c>
      <c r="BC331" t="n">
        <v>52.551593</v>
      </c>
      <c r="BD331" t="n">
        <v>52.551593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551</v>
      </c>
      <c r="F332" t="n">
        <v>529935</v>
      </c>
      <c r="G332" t="s">
        <v>74</v>
      </c>
      <c r="H332" t="s">
        <v>75</v>
      </c>
      <c r="I332" t="s"/>
      <c r="J332" t="s">
        <v>74</v>
      </c>
      <c r="K332" t="n">
        <v>120</v>
      </c>
      <c r="L332" t="s">
        <v>76</v>
      </c>
      <c r="M332" t="s"/>
      <c r="N332" t="s">
        <v>558</v>
      </c>
      <c r="O332" t="s">
        <v>78</v>
      </c>
      <c r="P332" t="s">
        <v>553</v>
      </c>
      <c r="Q332" t="s"/>
      <c r="R332" t="s">
        <v>112</v>
      </c>
      <c r="S332" t="s">
        <v>554</v>
      </c>
      <c r="T332" t="s">
        <v>81</v>
      </c>
      <c r="U332" t="s">
        <v>82</v>
      </c>
      <c r="V332" t="s">
        <v>83</v>
      </c>
      <c r="W332" t="s">
        <v>109</v>
      </c>
      <c r="X332" t="s"/>
      <c r="Y332" t="s">
        <v>85</v>
      </c>
      <c r="Z332">
        <f>HYPERLINK("https://hotel-media.eclerx.com/savepage/tk_15462413336315038_sr_189.html","info")</f>
        <v/>
      </c>
      <c r="AA332" t="n">
        <v>29343</v>
      </c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30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231325</v>
      </c>
      <c r="AZ332" t="s">
        <v>555</v>
      </c>
      <c r="BA332" t="s"/>
      <c r="BB332" t="n">
        <v>5</v>
      </c>
      <c r="BC332" t="n">
        <v>52.551593</v>
      </c>
      <c r="BD332" t="n">
        <v>52.551593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551</v>
      </c>
      <c r="F333" t="n">
        <v>529935</v>
      </c>
      <c r="G333" t="s">
        <v>74</v>
      </c>
      <c r="H333" t="s">
        <v>75</v>
      </c>
      <c r="I333" t="s"/>
      <c r="J333" t="s">
        <v>74</v>
      </c>
      <c r="K333" t="n">
        <v>132</v>
      </c>
      <c r="L333" t="s">
        <v>76</v>
      </c>
      <c r="M333" t="s"/>
      <c r="N333" t="s">
        <v>559</v>
      </c>
      <c r="O333" t="s">
        <v>78</v>
      </c>
      <c r="P333" t="s">
        <v>553</v>
      </c>
      <c r="Q333" t="s"/>
      <c r="R333" t="s">
        <v>112</v>
      </c>
      <c r="S333" t="s">
        <v>556</v>
      </c>
      <c r="T333" t="s">
        <v>81</v>
      </c>
      <c r="U333" t="s">
        <v>82</v>
      </c>
      <c r="V333" t="s">
        <v>83</v>
      </c>
      <c r="W333" t="s">
        <v>109</v>
      </c>
      <c r="X333" t="s"/>
      <c r="Y333" t="s">
        <v>85</v>
      </c>
      <c r="Z333">
        <f>HYPERLINK("https://hotel-media.eclerx.com/savepage/tk_15462413336315038_sr_189.html","info")</f>
        <v/>
      </c>
      <c r="AA333" t="n">
        <v>29343</v>
      </c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30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231325</v>
      </c>
      <c r="AZ333" t="s">
        <v>555</v>
      </c>
      <c r="BA333" t="s"/>
      <c r="BB333" t="n">
        <v>5</v>
      </c>
      <c r="BC333" t="n">
        <v>52.551593</v>
      </c>
      <c r="BD333" t="n">
        <v>52.551593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551</v>
      </c>
      <c r="F334" t="n">
        <v>529935</v>
      </c>
      <c r="G334" t="s">
        <v>74</v>
      </c>
      <c r="H334" t="s">
        <v>75</v>
      </c>
      <c r="I334" t="s"/>
      <c r="J334" t="s">
        <v>74</v>
      </c>
      <c r="K334" t="n">
        <v>132</v>
      </c>
      <c r="L334" t="s">
        <v>76</v>
      </c>
      <c r="M334" t="s"/>
      <c r="N334" t="s">
        <v>560</v>
      </c>
      <c r="O334" t="s">
        <v>78</v>
      </c>
      <c r="P334" t="s">
        <v>553</v>
      </c>
      <c r="Q334" t="s"/>
      <c r="R334" t="s">
        <v>112</v>
      </c>
      <c r="S334" t="s">
        <v>556</v>
      </c>
      <c r="T334" t="s">
        <v>81</v>
      </c>
      <c r="U334" t="s">
        <v>82</v>
      </c>
      <c r="V334" t="s">
        <v>83</v>
      </c>
      <c r="W334" t="s">
        <v>109</v>
      </c>
      <c r="X334" t="s"/>
      <c r="Y334" t="s">
        <v>85</v>
      </c>
      <c r="Z334">
        <f>HYPERLINK("https://hotel-media.eclerx.com/savepage/tk_15462413336315038_sr_189.html","info")</f>
        <v/>
      </c>
      <c r="AA334" t="n">
        <v>29343</v>
      </c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30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231325</v>
      </c>
      <c r="AZ334" t="s">
        <v>555</v>
      </c>
      <c r="BA334" t="s"/>
      <c r="BB334" t="n">
        <v>5</v>
      </c>
      <c r="BC334" t="n">
        <v>52.551593</v>
      </c>
      <c r="BD334" t="n">
        <v>52.551593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551</v>
      </c>
      <c r="F335" t="n">
        <v>529935</v>
      </c>
      <c r="G335" t="s">
        <v>74</v>
      </c>
      <c r="H335" t="s">
        <v>75</v>
      </c>
      <c r="I335" t="s"/>
      <c r="J335" t="s">
        <v>74</v>
      </c>
      <c r="K335" t="n">
        <v>145</v>
      </c>
      <c r="L335" t="s">
        <v>76</v>
      </c>
      <c r="M335" t="s"/>
      <c r="N335" t="s">
        <v>561</v>
      </c>
      <c r="O335" t="s">
        <v>78</v>
      </c>
      <c r="P335" t="s">
        <v>553</v>
      </c>
      <c r="Q335" t="s"/>
      <c r="R335" t="s">
        <v>112</v>
      </c>
      <c r="S335" t="s">
        <v>562</v>
      </c>
      <c r="T335" t="s">
        <v>81</v>
      </c>
      <c r="U335" t="s">
        <v>82</v>
      </c>
      <c r="V335" t="s">
        <v>83</v>
      </c>
      <c r="W335" t="s">
        <v>109</v>
      </c>
      <c r="X335" t="s"/>
      <c r="Y335" t="s">
        <v>85</v>
      </c>
      <c r="Z335">
        <f>HYPERLINK("https://hotel-media.eclerx.com/savepage/tk_15462413336315038_sr_189.html","info")</f>
        <v/>
      </c>
      <c r="AA335" t="n">
        <v>29343</v>
      </c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30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231325</v>
      </c>
      <c r="AZ335" t="s">
        <v>555</v>
      </c>
      <c r="BA335" t="s"/>
      <c r="BB335" t="n">
        <v>5</v>
      </c>
      <c r="BC335" t="n">
        <v>52.551593</v>
      </c>
      <c r="BD335" t="n">
        <v>52.551593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551</v>
      </c>
      <c r="F336" t="n">
        <v>529935</v>
      </c>
      <c r="G336" t="s">
        <v>74</v>
      </c>
      <c r="H336" t="s">
        <v>75</v>
      </c>
      <c r="I336" t="s"/>
      <c r="J336" t="s">
        <v>74</v>
      </c>
      <c r="K336" t="n">
        <v>145</v>
      </c>
      <c r="L336" t="s">
        <v>76</v>
      </c>
      <c r="M336" t="s"/>
      <c r="N336" t="s">
        <v>561</v>
      </c>
      <c r="O336" t="s">
        <v>78</v>
      </c>
      <c r="P336" t="s">
        <v>553</v>
      </c>
      <c r="Q336" t="s"/>
      <c r="R336" t="s">
        <v>112</v>
      </c>
      <c r="S336" t="s">
        <v>562</v>
      </c>
      <c r="T336" t="s">
        <v>81</v>
      </c>
      <c r="U336" t="s">
        <v>82</v>
      </c>
      <c r="V336" t="s">
        <v>83</v>
      </c>
      <c r="W336" t="s">
        <v>109</v>
      </c>
      <c r="X336" t="s"/>
      <c r="Y336" t="s">
        <v>85</v>
      </c>
      <c r="Z336">
        <f>HYPERLINK("https://hotel-media.eclerx.com/savepage/tk_15462413336315038_sr_189.html","info")</f>
        <v/>
      </c>
      <c r="AA336" t="n">
        <v>29343</v>
      </c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30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231325</v>
      </c>
      <c r="AZ336" t="s">
        <v>555</v>
      </c>
      <c r="BA336" t="s"/>
      <c r="BB336" t="n">
        <v>5</v>
      </c>
      <c r="BC336" t="n">
        <v>52.551593</v>
      </c>
      <c r="BD336" t="n">
        <v>52.551593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551</v>
      </c>
      <c r="F337" t="n">
        <v>529935</v>
      </c>
      <c r="G337" t="s">
        <v>74</v>
      </c>
      <c r="H337" t="s">
        <v>75</v>
      </c>
      <c r="I337" t="s"/>
      <c r="J337" t="s">
        <v>74</v>
      </c>
      <c r="K337" t="n">
        <v>145</v>
      </c>
      <c r="L337" t="s">
        <v>76</v>
      </c>
      <c r="M337" t="s"/>
      <c r="N337" t="s">
        <v>561</v>
      </c>
      <c r="O337" t="s">
        <v>78</v>
      </c>
      <c r="P337" t="s">
        <v>553</v>
      </c>
      <c r="Q337" t="s"/>
      <c r="R337" t="s">
        <v>112</v>
      </c>
      <c r="S337" t="s">
        <v>562</v>
      </c>
      <c r="T337" t="s">
        <v>81</v>
      </c>
      <c r="U337" t="s">
        <v>82</v>
      </c>
      <c r="V337" t="s">
        <v>83</v>
      </c>
      <c r="W337" t="s">
        <v>109</v>
      </c>
      <c r="X337" t="s"/>
      <c r="Y337" t="s">
        <v>85</v>
      </c>
      <c r="Z337">
        <f>HYPERLINK("https://hotel-media.eclerx.com/savepage/tk_15462413336315038_sr_189.html","info")</f>
        <v/>
      </c>
      <c r="AA337" t="n">
        <v>29343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30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231325</v>
      </c>
      <c r="AZ337" t="s">
        <v>555</v>
      </c>
      <c r="BA337" t="s"/>
      <c r="BB337" t="n">
        <v>5</v>
      </c>
      <c r="BC337" t="n">
        <v>52.551593</v>
      </c>
      <c r="BD337" t="n">
        <v>52.551593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551</v>
      </c>
      <c r="F338" t="n">
        <v>529935</v>
      </c>
      <c r="G338" t="s">
        <v>74</v>
      </c>
      <c r="H338" t="s">
        <v>75</v>
      </c>
      <c r="I338" t="s"/>
      <c r="J338" t="s">
        <v>74</v>
      </c>
      <c r="K338" t="n">
        <v>157</v>
      </c>
      <c r="L338" t="s">
        <v>76</v>
      </c>
      <c r="M338" t="s"/>
      <c r="N338" t="s">
        <v>563</v>
      </c>
      <c r="O338" t="s">
        <v>78</v>
      </c>
      <c r="P338" t="s">
        <v>553</v>
      </c>
      <c r="Q338" t="s"/>
      <c r="R338" t="s">
        <v>112</v>
      </c>
      <c r="S338" t="s">
        <v>564</v>
      </c>
      <c r="T338" t="s">
        <v>81</v>
      </c>
      <c r="U338" t="s">
        <v>82</v>
      </c>
      <c r="V338" t="s">
        <v>83</v>
      </c>
      <c r="W338" t="s">
        <v>109</v>
      </c>
      <c r="X338" t="s"/>
      <c r="Y338" t="s">
        <v>85</v>
      </c>
      <c r="Z338">
        <f>HYPERLINK("https://hotel-media.eclerx.com/savepage/tk_15462413336315038_sr_189.html","info")</f>
        <v/>
      </c>
      <c r="AA338" t="n">
        <v>29343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30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231325</v>
      </c>
      <c r="AZ338" t="s">
        <v>555</v>
      </c>
      <c r="BA338" t="s"/>
      <c r="BB338" t="n">
        <v>5</v>
      </c>
      <c r="BC338" t="n">
        <v>52.551593</v>
      </c>
      <c r="BD338" t="n">
        <v>52.551593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551</v>
      </c>
      <c r="F339" t="n">
        <v>529935</v>
      </c>
      <c r="G339" t="s">
        <v>74</v>
      </c>
      <c r="H339" t="s">
        <v>75</v>
      </c>
      <c r="I339" t="s"/>
      <c r="J339" t="s">
        <v>74</v>
      </c>
      <c r="K339" t="n">
        <v>168</v>
      </c>
      <c r="L339" t="s">
        <v>76</v>
      </c>
      <c r="M339" t="s"/>
      <c r="N339" t="s">
        <v>399</v>
      </c>
      <c r="O339" t="s">
        <v>78</v>
      </c>
      <c r="P339" t="s">
        <v>553</v>
      </c>
      <c r="Q339" t="s"/>
      <c r="R339" t="s">
        <v>112</v>
      </c>
      <c r="S339" t="s">
        <v>565</v>
      </c>
      <c r="T339" t="s">
        <v>81</v>
      </c>
      <c r="U339" t="s">
        <v>82</v>
      </c>
      <c r="V339" t="s">
        <v>83</v>
      </c>
      <c r="W339" t="s">
        <v>84</v>
      </c>
      <c r="X339" t="s"/>
      <c r="Y339" t="s">
        <v>85</v>
      </c>
      <c r="Z339">
        <f>HYPERLINK("https://hotel-media.eclerx.com/savepage/tk_15462413336315038_sr_189.html","info")</f>
        <v/>
      </c>
      <c r="AA339" t="n">
        <v>29343</v>
      </c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30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231325</v>
      </c>
      <c r="AZ339" t="s">
        <v>555</v>
      </c>
      <c r="BA339" t="s"/>
      <c r="BB339" t="n">
        <v>5</v>
      </c>
      <c r="BC339" t="n">
        <v>52.551593</v>
      </c>
      <c r="BD339" t="n">
        <v>52.551593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551</v>
      </c>
      <c r="F340" t="n">
        <v>529935</v>
      </c>
      <c r="G340" t="s">
        <v>74</v>
      </c>
      <c r="H340" t="s">
        <v>75</v>
      </c>
      <c r="I340" t="s"/>
      <c r="J340" t="s">
        <v>74</v>
      </c>
      <c r="K340" t="n">
        <v>168</v>
      </c>
      <c r="L340" t="s">
        <v>76</v>
      </c>
      <c r="M340" t="s"/>
      <c r="N340" t="s">
        <v>557</v>
      </c>
      <c r="O340" t="s">
        <v>78</v>
      </c>
      <c r="P340" t="s">
        <v>553</v>
      </c>
      <c r="Q340" t="s"/>
      <c r="R340" t="s">
        <v>112</v>
      </c>
      <c r="S340" t="s">
        <v>565</v>
      </c>
      <c r="T340" t="s">
        <v>81</v>
      </c>
      <c r="U340" t="s">
        <v>82</v>
      </c>
      <c r="V340" t="s">
        <v>83</v>
      </c>
      <c r="W340" t="s">
        <v>84</v>
      </c>
      <c r="X340" t="s"/>
      <c r="Y340" t="s">
        <v>85</v>
      </c>
      <c r="Z340">
        <f>HYPERLINK("https://hotel-media.eclerx.com/savepage/tk_15462413336315038_sr_189.html","info")</f>
        <v/>
      </c>
      <c r="AA340" t="n">
        <v>29343</v>
      </c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30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231325</v>
      </c>
      <c r="AZ340" t="s">
        <v>555</v>
      </c>
      <c r="BA340" t="s"/>
      <c r="BB340" t="n">
        <v>5</v>
      </c>
      <c r="BC340" t="n">
        <v>52.551593</v>
      </c>
      <c r="BD340" t="n">
        <v>52.551593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551</v>
      </c>
      <c r="F341" t="n">
        <v>529935</v>
      </c>
      <c r="G341" t="s">
        <v>74</v>
      </c>
      <c r="H341" t="s">
        <v>75</v>
      </c>
      <c r="I341" t="s"/>
      <c r="J341" t="s">
        <v>74</v>
      </c>
      <c r="K341" t="n">
        <v>168</v>
      </c>
      <c r="L341" t="s">
        <v>76</v>
      </c>
      <c r="M341" t="s"/>
      <c r="N341" t="s">
        <v>558</v>
      </c>
      <c r="O341" t="s">
        <v>78</v>
      </c>
      <c r="P341" t="s">
        <v>553</v>
      </c>
      <c r="Q341" t="s"/>
      <c r="R341" t="s">
        <v>112</v>
      </c>
      <c r="S341" t="s">
        <v>565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>
        <f>HYPERLINK("https://hotel-media.eclerx.com/savepage/tk_15462413336315038_sr_189.html","info")</f>
        <v/>
      </c>
      <c r="AA341" t="n">
        <v>29343</v>
      </c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30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231325</v>
      </c>
      <c r="AZ341" t="s">
        <v>555</v>
      </c>
      <c r="BA341" t="s"/>
      <c r="BB341" t="n">
        <v>5</v>
      </c>
      <c r="BC341" t="n">
        <v>52.551593</v>
      </c>
      <c r="BD341" t="n">
        <v>52.551593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551</v>
      </c>
      <c r="F342" t="n">
        <v>529935</v>
      </c>
      <c r="G342" t="s">
        <v>74</v>
      </c>
      <c r="H342" t="s">
        <v>75</v>
      </c>
      <c r="I342" t="s"/>
      <c r="J342" t="s">
        <v>74</v>
      </c>
      <c r="K342" t="n">
        <v>168</v>
      </c>
      <c r="L342" t="s">
        <v>76</v>
      </c>
      <c r="M342" t="s"/>
      <c r="N342" t="s">
        <v>399</v>
      </c>
      <c r="O342" t="s">
        <v>78</v>
      </c>
      <c r="P342" t="s">
        <v>553</v>
      </c>
      <c r="Q342" t="s"/>
      <c r="R342" t="s">
        <v>112</v>
      </c>
      <c r="S342" t="s">
        <v>565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>
        <f>HYPERLINK("https://hotel-media.eclerx.com/savepage/tk_15462413336315038_sr_189.html","info")</f>
        <v/>
      </c>
      <c r="AA342" t="n">
        <v>29343</v>
      </c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30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231325</v>
      </c>
      <c r="AZ342" t="s">
        <v>555</v>
      </c>
      <c r="BA342" t="s"/>
      <c r="BB342" t="n">
        <v>5</v>
      </c>
      <c r="BC342" t="n">
        <v>52.551593</v>
      </c>
      <c r="BD342" t="n">
        <v>52.551593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566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94.59999999999999</v>
      </c>
      <c r="L343" t="s">
        <v>76</v>
      </c>
      <c r="M343" t="s"/>
      <c r="N343" t="s">
        <v>93</v>
      </c>
      <c r="O343" t="s">
        <v>78</v>
      </c>
      <c r="P343" t="s">
        <v>566</v>
      </c>
      <c r="Q343" t="s"/>
      <c r="R343" t="s">
        <v>112</v>
      </c>
      <c r="S343" t="s">
        <v>567</v>
      </c>
      <c r="T343" t="s">
        <v>81</v>
      </c>
      <c r="U343" t="s">
        <v>82</v>
      </c>
      <c r="V343" t="s">
        <v>83</v>
      </c>
      <c r="W343" t="s">
        <v>109</v>
      </c>
      <c r="X343" t="s"/>
      <c r="Y343" t="s">
        <v>85</v>
      </c>
      <c r="Z343">
        <f>HYPERLINK("https://hotel-media.eclerx.com/savepage/tk_15462420551113417_sr_189.html","info")</f>
        <v/>
      </c>
      <c r="AA343" t="n">
        <v>-2071623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374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2071623</v>
      </c>
      <c r="AZ343" t="s">
        <v>568</v>
      </c>
      <c r="BA343" t="s"/>
      <c r="BB343" t="n">
        <v>877</v>
      </c>
      <c r="BC343" t="n">
        <v>52.507197</v>
      </c>
      <c r="BD343" t="n">
        <v>52.507197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566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105.75</v>
      </c>
      <c r="L344" t="s">
        <v>76</v>
      </c>
      <c r="M344" t="s"/>
      <c r="N344" t="s">
        <v>569</v>
      </c>
      <c r="O344" t="s">
        <v>78</v>
      </c>
      <c r="P344" t="s">
        <v>566</v>
      </c>
      <c r="Q344" t="s"/>
      <c r="R344" t="s">
        <v>112</v>
      </c>
      <c r="S344" t="s">
        <v>570</v>
      </c>
      <c r="T344" t="s">
        <v>81</v>
      </c>
      <c r="U344" t="s">
        <v>82</v>
      </c>
      <c r="V344" t="s">
        <v>83</v>
      </c>
      <c r="W344" t="s">
        <v>109</v>
      </c>
      <c r="X344" t="s"/>
      <c r="Y344" t="s">
        <v>85</v>
      </c>
      <c r="Z344">
        <f>HYPERLINK("https://hotel-media.eclerx.com/savepage/tk_15462420551113417_sr_189.html","info")</f>
        <v/>
      </c>
      <c r="AA344" t="n">
        <v>-2071623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374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2071623</v>
      </c>
      <c r="AZ344" t="s">
        <v>568</v>
      </c>
      <c r="BA344" t="s"/>
      <c r="BB344" t="n">
        <v>877</v>
      </c>
      <c r="BC344" t="n">
        <v>52.507197</v>
      </c>
      <c r="BD344" t="n">
        <v>52.507197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566</v>
      </c>
      <c r="F345" t="n">
        <v>-1</v>
      </c>
      <c r="G345" t="s">
        <v>74</v>
      </c>
      <c r="H345" t="s">
        <v>75</v>
      </c>
      <c r="I345" t="s"/>
      <c r="J345" t="s">
        <v>74</v>
      </c>
      <c r="K345" t="n">
        <v>105.75</v>
      </c>
      <c r="L345" t="s">
        <v>76</v>
      </c>
      <c r="M345" t="s"/>
      <c r="N345" t="s">
        <v>571</v>
      </c>
      <c r="O345" t="s">
        <v>78</v>
      </c>
      <c r="P345" t="s">
        <v>566</v>
      </c>
      <c r="Q345" t="s"/>
      <c r="R345" t="s">
        <v>112</v>
      </c>
      <c r="S345" t="s">
        <v>570</v>
      </c>
      <c r="T345" t="s">
        <v>81</v>
      </c>
      <c r="U345" t="s">
        <v>82</v>
      </c>
      <c r="V345" t="s">
        <v>83</v>
      </c>
      <c r="W345" t="s">
        <v>109</v>
      </c>
      <c r="X345" t="s"/>
      <c r="Y345" t="s">
        <v>85</v>
      </c>
      <c r="Z345">
        <f>HYPERLINK("https://hotel-media.eclerx.com/savepage/tk_15462420551113417_sr_189.html","info")</f>
        <v/>
      </c>
      <c r="AA345" t="n">
        <v>-2071623</v>
      </c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374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2071623</v>
      </c>
      <c r="AZ345" t="s">
        <v>568</v>
      </c>
      <c r="BA345" t="s"/>
      <c r="BB345" t="n">
        <v>877</v>
      </c>
      <c r="BC345" t="n">
        <v>52.507197</v>
      </c>
      <c r="BD345" t="n">
        <v>52.507197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566</v>
      </c>
      <c r="F346" t="n">
        <v>-1</v>
      </c>
      <c r="G346" t="s">
        <v>74</v>
      </c>
      <c r="H346" t="s">
        <v>75</v>
      </c>
      <c r="I346" t="s"/>
      <c r="J346" t="s">
        <v>74</v>
      </c>
      <c r="K346" t="n">
        <v>116.3</v>
      </c>
      <c r="L346" t="s">
        <v>76</v>
      </c>
      <c r="M346" t="s"/>
      <c r="N346" t="s">
        <v>572</v>
      </c>
      <c r="O346" t="s">
        <v>78</v>
      </c>
      <c r="P346" t="s">
        <v>566</v>
      </c>
      <c r="Q346" t="s"/>
      <c r="R346" t="s">
        <v>112</v>
      </c>
      <c r="S346" t="s">
        <v>573</v>
      </c>
      <c r="T346" t="s">
        <v>81</v>
      </c>
      <c r="U346" t="s">
        <v>82</v>
      </c>
      <c r="V346" t="s">
        <v>83</v>
      </c>
      <c r="W346" t="s">
        <v>109</v>
      </c>
      <c r="X346" t="s"/>
      <c r="Y346" t="s">
        <v>85</v>
      </c>
      <c r="Z346">
        <f>HYPERLINK("https://hotel-media.eclerx.com/savepage/tk_15462420551113417_sr_189.html","info")</f>
        <v/>
      </c>
      <c r="AA346" t="n">
        <v>-2071623</v>
      </c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374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2071623</v>
      </c>
      <c r="AZ346" t="s">
        <v>568</v>
      </c>
      <c r="BA346" t="s"/>
      <c r="BB346" t="n">
        <v>877</v>
      </c>
      <c r="BC346" t="n">
        <v>52.507197</v>
      </c>
      <c r="BD346" t="n">
        <v>52.507197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566</v>
      </c>
      <c r="F347" t="n">
        <v>-1</v>
      </c>
      <c r="G347" t="s">
        <v>74</v>
      </c>
      <c r="H347" t="s">
        <v>75</v>
      </c>
      <c r="I347" t="s"/>
      <c r="J347" t="s">
        <v>74</v>
      </c>
      <c r="K347" t="n">
        <v>147.15</v>
      </c>
      <c r="L347" t="s">
        <v>76</v>
      </c>
      <c r="M347" t="s"/>
      <c r="N347" t="s">
        <v>574</v>
      </c>
      <c r="O347" t="s">
        <v>78</v>
      </c>
      <c r="P347" t="s">
        <v>566</v>
      </c>
      <c r="Q347" t="s"/>
      <c r="R347" t="s">
        <v>112</v>
      </c>
      <c r="S347" t="s">
        <v>575</v>
      </c>
      <c r="T347" t="s">
        <v>81</v>
      </c>
      <c r="U347" t="s">
        <v>82</v>
      </c>
      <c r="V347" t="s">
        <v>83</v>
      </c>
      <c r="W347" t="s">
        <v>109</v>
      </c>
      <c r="X347" t="s"/>
      <c r="Y347" t="s">
        <v>85</v>
      </c>
      <c r="Z347">
        <f>HYPERLINK("https://hotel-media.eclerx.com/savepage/tk_15462420551113417_sr_189.html","info")</f>
        <v/>
      </c>
      <c r="AA347" t="n">
        <v>-2071623</v>
      </c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374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2071623</v>
      </c>
      <c r="AZ347" t="s">
        <v>568</v>
      </c>
      <c r="BA347" t="s"/>
      <c r="BB347" t="n">
        <v>877</v>
      </c>
      <c r="BC347" t="n">
        <v>52.507197</v>
      </c>
      <c r="BD347" t="n">
        <v>52.507197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576</v>
      </c>
      <c r="F348" t="n">
        <v>-1</v>
      </c>
      <c r="G348" t="s">
        <v>74</v>
      </c>
      <c r="H348" t="s">
        <v>75</v>
      </c>
      <c r="I348" t="s"/>
      <c r="J348" t="s">
        <v>74</v>
      </c>
      <c r="K348" t="n">
        <v>78</v>
      </c>
      <c r="L348" t="s">
        <v>76</v>
      </c>
      <c r="M348" t="s"/>
      <c r="N348" t="s">
        <v>104</v>
      </c>
      <c r="O348" t="s">
        <v>78</v>
      </c>
      <c r="P348" t="s">
        <v>576</v>
      </c>
      <c r="Q348" t="s"/>
      <c r="R348" t="s">
        <v>171</v>
      </c>
      <c r="S348" t="s">
        <v>577</v>
      </c>
      <c r="T348" t="s">
        <v>81</v>
      </c>
      <c r="U348" t="s">
        <v>82</v>
      </c>
      <c r="V348" t="s">
        <v>83</v>
      </c>
      <c r="W348" t="s">
        <v>109</v>
      </c>
      <c r="X348" t="s"/>
      <c r="Y348" t="s">
        <v>85</v>
      </c>
      <c r="Z348">
        <f>HYPERLINK("https://hotel-media.eclerx.com/savepage/tk_154624198283224_sr_188.html","info")</f>
        <v/>
      </c>
      <c r="AA348" t="n">
        <v>-8365580</v>
      </c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386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8365580</v>
      </c>
      <c r="AZ348" t="s">
        <v>578</v>
      </c>
      <c r="BA348" t="s"/>
      <c r="BB348" t="n">
        <v>144736</v>
      </c>
      <c r="BC348" t="n">
        <v>52.58539</v>
      </c>
      <c r="BD348" t="n">
        <v>52.58539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579</v>
      </c>
      <c r="F349" t="n">
        <v>3581178</v>
      </c>
      <c r="G349" t="s">
        <v>74</v>
      </c>
      <c r="H349" t="s">
        <v>75</v>
      </c>
      <c r="I349" t="s"/>
      <c r="J349" t="s">
        <v>74</v>
      </c>
      <c r="K349" t="n">
        <v>146.5</v>
      </c>
      <c r="L349" t="s">
        <v>76</v>
      </c>
      <c r="M349" t="s"/>
      <c r="N349" t="s">
        <v>95</v>
      </c>
      <c r="O349" t="s">
        <v>78</v>
      </c>
      <c r="P349" t="s">
        <v>580</v>
      </c>
      <c r="Q349" t="s"/>
      <c r="R349" t="s">
        <v>171</v>
      </c>
      <c r="S349" t="s">
        <v>581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>
        <f>HYPERLINK("https://hotel-media.eclerx.com/savepage/tk_15462420135002117_sr_188.html","info")</f>
        <v/>
      </c>
      <c r="AA349" t="n">
        <v>272998</v>
      </c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403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2071493</v>
      </c>
      <c r="AZ349" t="s">
        <v>582</v>
      </c>
      <c r="BA349" t="s"/>
      <c r="BB349" t="n">
        <v>67917</v>
      </c>
      <c r="BC349" t="n">
        <v>52.522748</v>
      </c>
      <c r="BD349" t="n">
        <v>52.522748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579</v>
      </c>
      <c r="F350" t="n">
        <v>3581178</v>
      </c>
      <c r="G350" t="s">
        <v>74</v>
      </c>
      <c r="H350" t="s">
        <v>75</v>
      </c>
      <c r="I350" t="s"/>
      <c r="J350" t="s">
        <v>74</v>
      </c>
      <c r="K350" t="n">
        <v>156.5</v>
      </c>
      <c r="L350" t="s">
        <v>76</v>
      </c>
      <c r="M350" t="s"/>
      <c r="N350" t="s">
        <v>327</v>
      </c>
      <c r="O350" t="s">
        <v>78</v>
      </c>
      <c r="P350" t="s">
        <v>580</v>
      </c>
      <c r="Q350" t="s"/>
      <c r="R350" t="s">
        <v>171</v>
      </c>
      <c r="S350" t="s">
        <v>583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>
        <f>HYPERLINK("https://hotel-media.eclerx.com/savepage/tk_15462420135002117_sr_188.html","info")</f>
        <v/>
      </c>
      <c r="AA350" t="n">
        <v>272998</v>
      </c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403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2071493</v>
      </c>
      <c r="AZ350" t="s">
        <v>582</v>
      </c>
      <c r="BA350" t="s"/>
      <c r="BB350" t="n">
        <v>67917</v>
      </c>
      <c r="BC350" t="n">
        <v>52.522748</v>
      </c>
      <c r="BD350" t="n">
        <v>52.522748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584</v>
      </c>
      <c r="F351" t="n">
        <v>-1</v>
      </c>
      <c r="G351" t="s">
        <v>74</v>
      </c>
      <c r="H351" t="s">
        <v>75</v>
      </c>
      <c r="I351" t="s"/>
      <c r="J351" t="s">
        <v>74</v>
      </c>
      <c r="K351" t="n">
        <v>125.4</v>
      </c>
      <c r="L351" t="s">
        <v>76</v>
      </c>
      <c r="M351" t="s"/>
      <c r="N351" t="s">
        <v>313</v>
      </c>
      <c r="O351" t="s">
        <v>78</v>
      </c>
      <c r="P351" t="s">
        <v>584</v>
      </c>
      <c r="Q351" t="s"/>
      <c r="R351" t="s">
        <v>112</v>
      </c>
      <c r="S351" t="s">
        <v>585</v>
      </c>
      <c r="T351" t="s">
        <v>81</v>
      </c>
      <c r="U351" t="s">
        <v>82</v>
      </c>
      <c r="V351" t="s">
        <v>83</v>
      </c>
      <c r="W351" t="s">
        <v>109</v>
      </c>
      <c r="X351" t="s"/>
      <c r="Y351" t="s">
        <v>85</v>
      </c>
      <c r="Z351">
        <f>HYPERLINK("https://hotel-media.eclerx.com/savepage/tk_15462417852145202_sr_189.html","info")</f>
        <v/>
      </c>
      <c r="AA351" t="n">
        <v>-5877008</v>
      </c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248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5877008</v>
      </c>
      <c r="AZ351" t="s">
        <v>586</v>
      </c>
      <c r="BA351" t="s"/>
      <c r="BB351" t="n">
        <v>146346</v>
      </c>
      <c r="BC351" t="n">
        <v>52.53124</v>
      </c>
      <c r="BD351" t="n">
        <v>52.53124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584</v>
      </c>
      <c r="F352" t="n">
        <v>-1</v>
      </c>
      <c r="G352" t="s">
        <v>74</v>
      </c>
      <c r="H352" t="s">
        <v>75</v>
      </c>
      <c r="I352" t="s"/>
      <c r="J352" t="s">
        <v>74</v>
      </c>
      <c r="K352" t="n">
        <v>131.99</v>
      </c>
      <c r="L352" t="s">
        <v>76</v>
      </c>
      <c r="M352" t="s"/>
      <c r="N352" t="s">
        <v>372</v>
      </c>
      <c r="O352" t="s">
        <v>78</v>
      </c>
      <c r="P352" t="s">
        <v>584</v>
      </c>
      <c r="Q352" t="s"/>
      <c r="R352" t="s">
        <v>112</v>
      </c>
      <c r="S352" t="s">
        <v>587</v>
      </c>
      <c r="T352" t="s">
        <v>81</v>
      </c>
      <c r="U352" t="s">
        <v>82</v>
      </c>
      <c r="V352" t="s">
        <v>83</v>
      </c>
      <c r="W352" t="s">
        <v>109</v>
      </c>
      <c r="X352" t="s"/>
      <c r="Y352" t="s">
        <v>85</v>
      </c>
      <c r="Z352">
        <f>HYPERLINK("https://hotel-media.eclerx.com/savepage/tk_15462417852145202_sr_189.html","info")</f>
        <v/>
      </c>
      <c r="AA352" t="n">
        <v>-5877008</v>
      </c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248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5877008</v>
      </c>
      <c r="AZ352" t="s">
        <v>586</v>
      </c>
      <c r="BA352" t="s"/>
      <c r="BB352" t="n">
        <v>146346</v>
      </c>
      <c r="BC352" t="n">
        <v>52.53124</v>
      </c>
      <c r="BD352" t="n">
        <v>52.53124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588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94</v>
      </c>
      <c r="L353" t="s">
        <v>76</v>
      </c>
      <c r="M353" t="s"/>
      <c r="N353" t="s">
        <v>95</v>
      </c>
      <c r="O353" t="s">
        <v>78</v>
      </c>
      <c r="P353" t="s">
        <v>588</v>
      </c>
      <c r="Q353" t="s"/>
      <c r="R353" t="s">
        <v>171</v>
      </c>
      <c r="S353" t="s">
        <v>589</v>
      </c>
      <c r="T353" t="s">
        <v>81</v>
      </c>
      <c r="U353" t="s">
        <v>82</v>
      </c>
      <c r="V353" t="s">
        <v>83</v>
      </c>
      <c r="W353" t="s">
        <v>109</v>
      </c>
      <c r="X353" t="s"/>
      <c r="Y353" t="s">
        <v>85</v>
      </c>
      <c r="Z353">
        <f>HYPERLINK("https://hotel-media.eclerx.com/savepage/tk_15462412925156322_sr_189.html","info")</f>
        <v/>
      </c>
      <c r="AA353" t="n">
        <v>-2071738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9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2071738</v>
      </c>
      <c r="AZ353" t="s">
        <v>590</v>
      </c>
      <c r="BA353" t="s"/>
      <c r="BB353" t="n">
        <v>66303</v>
      </c>
      <c r="BC353" t="n">
        <v>52.61019</v>
      </c>
      <c r="BD353" t="n">
        <v>52.61019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588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110</v>
      </c>
      <c r="L354" t="s">
        <v>76</v>
      </c>
      <c r="M354" t="s"/>
      <c r="N354" t="s">
        <v>201</v>
      </c>
      <c r="O354" t="s">
        <v>78</v>
      </c>
      <c r="P354" t="s">
        <v>588</v>
      </c>
      <c r="Q354" t="s"/>
      <c r="R354" t="s">
        <v>171</v>
      </c>
      <c r="S354" t="s">
        <v>591</v>
      </c>
      <c r="T354" t="s">
        <v>81</v>
      </c>
      <c r="U354" t="s">
        <v>82</v>
      </c>
      <c r="V354" t="s">
        <v>83</v>
      </c>
      <c r="W354" t="s">
        <v>109</v>
      </c>
      <c r="X354" t="s"/>
      <c r="Y354" t="s">
        <v>85</v>
      </c>
      <c r="Z354">
        <f>HYPERLINK("https://hotel-media.eclerx.com/savepage/tk_15462412925156322_sr_189.html","info")</f>
        <v/>
      </c>
      <c r="AA354" t="n">
        <v>-2071738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9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2071738</v>
      </c>
      <c r="AZ354" t="s">
        <v>590</v>
      </c>
      <c r="BA354" t="s"/>
      <c r="BB354" t="n">
        <v>66303</v>
      </c>
      <c r="BC354" t="n">
        <v>52.61019</v>
      </c>
      <c r="BD354" t="n">
        <v>52.61019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592</v>
      </c>
      <c r="F355" t="n">
        <v>5254670</v>
      </c>
      <c r="G355" t="s">
        <v>74</v>
      </c>
      <c r="H355" t="s">
        <v>75</v>
      </c>
      <c r="I355" t="s"/>
      <c r="J355" t="s">
        <v>74</v>
      </c>
      <c r="K355" t="n">
        <v>124.95</v>
      </c>
      <c r="L355" t="s">
        <v>76</v>
      </c>
      <c r="M355" t="s"/>
      <c r="N355" t="s">
        <v>95</v>
      </c>
      <c r="O355" t="s">
        <v>78</v>
      </c>
      <c r="P355" t="s">
        <v>593</v>
      </c>
      <c r="Q355" t="s"/>
      <c r="R355" t="s">
        <v>112</v>
      </c>
      <c r="S355" t="s">
        <v>148</v>
      </c>
      <c r="T355" t="s">
        <v>81</v>
      </c>
      <c r="U355" t="s">
        <v>82</v>
      </c>
      <c r="V355" t="s">
        <v>83</v>
      </c>
      <c r="W355" t="s">
        <v>109</v>
      </c>
      <c r="X355" t="s"/>
      <c r="Y355" t="s">
        <v>85</v>
      </c>
      <c r="Z355">
        <f>HYPERLINK("https://hotel-media.eclerx.com/savepage/tk_15462421450852501_sr_188.html","info")</f>
        <v/>
      </c>
      <c r="AA355" t="n">
        <v>273811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474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937649</v>
      </c>
      <c r="AZ355" t="s">
        <v>594</v>
      </c>
      <c r="BA355" t="s"/>
      <c r="BB355" t="n">
        <v>468159</v>
      </c>
      <c r="BC355" t="n">
        <v>52.522255</v>
      </c>
      <c r="BD355" t="n">
        <v>52.522255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592</v>
      </c>
      <c r="F356" t="n">
        <v>5254670</v>
      </c>
      <c r="G356" t="s">
        <v>74</v>
      </c>
      <c r="H356" t="s">
        <v>75</v>
      </c>
      <c r="I356" t="s"/>
      <c r="J356" t="s">
        <v>74</v>
      </c>
      <c r="K356" t="n">
        <v>154.95</v>
      </c>
      <c r="L356" t="s">
        <v>76</v>
      </c>
      <c r="M356" t="s"/>
      <c r="N356" t="s">
        <v>595</v>
      </c>
      <c r="O356" t="s">
        <v>78</v>
      </c>
      <c r="P356" t="s">
        <v>593</v>
      </c>
      <c r="Q356" t="s"/>
      <c r="R356" t="s">
        <v>112</v>
      </c>
      <c r="S356" t="s">
        <v>596</v>
      </c>
      <c r="T356" t="s">
        <v>81</v>
      </c>
      <c r="U356" t="s">
        <v>82</v>
      </c>
      <c r="V356" t="s">
        <v>83</v>
      </c>
      <c r="W356" t="s">
        <v>109</v>
      </c>
      <c r="X356" t="s"/>
      <c r="Y356" t="s">
        <v>85</v>
      </c>
      <c r="Z356">
        <f>HYPERLINK("https://hotel-media.eclerx.com/savepage/tk_15462421450852501_sr_188.html","info")</f>
        <v/>
      </c>
      <c r="AA356" t="n">
        <v>273811</v>
      </c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474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937649</v>
      </c>
      <c r="AZ356" t="s">
        <v>594</v>
      </c>
      <c r="BA356" t="s"/>
      <c r="BB356" t="n">
        <v>468159</v>
      </c>
      <c r="BC356" t="n">
        <v>52.522255</v>
      </c>
      <c r="BD356" t="n">
        <v>52.522255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592</v>
      </c>
      <c r="F357" t="n">
        <v>5254670</v>
      </c>
      <c r="G357" t="s">
        <v>74</v>
      </c>
      <c r="H357" t="s">
        <v>75</v>
      </c>
      <c r="I357" t="s"/>
      <c r="J357" t="s">
        <v>74</v>
      </c>
      <c r="K357" t="n">
        <v>166.95</v>
      </c>
      <c r="L357" t="s">
        <v>76</v>
      </c>
      <c r="M357" t="s"/>
      <c r="N357" t="s">
        <v>597</v>
      </c>
      <c r="O357" t="s">
        <v>78</v>
      </c>
      <c r="P357" t="s">
        <v>593</v>
      </c>
      <c r="Q357" t="s"/>
      <c r="R357" t="s">
        <v>112</v>
      </c>
      <c r="S357" t="s">
        <v>256</v>
      </c>
      <c r="T357" t="s">
        <v>81</v>
      </c>
      <c r="U357" t="s">
        <v>82</v>
      </c>
      <c r="V357" t="s">
        <v>83</v>
      </c>
      <c r="W357" t="s">
        <v>109</v>
      </c>
      <c r="X357" t="s"/>
      <c r="Y357" t="s">
        <v>85</v>
      </c>
      <c r="Z357">
        <f>HYPERLINK("https://hotel-media.eclerx.com/savepage/tk_15462421450852501_sr_188.html","info")</f>
        <v/>
      </c>
      <c r="AA357" t="n">
        <v>273811</v>
      </c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474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937649</v>
      </c>
      <c r="AZ357" t="s">
        <v>594</v>
      </c>
      <c r="BA357" t="s"/>
      <c r="BB357" t="n">
        <v>468159</v>
      </c>
      <c r="BC357" t="n">
        <v>52.522255</v>
      </c>
      <c r="BD357" t="n">
        <v>52.522255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598</v>
      </c>
      <c r="F358" t="n">
        <v>116696</v>
      </c>
      <c r="G358" t="s">
        <v>74</v>
      </c>
      <c r="H358" t="s">
        <v>75</v>
      </c>
      <c r="I358" t="s"/>
      <c r="J358" t="s">
        <v>74</v>
      </c>
      <c r="K358" t="n">
        <v>74</v>
      </c>
      <c r="L358" t="s">
        <v>76</v>
      </c>
      <c r="M358" t="s"/>
      <c r="N358" t="s">
        <v>93</v>
      </c>
      <c r="O358" t="s">
        <v>78</v>
      </c>
      <c r="P358" t="s">
        <v>599</v>
      </c>
      <c r="Q358" t="s"/>
      <c r="R358" t="s">
        <v>171</v>
      </c>
      <c r="S358" t="s">
        <v>600</v>
      </c>
      <c r="T358" t="s">
        <v>81</v>
      </c>
      <c r="U358" t="s">
        <v>82</v>
      </c>
      <c r="V358" t="s">
        <v>83</v>
      </c>
      <c r="W358" t="s">
        <v>109</v>
      </c>
      <c r="X358" t="s"/>
      <c r="Y358" t="s">
        <v>85</v>
      </c>
      <c r="Z358">
        <f>HYPERLINK("https://hotel-media.eclerx.com/savepage/tk_15462423022016606_sr_189.html","info")</f>
        <v/>
      </c>
      <c r="AA358" t="n">
        <v>18845</v>
      </c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487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1793855</v>
      </c>
      <c r="AZ358" t="s">
        <v>601</v>
      </c>
      <c r="BA358" t="s"/>
      <c r="BB358" t="n">
        <v>127942</v>
      </c>
      <c r="BC358" t="n">
        <v>52.49901</v>
      </c>
      <c r="BD358" t="n">
        <v>52.49901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598</v>
      </c>
      <c r="F359" t="n">
        <v>116696</v>
      </c>
      <c r="G359" t="s">
        <v>74</v>
      </c>
      <c r="H359" t="s">
        <v>75</v>
      </c>
      <c r="I359" t="s"/>
      <c r="J359" t="s">
        <v>74</v>
      </c>
      <c r="K359" t="n">
        <v>73</v>
      </c>
      <c r="L359" t="s">
        <v>76</v>
      </c>
      <c r="M359" t="s"/>
      <c r="N359" t="s">
        <v>602</v>
      </c>
      <c r="O359" t="s">
        <v>78</v>
      </c>
      <c r="P359" t="s">
        <v>599</v>
      </c>
      <c r="Q359" t="s"/>
      <c r="R359" t="s">
        <v>171</v>
      </c>
      <c r="S359" t="s">
        <v>603</v>
      </c>
      <c r="T359" t="s">
        <v>81</v>
      </c>
      <c r="U359" t="s">
        <v>82</v>
      </c>
      <c r="V359" t="s">
        <v>83</v>
      </c>
      <c r="W359" t="s">
        <v>109</v>
      </c>
      <c r="X359" t="s"/>
      <c r="Y359" t="s">
        <v>85</v>
      </c>
      <c r="Z359">
        <f>HYPERLINK("https://hotel-media.eclerx.com/savepage/tk_15462423022016606_sr_189.html","info")</f>
        <v/>
      </c>
      <c r="AA359" t="n">
        <v>18845</v>
      </c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487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1793855</v>
      </c>
      <c r="AZ359" t="s">
        <v>601</v>
      </c>
      <c r="BA359" t="s"/>
      <c r="BB359" t="n">
        <v>127942</v>
      </c>
      <c r="BC359" t="n">
        <v>52.49901</v>
      </c>
      <c r="BD359" t="n">
        <v>52.49901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598</v>
      </c>
      <c r="F360" t="n">
        <v>116696</v>
      </c>
      <c r="G360" t="s">
        <v>74</v>
      </c>
      <c r="H360" t="s">
        <v>75</v>
      </c>
      <c r="I360" t="s"/>
      <c r="J360" t="s">
        <v>74</v>
      </c>
      <c r="K360" t="n">
        <v>82</v>
      </c>
      <c r="L360" t="s">
        <v>76</v>
      </c>
      <c r="M360" t="s"/>
      <c r="N360" t="s">
        <v>104</v>
      </c>
      <c r="O360" t="s">
        <v>78</v>
      </c>
      <c r="P360" t="s">
        <v>599</v>
      </c>
      <c r="Q360" t="s"/>
      <c r="R360" t="s">
        <v>171</v>
      </c>
      <c r="S360" t="s">
        <v>604</v>
      </c>
      <c r="T360" t="s">
        <v>81</v>
      </c>
      <c r="U360" t="s">
        <v>82</v>
      </c>
      <c r="V360" t="s">
        <v>83</v>
      </c>
      <c r="W360" t="s">
        <v>109</v>
      </c>
      <c r="X360" t="s"/>
      <c r="Y360" t="s">
        <v>85</v>
      </c>
      <c r="Z360">
        <f>HYPERLINK("https://hotel-media.eclerx.com/savepage/tk_15462423022016606_sr_189.html","info")</f>
        <v/>
      </c>
      <c r="AA360" t="n">
        <v>18845</v>
      </c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487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1793855</v>
      </c>
      <c r="AZ360" t="s">
        <v>601</v>
      </c>
      <c r="BA360" t="s"/>
      <c r="BB360" t="n">
        <v>127942</v>
      </c>
      <c r="BC360" t="n">
        <v>52.49901</v>
      </c>
      <c r="BD360" t="n">
        <v>52.49901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598</v>
      </c>
      <c r="F361" t="n">
        <v>116696</v>
      </c>
      <c r="G361" t="s">
        <v>74</v>
      </c>
      <c r="H361" t="s">
        <v>75</v>
      </c>
      <c r="I361" t="s"/>
      <c r="J361" t="s">
        <v>74</v>
      </c>
      <c r="K361" t="n">
        <v>92</v>
      </c>
      <c r="L361" t="s">
        <v>76</v>
      </c>
      <c r="M361" t="s"/>
      <c r="N361" t="s">
        <v>182</v>
      </c>
      <c r="O361" t="s">
        <v>78</v>
      </c>
      <c r="P361" t="s">
        <v>599</v>
      </c>
      <c r="Q361" t="s"/>
      <c r="R361" t="s">
        <v>171</v>
      </c>
      <c r="S361" t="s">
        <v>605</v>
      </c>
      <c r="T361" t="s">
        <v>81</v>
      </c>
      <c r="U361" t="s">
        <v>82</v>
      </c>
      <c r="V361" t="s">
        <v>83</v>
      </c>
      <c r="W361" t="s">
        <v>109</v>
      </c>
      <c r="X361" t="s"/>
      <c r="Y361" t="s">
        <v>85</v>
      </c>
      <c r="Z361">
        <f>HYPERLINK("https://hotel-media.eclerx.com/savepage/tk_15462423022016606_sr_189.html","info")</f>
        <v/>
      </c>
      <c r="AA361" t="n">
        <v>18845</v>
      </c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487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1793855</v>
      </c>
      <c r="AZ361" t="s">
        <v>601</v>
      </c>
      <c r="BA361" t="s"/>
      <c r="BB361" t="n">
        <v>127942</v>
      </c>
      <c r="BC361" t="n">
        <v>52.49901</v>
      </c>
      <c r="BD361" t="n">
        <v>52.49901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606</v>
      </c>
      <c r="F362" t="n">
        <v>1609507</v>
      </c>
      <c r="G362" t="s">
        <v>74</v>
      </c>
      <c r="H362" t="s">
        <v>75</v>
      </c>
      <c r="I362" t="s"/>
      <c r="J362" t="s">
        <v>74</v>
      </c>
      <c r="K362" t="n">
        <v>94.05</v>
      </c>
      <c r="L362" t="s">
        <v>76</v>
      </c>
      <c r="M362" t="s"/>
      <c r="N362" t="s">
        <v>93</v>
      </c>
      <c r="O362" t="s">
        <v>78</v>
      </c>
      <c r="P362" t="s">
        <v>607</v>
      </c>
      <c r="Q362" t="s"/>
      <c r="R362" t="s">
        <v>171</v>
      </c>
      <c r="S362" t="s">
        <v>608</v>
      </c>
      <c r="T362" t="s">
        <v>81</v>
      </c>
      <c r="U362" t="s">
        <v>82</v>
      </c>
      <c r="V362" t="s">
        <v>83</v>
      </c>
      <c r="W362" t="s">
        <v>109</v>
      </c>
      <c r="X362" t="s"/>
      <c r="Y362" t="s">
        <v>85</v>
      </c>
      <c r="Z362">
        <f>HYPERLINK("https://hotel-media.eclerx.com/savepage/tk_15462415515253382_sr_189.html","info")</f>
        <v/>
      </c>
      <c r="AA362" t="n">
        <v>256947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136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1213840</v>
      </c>
      <c r="AZ362" t="s">
        <v>609</v>
      </c>
      <c r="BA362" t="s"/>
      <c r="BB362" t="n">
        <v>52198</v>
      </c>
      <c r="BC362" t="n">
        <v>52.523037</v>
      </c>
      <c r="BD362" t="n">
        <v>52.523037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606</v>
      </c>
      <c r="F363" t="n">
        <v>1609507</v>
      </c>
      <c r="G363" t="s">
        <v>74</v>
      </c>
      <c r="H363" t="s">
        <v>75</v>
      </c>
      <c r="I363" t="s"/>
      <c r="J363" t="s">
        <v>74</v>
      </c>
      <c r="K363" t="n">
        <v>99</v>
      </c>
      <c r="L363" t="s">
        <v>76</v>
      </c>
      <c r="M363" t="s"/>
      <c r="N363" t="s">
        <v>95</v>
      </c>
      <c r="O363" t="s">
        <v>78</v>
      </c>
      <c r="P363" t="s">
        <v>607</v>
      </c>
      <c r="Q363" t="s"/>
      <c r="R363" t="s">
        <v>171</v>
      </c>
      <c r="S363" t="s">
        <v>200</v>
      </c>
      <c r="T363" t="s">
        <v>81</v>
      </c>
      <c r="U363" t="s">
        <v>82</v>
      </c>
      <c r="V363" t="s">
        <v>83</v>
      </c>
      <c r="W363" t="s">
        <v>109</v>
      </c>
      <c r="X363" t="s"/>
      <c r="Y363" t="s">
        <v>85</v>
      </c>
      <c r="Z363">
        <f>HYPERLINK("https://hotel-media.eclerx.com/savepage/tk_15462415515253382_sr_189.html","info")</f>
        <v/>
      </c>
      <c r="AA363" t="n">
        <v>256947</v>
      </c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136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1213840</v>
      </c>
      <c r="AZ363" t="s">
        <v>609</v>
      </c>
      <c r="BA363" t="s"/>
      <c r="BB363" t="n">
        <v>52198</v>
      </c>
      <c r="BC363" t="n">
        <v>52.523037</v>
      </c>
      <c r="BD363" t="n">
        <v>52.523037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606</v>
      </c>
      <c r="F364" t="n">
        <v>1609507</v>
      </c>
      <c r="G364" t="s">
        <v>74</v>
      </c>
      <c r="H364" t="s">
        <v>75</v>
      </c>
      <c r="I364" t="s"/>
      <c r="J364" t="s">
        <v>74</v>
      </c>
      <c r="K364" t="n">
        <v>99.01000000000001</v>
      </c>
      <c r="L364" t="s">
        <v>76</v>
      </c>
      <c r="M364" t="s"/>
      <c r="N364" t="s">
        <v>189</v>
      </c>
      <c r="O364" t="s">
        <v>78</v>
      </c>
      <c r="P364" t="s">
        <v>607</v>
      </c>
      <c r="Q364" t="s"/>
      <c r="R364" t="s">
        <v>171</v>
      </c>
      <c r="S364" t="s">
        <v>610</v>
      </c>
      <c r="T364" t="s">
        <v>81</v>
      </c>
      <c r="U364" t="s">
        <v>82</v>
      </c>
      <c r="V364" t="s">
        <v>83</v>
      </c>
      <c r="W364" t="s">
        <v>109</v>
      </c>
      <c r="X364" t="s"/>
      <c r="Y364" t="s">
        <v>85</v>
      </c>
      <c r="Z364">
        <f>HYPERLINK("https://hotel-media.eclerx.com/savepage/tk_15462415515253382_sr_189.html","info")</f>
        <v/>
      </c>
      <c r="AA364" t="n">
        <v>256947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136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1213840</v>
      </c>
      <c r="AZ364" t="s">
        <v>609</v>
      </c>
      <c r="BA364" t="s"/>
      <c r="BB364" t="n">
        <v>52198</v>
      </c>
      <c r="BC364" t="n">
        <v>52.523037</v>
      </c>
      <c r="BD364" t="n">
        <v>52.523037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606</v>
      </c>
      <c r="F365" t="n">
        <v>1609507</v>
      </c>
      <c r="G365" t="s">
        <v>74</v>
      </c>
      <c r="H365" t="s">
        <v>75</v>
      </c>
      <c r="I365" t="s"/>
      <c r="J365" t="s">
        <v>74</v>
      </c>
      <c r="K365" t="n">
        <v>198.55</v>
      </c>
      <c r="L365" t="s">
        <v>76</v>
      </c>
      <c r="M365" t="s"/>
      <c r="N365" t="s">
        <v>611</v>
      </c>
      <c r="O365" t="s">
        <v>78</v>
      </c>
      <c r="P365" t="s">
        <v>607</v>
      </c>
      <c r="Q365" t="s"/>
      <c r="R365" t="s">
        <v>171</v>
      </c>
      <c r="S365" t="s">
        <v>612</v>
      </c>
      <c r="T365" t="s">
        <v>81</v>
      </c>
      <c r="U365" t="s">
        <v>82</v>
      </c>
      <c r="V365" t="s">
        <v>83</v>
      </c>
      <c r="W365" t="s">
        <v>109</v>
      </c>
      <c r="X365" t="s"/>
      <c r="Y365" t="s">
        <v>85</v>
      </c>
      <c r="Z365">
        <f>HYPERLINK("https://hotel-media.eclerx.com/savepage/tk_15462415515253382_sr_189.html","info")</f>
        <v/>
      </c>
      <c r="AA365" t="n">
        <v>256947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136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1213840</v>
      </c>
      <c r="AZ365" t="s">
        <v>609</v>
      </c>
      <c r="BA365" t="s"/>
      <c r="BB365" t="n">
        <v>52198</v>
      </c>
      <c r="BC365" t="n">
        <v>52.523037</v>
      </c>
      <c r="BD365" t="n">
        <v>52.523037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606</v>
      </c>
      <c r="F366" t="n">
        <v>1609507</v>
      </c>
      <c r="G366" t="s">
        <v>74</v>
      </c>
      <c r="H366" t="s">
        <v>75</v>
      </c>
      <c r="I366" t="s"/>
      <c r="J366" t="s">
        <v>74</v>
      </c>
      <c r="K366" t="n">
        <v>209</v>
      </c>
      <c r="L366" t="s">
        <v>76</v>
      </c>
      <c r="M366" t="s"/>
      <c r="N366" t="s">
        <v>613</v>
      </c>
      <c r="O366" t="s">
        <v>78</v>
      </c>
      <c r="P366" t="s">
        <v>607</v>
      </c>
      <c r="Q366" t="s"/>
      <c r="R366" t="s">
        <v>171</v>
      </c>
      <c r="S366" t="s">
        <v>614</v>
      </c>
      <c r="T366" t="s">
        <v>81</v>
      </c>
      <c r="U366" t="s">
        <v>82</v>
      </c>
      <c r="V366" t="s">
        <v>83</v>
      </c>
      <c r="W366" t="s">
        <v>109</v>
      </c>
      <c r="X366" t="s"/>
      <c r="Y366" t="s">
        <v>85</v>
      </c>
      <c r="Z366">
        <f>HYPERLINK("https://hotel-media.eclerx.com/savepage/tk_15462415515253382_sr_189.html","info")</f>
        <v/>
      </c>
      <c r="AA366" t="n">
        <v>256947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136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1213840</v>
      </c>
      <c r="AZ366" t="s">
        <v>609</v>
      </c>
      <c r="BA366" t="s"/>
      <c r="BB366" t="n">
        <v>52198</v>
      </c>
      <c r="BC366" t="n">
        <v>52.523037</v>
      </c>
      <c r="BD366" t="n">
        <v>52.523037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615</v>
      </c>
      <c r="F367" t="n">
        <v>2748555</v>
      </c>
      <c r="G367" t="s">
        <v>74</v>
      </c>
      <c r="H367" t="s">
        <v>75</v>
      </c>
      <c r="I367" t="s"/>
      <c r="J367" t="s">
        <v>74</v>
      </c>
      <c r="K367" t="n">
        <v>109</v>
      </c>
      <c r="L367" t="s">
        <v>76</v>
      </c>
      <c r="M367" t="s"/>
      <c r="N367" t="s">
        <v>93</v>
      </c>
      <c r="O367" t="s">
        <v>78</v>
      </c>
      <c r="P367" t="s">
        <v>615</v>
      </c>
      <c r="Q367" t="s"/>
      <c r="R367" t="s">
        <v>171</v>
      </c>
      <c r="S367" t="s">
        <v>202</v>
      </c>
      <c r="T367" t="s">
        <v>81</v>
      </c>
      <c r="U367" t="s">
        <v>82</v>
      </c>
      <c r="V367" t="s">
        <v>83</v>
      </c>
      <c r="W367" t="s">
        <v>109</v>
      </c>
      <c r="X367" t="s"/>
      <c r="Y367" t="s">
        <v>85</v>
      </c>
      <c r="Z367">
        <f>HYPERLINK("https://hotel-media.eclerx.com/savepage/tk_15462420424334846_sr_188.html","info")</f>
        <v/>
      </c>
      <c r="AA367" t="n">
        <v>272630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418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2071506</v>
      </c>
      <c r="AZ367" t="s">
        <v>616</v>
      </c>
      <c r="BA367" t="s"/>
      <c r="BB367" t="n">
        <v>3185</v>
      </c>
      <c r="BC367" t="n">
        <v>52.50955</v>
      </c>
      <c r="BD367" t="n">
        <v>52.50955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615</v>
      </c>
      <c r="F368" t="n">
        <v>2748555</v>
      </c>
      <c r="G368" t="s">
        <v>74</v>
      </c>
      <c r="H368" t="s">
        <v>75</v>
      </c>
      <c r="I368" t="s"/>
      <c r="J368" t="s">
        <v>74</v>
      </c>
      <c r="K368" t="n">
        <v>119</v>
      </c>
      <c r="L368" t="s">
        <v>76</v>
      </c>
      <c r="M368" t="s"/>
      <c r="N368" t="s">
        <v>95</v>
      </c>
      <c r="O368" t="s">
        <v>78</v>
      </c>
      <c r="P368" t="s">
        <v>615</v>
      </c>
      <c r="Q368" t="s"/>
      <c r="R368" t="s">
        <v>171</v>
      </c>
      <c r="S368" t="s">
        <v>204</v>
      </c>
      <c r="T368" t="s">
        <v>81</v>
      </c>
      <c r="U368" t="s">
        <v>82</v>
      </c>
      <c r="V368" t="s">
        <v>83</v>
      </c>
      <c r="W368" t="s">
        <v>109</v>
      </c>
      <c r="X368" t="s"/>
      <c r="Y368" t="s">
        <v>85</v>
      </c>
      <c r="Z368">
        <f>HYPERLINK("https://hotel-media.eclerx.com/savepage/tk_15462420424334846_sr_188.html","info")</f>
        <v/>
      </c>
      <c r="AA368" t="n">
        <v>272630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418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2071506</v>
      </c>
      <c r="AZ368" t="s">
        <v>616</v>
      </c>
      <c r="BA368" t="s"/>
      <c r="BB368" t="n">
        <v>3185</v>
      </c>
      <c r="BC368" t="n">
        <v>52.50955</v>
      </c>
      <c r="BD368" t="n">
        <v>52.50955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617</v>
      </c>
      <c r="F369" t="n">
        <v>579374</v>
      </c>
      <c r="G369" t="s">
        <v>74</v>
      </c>
      <c r="H369" t="s">
        <v>75</v>
      </c>
      <c r="I369" t="s"/>
      <c r="J369" t="s">
        <v>74</v>
      </c>
      <c r="K369" t="n">
        <v>84</v>
      </c>
      <c r="L369" t="s">
        <v>76</v>
      </c>
      <c r="M369" t="s"/>
      <c r="N369" t="s">
        <v>552</v>
      </c>
      <c r="O369" t="s">
        <v>78</v>
      </c>
      <c r="P369" t="s">
        <v>618</v>
      </c>
      <c r="Q369" t="s"/>
      <c r="R369" t="s">
        <v>112</v>
      </c>
      <c r="S369" t="s">
        <v>179</v>
      </c>
      <c r="T369" t="s">
        <v>81</v>
      </c>
      <c r="U369" t="s">
        <v>82</v>
      </c>
      <c r="V369" t="s">
        <v>83</v>
      </c>
      <c r="W369" t="s">
        <v>109</v>
      </c>
      <c r="X369" t="s"/>
      <c r="Y369" t="s">
        <v>85</v>
      </c>
      <c r="Z369">
        <f>HYPERLINK("https://hotel-media.eclerx.com/savepage/tk_15462412852203803_sr_189.html","info")</f>
        <v/>
      </c>
      <c r="AA369" t="n">
        <v>134916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5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1387364</v>
      </c>
      <c r="AZ369" t="s">
        <v>619</v>
      </c>
      <c r="BA369" t="s"/>
      <c r="BB369" t="n">
        <v>85082</v>
      </c>
      <c r="BC369" t="n">
        <v>52.53024</v>
      </c>
      <c r="BD369" t="n">
        <v>52.53024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617</v>
      </c>
      <c r="F370" t="n">
        <v>579374</v>
      </c>
      <c r="G370" t="s">
        <v>74</v>
      </c>
      <c r="H370" t="s">
        <v>75</v>
      </c>
      <c r="I370" t="s"/>
      <c r="J370" t="s">
        <v>74</v>
      </c>
      <c r="K370" t="n">
        <v>99</v>
      </c>
      <c r="L370" t="s">
        <v>76</v>
      </c>
      <c r="M370" t="s"/>
      <c r="N370" t="s">
        <v>400</v>
      </c>
      <c r="O370" t="s">
        <v>78</v>
      </c>
      <c r="P370" t="s">
        <v>618</v>
      </c>
      <c r="Q370" t="s"/>
      <c r="R370" t="s">
        <v>112</v>
      </c>
      <c r="S370" t="s">
        <v>200</v>
      </c>
      <c r="T370" t="s">
        <v>81</v>
      </c>
      <c r="U370" t="s">
        <v>82</v>
      </c>
      <c r="V370" t="s">
        <v>83</v>
      </c>
      <c r="W370" t="s">
        <v>109</v>
      </c>
      <c r="X370" t="s"/>
      <c r="Y370" t="s">
        <v>85</v>
      </c>
      <c r="Z370">
        <f>HYPERLINK("https://hotel-media.eclerx.com/savepage/tk_15462412852203803_sr_189.html","info")</f>
        <v/>
      </c>
      <c r="AA370" t="n">
        <v>134916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5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1387364</v>
      </c>
      <c r="AZ370" t="s">
        <v>619</v>
      </c>
      <c r="BA370" t="s"/>
      <c r="BB370" t="n">
        <v>85082</v>
      </c>
      <c r="BC370" t="n">
        <v>52.53024</v>
      </c>
      <c r="BD370" t="n">
        <v>52.53024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617</v>
      </c>
      <c r="F371" t="n">
        <v>579374</v>
      </c>
      <c r="G371" t="s">
        <v>74</v>
      </c>
      <c r="H371" t="s">
        <v>75</v>
      </c>
      <c r="I371" t="s"/>
      <c r="J371" t="s">
        <v>74</v>
      </c>
      <c r="K371" t="n">
        <v>84</v>
      </c>
      <c r="L371" t="s">
        <v>76</v>
      </c>
      <c r="M371" t="s"/>
      <c r="N371" t="s">
        <v>620</v>
      </c>
      <c r="O371" t="s">
        <v>78</v>
      </c>
      <c r="P371" t="s">
        <v>618</v>
      </c>
      <c r="Q371" t="s"/>
      <c r="R371" t="s">
        <v>112</v>
      </c>
      <c r="S371" t="s">
        <v>179</v>
      </c>
      <c r="T371" t="s">
        <v>81</v>
      </c>
      <c r="U371" t="s">
        <v>82</v>
      </c>
      <c r="V371" t="s">
        <v>83</v>
      </c>
      <c r="W371" t="s">
        <v>109</v>
      </c>
      <c r="X371" t="s"/>
      <c r="Y371" t="s">
        <v>85</v>
      </c>
      <c r="Z371">
        <f>HYPERLINK("https://hotel-media.eclerx.com/savepage/tk_15462412852203803_sr_189.html","info")</f>
        <v/>
      </c>
      <c r="AA371" t="n">
        <v>134916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5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1387364</v>
      </c>
      <c r="AZ371" t="s">
        <v>619</v>
      </c>
      <c r="BA371" t="s"/>
      <c r="BB371" t="n">
        <v>85082</v>
      </c>
      <c r="BC371" t="n">
        <v>52.53024</v>
      </c>
      <c r="BD371" t="n">
        <v>52.53024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617</v>
      </c>
      <c r="F372" t="n">
        <v>579374</v>
      </c>
      <c r="G372" t="s">
        <v>74</v>
      </c>
      <c r="H372" t="s">
        <v>75</v>
      </c>
      <c r="I372" t="s"/>
      <c r="J372" t="s">
        <v>74</v>
      </c>
      <c r="K372" t="n">
        <v>84</v>
      </c>
      <c r="L372" t="s">
        <v>76</v>
      </c>
      <c r="M372" t="s"/>
      <c r="N372" t="s">
        <v>399</v>
      </c>
      <c r="O372" t="s">
        <v>78</v>
      </c>
      <c r="P372" t="s">
        <v>618</v>
      </c>
      <c r="Q372" t="s"/>
      <c r="R372" t="s">
        <v>112</v>
      </c>
      <c r="S372" t="s">
        <v>179</v>
      </c>
      <c r="T372" t="s">
        <v>81</v>
      </c>
      <c r="U372" t="s">
        <v>82</v>
      </c>
      <c r="V372" t="s">
        <v>83</v>
      </c>
      <c r="W372" t="s">
        <v>109</v>
      </c>
      <c r="X372" t="s"/>
      <c r="Y372" t="s">
        <v>85</v>
      </c>
      <c r="Z372">
        <f>HYPERLINK("https://hotel-media.eclerx.com/savepage/tk_15462412852203803_sr_189.html","info")</f>
        <v/>
      </c>
      <c r="AA372" t="n">
        <v>134916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5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1387364</v>
      </c>
      <c r="AZ372" t="s">
        <v>619</v>
      </c>
      <c r="BA372" t="s"/>
      <c r="BB372" t="n">
        <v>85082</v>
      </c>
      <c r="BC372" t="n">
        <v>52.53024</v>
      </c>
      <c r="BD372" t="n">
        <v>52.53024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617</v>
      </c>
      <c r="F373" t="n">
        <v>579374</v>
      </c>
      <c r="G373" t="s">
        <v>74</v>
      </c>
      <c r="H373" t="s">
        <v>75</v>
      </c>
      <c r="I373" t="s"/>
      <c r="J373" t="s">
        <v>74</v>
      </c>
      <c r="K373" t="n">
        <v>84</v>
      </c>
      <c r="L373" t="s">
        <v>76</v>
      </c>
      <c r="M373" t="s"/>
      <c r="N373" t="s">
        <v>620</v>
      </c>
      <c r="O373" t="s">
        <v>78</v>
      </c>
      <c r="P373" t="s">
        <v>618</v>
      </c>
      <c r="Q373" t="s"/>
      <c r="R373" t="s">
        <v>112</v>
      </c>
      <c r="S373" t="s">
        <v>179</v>
      </c>
      <c r="T373" t="s">
        <v>81</v>
      </c>
      <c r="U373" t="s">
        <v>82</v>
      </c>
      <c r="V373" t="s">
        <v>83</v>
      </c>
      <c r="W373" t="s">
        <v>109</v>
      </c>
      <c r="X373" t="s"/>
      <c r="Y373" t="s">
        <v>85</v>
      </c>
      <c r="Z373">
        <f>HYPERLINK("https://hotel-media.eclerx.com/savepage/tk_15462412852203803_sr_189.html","info")</f>
        <v/>
      </c>
      <c r="AA373" t="n">
        <v>134916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5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1387364</v>
      </c>
      <c r="AZ373" t="s">
        <v>619</v>
      </c>
      <c r="BA373" t="s"/>
      <c r="BB373" t="n">
        <v>85082</v>
      </c>
      <c r="BC373" t="n">
        <v>52.53024</v>
      </c>
      <c r="BD373" t="n">
        <v>52.53024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617</v>
      </c>
      <c r="F374" t="n">
        <v>579374</v>
      </c>
      <c r="G374" t="s">
        <v>74</v>
      </c>
      <c r="H374" t="s">
        <v>75</v>
      </c>
      <c r="I374" t="s"/>
      <c r="J374" t="s">
        <v>74</v>
      </c>
      <c r="K374" t="n">
        <v>84</v>
      </c>
      <c r="L374" t="s">
        <v>76</v>
      </c>
      <c r="M374" t="s"/>
      <c r="N374" t="s">
        <v>399</v>
      </c>
      <c r="O374" t="s">
        <v>78</v>
      </c>
      <c r="P374" t="s">
        <v>618</v>
      </c>
      <c r="Q374" t="s"/>
      <c r="R374" t="s">
        <v>112</v>
      </c>
      <c r="S374" t="s">
        <v>179</v>
      </c>
      <c r="T374" t="s">
        <v>81</v>
      </c>
      <c r="U374" t="s">
        <v>82</v>
      </c>
      <c r="V374" t="s">
        <v>83</v>
      </c>
      <c r="W374" t="s">
        <v>109</v>
      </c>
      <c r="X374" t="s"/>
      <c r="Y374" t="s">
        <v>85</v>
      </c>
      <c r="Z374">
        <f>HYPERLINK("https://hotel-media.eclerx.com/savepage/tk_15462412852203803_sr_189.html","info")</f>
        <v/>
      </c>
      <c r="AA374" t="n">
        <v>134916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5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1387364</v>
      </c>
      <c r="AZ374" t="s">
        <v>619</v>
      </c>
      <c r="BA374" t="s"/>
      <c r="BB374" t="n">
        <v>85082</v>
      </c>
      <c r="BC374" t="n">
        <v>52.53024</v>
      </c>
      <c r="BD374" t="n">
        <v>52.53024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617</v>
      </c>
      <c r="F375" t="n">
        <v>579374</v>
      </c>
      <c r="G375" t="s">
        <v>74</v>
      </c>
      <c r="H375" t="s">
        <v>75</v>
      </c>
      <c r="I375" t="s"/>
      <c r="J375" t="s">
        <v>74</v>
      </c>
      <c r="K375" t="n">
        <v>84</v>
      </c>
      <c r="L375" t="s">
        <v>76</v>
      </c>
      <c r="M375" t="s"/>
      <c r="N375" t="s">
        <v>620</v>
      </c>
      <c r="O375" t="s">
        <v>78</v>
      </c>
      <c r="P375" t="s">
        <v>618</v>
      </c>
      <c r="Q375" t="s"/>
      <c r="R375" t="s">
        <v>112</v>
      </c>
      <c r="S375" t="s">
        <v>179</v>
      </c>
      <c r="T375" t="s">
        <v>81</v>
      </c>
      <c r="U375" t="s">
        <v>82</v>
      </c>
      <c r="V375" t="s">
        <v>83</v>
      </c>
      <c r="W375" t="s">
        <v>109</v>
      </c>
      <c r="X375" t="s"/>
      <c r="Y375" t="s">
        <v>85</v>
      </c>
      <c r="Z375">
        <f>HYPERLINK("https://hotel-media.eclerx.com/savepage/tk_15462412852203803_sr_189.html","info")</f>
        <v/>
      </c>
      <c r="AA375" t="n">
        <v>134916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5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1387364</v>
      </c>
      <c r="AZ375" t="s">
        <v>619</v>
      </c>
      <c r="BA375" t="s"/>
      <c r="BB375" t="n">
        <v>85082</v>
      </c>
      <c r="BC375" t="n">
        <v>52.53024</v>
      </c>
      <c r="BD375" t="n">
        <v>52.53024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617</v>
      </c>
      <c r="F376" t="n">
        <v>579374</v>
      </c>
      <c r="G376" t="s">
        <v>74</v>
      </c>
      <c r="H376" t="s">
        <v>75</v>
      </c>
      <c r="I376" t="s"/>
      <c r="J376" t="s">
        <v>74</v>
      </c>
      <c r="K376" t="n">
        <v>94</v>
      </c>
      <c r="L376" t="s">
        <v>76</v>
      </c>
      <c r="M376" t="s"/>
      <c r="N376" t="s">
        <v>621</v>
      </c>
      <c r="O376" t="s">
        <v>78</v>
      </c>
      <c r="P376" t="s">
        <v>618</v>
      </c>
      <c r="Q376" t="s"/>
      <c r="R376" t="s">
        <v>112</v>
      </c>
      <c r="S376" t="s">
        <v>589</v>
      </c>
      <c r="T376" t="s">
        <v>81</v>
      </c>
      <c r="U376" t="s">
        <v>82</v>
      </c>
      <c r="V376" t="s">
        <v>83</v>
      </c>
      <c r="W376" t="s">
        <v>109</v>
      </c>
      <c r="X376" t="s"/>
      <c r="Y376" t="s">
        <v>85</v>
      </c>
      <c r="Z376">
        <f>HYPERLINK("https://hotel-media.eclerx.com/savepage/tk_15462412852203803_sr_189.html","info")</f>
        <v/>
      </c>
      <c r="AA376" t="n">
        <v>134916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5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1387364</v>
      </c>
      <c r="AZ376" t="s">
        <v>619</v>
      </c>
      <c r="BA376" t="s"/>
      <c r="BB376" t="n">
        <v>85082</v>
      </c>
      <c r="BC376" t="n">
        <v>52.53024</v>
      </c>
      <c r="BD376" t="n">
        <v>52.53024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617</v>
      </c>
      <c r="F377" t="n">
        <v>579374</v>
      </c>
      <c r="G377" t="s">
        <v>74</v>
      </c>
      <c r="H377" t="s">
        <v>75</v>
      </c>
      <c r="I377" t="s"/>
      <c r="J377" t="s">
        <v>74</v>
      </c>
      <c r="K377" t="n">
        <v>94</v>
      </c>
      <c r="L377" t="s">
        <v>76</v>
      </c>
      <c r="M377" t="s"/>
      <c r="N377" t="s">
        <v>622</v>
      </c>
      <c r="O377" t="s">
        <v>78</v>
      </c>
      <c r="P377" t="s">
        <v>618</v>
      </c>
      <c r="Q377" t="s"/>
      <c r="R377" t="s">
        <v>112</v>
      </c>
      <c r="S377" t="s">
        <v>589</v>
      </c>
      <c r="T377" t="s">
        <v>81</v>
      </c>
      <c r="U377" t="s">
        <v>82</v>
      </c>
      <c r="V377" t="s">
        <v>83</v>
      </c>
      <c r="W377" t="s">
        <v>109</v>
      </c>
      <c r="X377" t="s"/>
      <c r="Y377" t="s">
        <v>85</v>
      </c>
      <c r="Z377">
        <f>HYPERLINK("https://hotel-media.eclerx.com/savepage/tk_15462412852203803_sr_189.html","info")</f>
        <v/>
      </c>
      <c r="AA377" t="n">
        <v>134916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5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1387364</v>
      </c>
      <c r="AZ377" t="s">
        <v>619</v>
      </c>
      <c r="BA377" t="s"/>
      <c r="BB377" t="n">
        <v>85082</v>
      </c>
      <c r="BC377" t="n">
        <v>52.53024</v>
      </c>
      <c r="BD377" t="n">
        <v>52.53024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617</v>
      </c>
      <c r="F378" t="n">
        <v>579374</v>
      </c>
      <c r="G378" t="s">
        <v>74</v>
      </c>
      <c r="H378" t="s">
        <v>75</v>
      </c>
      <c r="I378" t="s"/>
      <c r="J378" t="s">
        <v>74</v>
      </c>
      <c r="K378" t="n">
        <v>94</v>
      </c>
      <c r="L378" t="s">
        <v>76</v>
      </c>
      <c r="M378" t="s"/>
      <c r="N378" t="s">
        <v>364</v>
      </c>
      <c r="O378" t="s">
        <v>78</v>
      </c>
      <c r="P378" t="s">
        <v>618</v>
      </c>
      <c r="Q378" t="s"/>
      <c r="R378" t="s">
        <v>112</v>
      </c>
      <c r="S378" t="s">
        <v>589</v>
      </c>
      <c r="T378" t="s">
        <v>81</v>
      </c>
      <c r="U378" t="s">
        <v>82</v>
      </c>
      <c r="V378" t="s">
        <v>83</v>
      </c>
      <c r="W378" t="s">
        <v>109</v>
      </c>
      <c r="X378" t="s"/>
      <c r="Y378" t="s">
        <v>85</v>
      </c>
      <c r="Z378">
        <f>HYPERLINK("https://hotel-media.eclerx.com/savepage/tk_15462412852203803_sr_189.html","info")</f>
        <v/>
      </c>
      <c r="AA378" t="n">
        <v>134916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5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1387364</v>
      </c>
      <c r="AZ378" t="s">
        <v>619</v>
      </c>
      <c r="BA378" t="s"/>
      <c r="BB378" t="n">
        <v>85082</v>
      </c>
      <c r="BC378" t="n">
        <v>52.53024</v>
      </c>
      <c r="BD378" t="n">
        <v>52.53024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617</v>
      </c>
      <c r="F379" t="n">
        <v>579374</v>
      </c>
      <c r="G379" t="s">
        <v>74</v>
      </c>
      <c r="H379" t="s">
        <v>75</v>
      </c>
      <c r="I379" t="s"/>
      <c r="J379" t="s">
        <v>74</v>
      </c>
      <c r="K379" t="n">
        <v>94</v>
      </c>
      <c r="L379" t="s">
        <v>76</v>
      </c>
      <c r="M379" t="s"/>
      <c r="N379" t="s">
        <v>621</v>
      </c>
      <c r="O379" t="s">
        <v>78</v>
      </c>
      <c r="P379" t="s">
        <v>618</v>
      </c>
      <c r="Q379" t="s"/>
      <c r="R379" t="s">
        <v>112</v>
      </c>
      <c r="S379" t="s">
        <v>589</v>
      </c>
      <c r="T379" t="s">
        <v>81</v>
      </c>
      <c r="U379" t="s">
        <v>82</v>
      </c>
      <c r="V379" t="s">
        <v>83</v>
      </c>
      <c r="W379" t="s">
        <v>109</v>
      </c>
      <c r="X379" t="s"/>
      <c r="Y379" t="s">
        <v>85</v>
      </c>
      <c r="Z379">
        <f>HYPERLINK("https://hotel-media.eclerx.com/savepage/tk_15462412852203803_sr_189.html","info")</f>
        <v/>
      </c>
      <c r="AA379" t="n">
        <v>134916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5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1387364</v>
      </c>
      <c r="AZ379" t="s">
        <v>619</v>
      </c>
      <c r="BA379" t="s"/>
      <c r="BB379" t="n">
        <v>85082</v>
      </c>
      <c r="BC379" t="n">
        <v>52.53024</v>
      </c>
      <c r="BD379" t="n">
        <v>52.53024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617</v>
      </c>
      <c r="F380" t="n">
        <v>579374</v>
      </c>
      <c r="G380" t="s">
        <v>74</v>
      </c>
      <c r="H380" t="s">
        <v>75</v>
      </c>
      <c r="I380" t="s"/>
      <c r="J380" t="s">
        <v>74</v>
      </c>
      <c r="K380" t="n">
        <v>94</v>
      </c>
      <c r="L380" t="s">
        <v>76</v>
      </c>
      <c r="M380" t="s"/>
      <c r="N380" t="s">
        <v>622</v>
      </c>
      <c r="O380" t="s">
        <v>78</v>
      </c>
      <c r="P380" t="s">
        <v>618</v>
      </c>
      <c r="Q380" t="s"/>
      <c r="R380" t="s">
        <v>112</v>
      </c>
      <c r="S380" t="s">
        <v>589</v>
      </c>
      <c r="T380" t="s">
        <v>81</v>
      </c>
      <c r="U380" t="s">
        <v>82</v>
      </c>
      <c r="V380" t="s">
        <v>83</v>
      </c>
      <c r="W380" t="s">
        <v>109</v>
      </c>
      <c r="X380" t="s"/>
      <c r="Y380" t="s">
        <v>85</v>
      </c>
      <c r="Z380">
        <f>HYPERLINK("https://hotel-media.eclerx.com/savepage/tk_15462412852203803_sr_189.html","info")</f>
        <v/>
      </c>
      <c r="AA380" t="n">
        <v>134916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5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1387364</v>
      </c>
      <c r="AZ380" t="s">
        <v>619</v>
      </c>
      <c r="BA380" t="s"/>
      <c r="BB380" t="n">
        <v>85082</v>
      </c>
      <c r="BC380" t="n">
        <v>52.53024</v>
      </c>
      <c r="BD380" t="n">
        <v>52.53024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617</v>
      </c>
      <c r="F381" t="n">
        <v>579374</v>
      </c>
      <c r="G381" t="s">
        <v>74</v>
      </c>
      <c r="H381" t="s">
        <v>75</v>
      </c>
      <c r="I381" t="s"/>
      <c r="J381" t="s">
        <v>74</v>
      </c>
      <c r="K381" t="n">
        <v>94</v>
      </c>
      <c r="L381" t="s">
        <v>76</v>
      </c>
      <c r="M381" t="s"/>
      <c r="N381" t="s">
        <v>364</v>
      </c>
      <c r="O381" t="s">
        <v>78</v>
      </c>
      <c r="P381" t="s">
        <v>618</v>
      </c>
      <c r="Q381" t="s"/>
      <c r="R381" t="s">
        <v>112</v>
      </c>
      <c r="S381" t="s">
        <v>589</v>
      </c>
      <c r="T381" t="s">
        <v>81</v>
      </c>
      <c r="U381" t="s">
        <v>82</v>
      </c>
      <c r="V381" t="s">
        <v>83</v>
      </c>
      <c r="W381" t="s">
        <v>109</v>
      </c>
      <c r="X381" t="s"/>
      <c r="Y381" t="s">
        <v>85</v>
      </c>
      <c r="Z381">
        <f>HYPERLINK("https://hotel-media.eclerx.com/savepage/tk_15462412852203803_sr_189.html","info")</f>
        <v/>
      </c>
      <c r="AA381" t="n">
        <v>134916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5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1387364</v>
      </c>
      <c r="AZ381" t="s">
        <v>619</v>
      </c>
      <c r="BA381" t="s"/>
      <c r="BB381" t="n">
        <v>85082</v>
      </c>
      <c r="BC381" t="n">
        <v>52.53024</v>
      </c>
      <c r="BD381" t="n">
        <v>52.53024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617</v>
      </c>
      <c r="F382" t="n">
        <v>579374</v>
      </c>
      <c r="G382" t="s">
        <v>74</v>
      </c>
      <c r="H382" t="s">
        <v>75</v>
      </c>
      <c r="I382" t="s"/>
      <c r="J382" t="s">
        <v>74</v>
      </c>
      <c r="K382" t="n">
        <v>94</v>
      </c>
      <c r="L382" t="s">
        <v>76</v>
      </c>
      <c r="M382" t="s"/>
      <c r="N382" t="s">
        <v>621</v>
      </c>
      <c r="O382" t="s">
        <v>78</v>
      </c>
      <c r="P382" t="s">
        <v>618</v>
      </c>
      <c r="Q382" t="s"/>
      <c r="R382" t="s">
        <v>112</v>
      </c>
      <c r="S382" t="s">
        <v>589</v>
      </c>
      <c r="T382" t="s">
        <v>81</v>
      </c>
      <c r="U382" t="s">
        <v>82</v>
      </c>
      <c r="V382" t="s">
        <v>83</v>
      </c>
      <c r="W382" t="s">
        <v>109</v>
      </c>
      <c r="X382" t="s"/>
      <c r="Y382" t="s">
        <v>85</v>
      </c>
      <c r="Z382">
        <f>HYPERLINK("https://hotel-media.eclerx.com/savepage/tk_15462412852203803_sr_189.html","info")</f>
        <v/>
      </c>
      <c r="AA382" t="n">
        <v>134916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5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1387364</v>
      </c>
      <c r="AZ382" t="s">
        <v>619</v>
      </c>
      <c r="BA382" t="s"/>
      <c r="BB382" t="n">
        <v>85082</v>
      </c>
      <c r="BC382" t="n">
        <v>52.53024</v>
      </c>
      <c r="BD382" t="n">
        <v>52.53024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617</v>
      </c>
      <c r="F383" t="n">
        <v>579374</v>
      </c>
      <c r="G383" t="s">
        <v>74</v>
      </c>
      <c r="H383" t="s">
        <v>75</v>
      </c>
      <c r="I383" t="s"/>
      <c r="J383" t="s">
        <v>74</v>
      </c>
      <c r="K383" t="n">
        <v>94</v>
      </c>
      <c r="L383" t="s">
        <v>76</v>
      </c>
      <c r="M383" t="s"/>
      <c r="N383" t="s">
        <v>622</v>
      </c>
      <c r="O383" t="s">
        <v>78</v>
      </c>
      <c r="P383" t="s">
        <v>618</v>
      </c>
      <c r="Q383" t="s"/>
      <c r="R383" t="s">
        <v>112</v>
      </c>
      <c r="S383" t="s">
        <v>589</v>
      </c>
      <c r="T383" t="s">
        <v>81</v>
      </c>
      <c r="U383" t="s">
        <v>82</v>
      </c>
      <c r="V383" t="s">
        <v>83</v>
      </c>
      <c r="W383" t="s">
        <v>109</v>
      </c>
      <c r="X383" t="s"/>
      <c r="Y383" t="s">
        <v>85</v>
      </c>
      <c r="Z383">
        <f>HYPERLINK("https://hotel-media.eclerx.com/savepage/tk_15462412852203803_sr_189.html","info")</f>
        <v/>
      </c>
      <c r="AA383" t="n">
        <v>134916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5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1387364</v>
      </c>
      <c r="AZ383" t="s">
        <v>619</v>
      </c>
      <c r="BA383" t="s"/>
      <c r="BB383" t="n">
        <v>85082</v>
      </c>
      <c r="BC383" t="n">
        <v>52.53024</v>
      </c>
      <c r="BD383" t="n">
        <v>52.53024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617</v>
      </c>
      <c r="F384" t="n">
        <v>579374</v>
      </c>
      <c r="G384" t="s">
        <v>74</v>
      </c>
      <c r="H384" t="s">
        <v>75</v>
      </c>
      <c r="I384" t="s"/>
      <c r="J384" t="s">
        <v>74</v>
      </c>
      <c r="K384" t="n">
        <v>94</v>
      </c>
      <c r="L384" t="s">
        <v>76</v>
      </c>
      <c r="M384" t="s"/>
      <c r="N384" t="s">
        <v>364</v>
      </c>
      <c r="O384" t="s">
        <v>78</v>
      </c>
      <c r="P384" t="s">
        <v>618</v>
      </c>
      <c r="Q384" t="s"/>
      <c r="R384" t="s">
        <v>112</v>
      </c>
      <c r="S384" t="s">
        <v>589</v>
      </c>
      <c r="T384" t="s">
        <v>81</v>
      </c>
      <c r="U384" t="s">
        <v>82</v>
      </c>
      <c r="V384" t="s">
        <v>83</v>
      </c>
      <c r="W384" t="s">
        <v>109</v>
      </c>
      <c r="X384" t="s"/>
      <c r="Y384" t="s">
        <v>85</v>
      </c>
      <c r="Z384">
        <f>HYPERLINK("https://hotel-media.eclerx.com/savepage/tk_15462412852203803_sr_189.html","info")</f>
        <v/>
      </c>
      <c r="AA384" t="n">
        <v>134916</v>
      </c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1387364</v>
      </c>
      <c r="AZ384" t="s">
        <v>619</v>
      </c>
      <c r="BA384" t="s"/>
      <c r="BB384" t="n">
        <v>85082</v>
      </c>
      <c r="BC384" t="n">
        <v>52.53024</v>
      </c>
      <c r="BD384" t="n">
        <v>52.53024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617</v>
      </c>
      <c r="F385" t="n">
        <v>579374</v>
      </c>
      <c r="G385" t="s">
        <v>74</v>
      </c>
      <c r="H385" t="s">
        <v>75</v>
      </c>
      <c r="I385" t="s"/>
      <c r="J385" t="s">
        <v>74</v>
      </c>
      <c r="K385" t="n">
        <v>99</v>
      </c>
      <c r="L385" t="s">
        <v>76</v>
      </c>
      <c r="M385" t="s"/>
      <c r="N385" t="s">
        <v>623</v>
      </c>
      <c r="O385" t="s">
        <v>78</v>
      </c>
      <c r="P385" t="s">
        <v>618</v>
      </c>
      <c r="Q385" t="s"/>
      <c r="R385" t="s">
        <v>112</v>
      </c>
      <c r="S385" t="s">
        <v>200</v>
      </c>
      <c r="T385" t="s">
        <v>81</v>
      </c>
      <c r="U385" t="s">
        <v>82</v>
      </c>
      <c r="V385" t="s">
        <v>83</v>
      </c>
      <c r="W385" t="s">
        <v>109</v>
      </c>
      <c r="X385" t="s"/>
      <c r="Y385" t="s">
        <v>85</v>
      </c>
      <c r="Z385">
        <f>HYPERLINK("https://hotel-media.eclerx.com/savepage/tk_15462412852203803_sr_189.html","info")</f>
        <v/>
      </c>
      <c r="AA385" t="n">
        <v>134916</v>
      </c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1387364</v>
      </c>
      <c r="AZ385" t="s">
        <v>619</v>
      </c>
      <c r="BA385" t="s"/>
      <c r="BB385" t="n">
        <v>85082</v>
      </c>
      <c r="BC385" t="n">
        <v>52.53024</v>
      </c>
      <c r="BD385" t="n">
        <v>52.53024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617</v>
      </c>
      <c r="F386" t="n">
        <v>579374</v>
      </c>
      <c r="G386" t="s">
        <v>74</v>
      </c>
      <c r="H386" t="s">
        <v>75</v>
      </c>
      <c r="I386" t="s"/>
      <c r="J386" t="s">
        <v>74</v>
      </c>
      <c r="K386" t="n">
        <v>104</v>
      </c>
      <c r="L386" t="s">
        <v>76</v>
      </c>
      <c r="M386" t="s"/>
      <c r="N386" t="s">
        <v>624</v>
      </c>
      <c r="O386" t="s">
        <v>78</v>
      </c>
      <c r="P386" t="s">
        <v>618</v>
      </c>
      <c r="Q386" t="s"/>
      <c r="R386" t="s">
        <v>112</v>
      </c>
      <c r="S386" t="s">
        <v>184</v>
      </c>
      <c r="T386" t="s">
        <v>81</v>
      </c>
      <c r="U386" t="s">
        <v>82</v>
      </c>
      <c r="V386" t="s">
        <v>83</v>
      </c>
      <c r="W386" t="s">
        <v>109</v>
      </c>
      <c r="X386" t="s"/>
      <c r="Y386" t="s">
        <v>85</v>
      </c>
      <c r="Z386">
        <f>HYPERLINK("https://hotel-media.eclerx.com/savepage/tk_15462412852203803_sr_189.html","info")</f>
        <v/>
      </c>
      <c r="AA386" t="n">
        <v>134916</v>
      </c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5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1387364</v>
      </c>
      <c r="AZ386" t="s">
        <v>619</v>
      </c>
      <c r="BA386" t="s"/>
      <c r="BB386" t="n">
        <v>85082</v>
      </c>
      <c r="BC386" t="n">
        <v>52.53024</v>
      </c>
      <c r="BD386" t="n">
        <v>52.53024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617</v>
      </c>
      <c r="F387" t="n">
        <v>579374</v>
      </c>
      <c r="G387" t="s">
        <v>74</v>
      </c>
      <c r="H387" t="s">
        <v>75</v>
      </c>
      <c r="I387" t="s"/>
      <c r="J387" t="s">
        <v>74</v>
      </c>
      <c r="K387" t="n">
        <v>104</v>
      </c>
      <c r="L387" t="s">
        <v>76</v>
      </c>
      <c r="M387" t="s"/>
      <c r="N387" t="s">
        <v>624</v>
      </c>
      <c r="O387" t="s">
        <v>78</v>
      </c>
      <c r="P387" t="s">
        <v>618</v>
      </c>
      <c r="Q387" t="s"/>
      <c r="R387" t="s">
        <v>112</v>
      </c>
      <c r="S387" t="s">
        <v>184</v>
      </c>
      <c r="T387" t="s">
        <v>81</v>
      </c>
      <c r="U387" t="s">
        <v>82</v>
      </c>
      <c r="V387" t="s">
        <v>83</v>
      </c>
      <c r="W387" t="s">
        <v>109</v>
      </c>
      <c r="X387" t="s"/>
      <c r="Y387" t="s">
        <v>85</v>
      </c>
      <c r="Z387">
        <f>HYPERLINK("https://hotel-media.eclerx.com/savepage/tk_15462412852203803_sr_189.html","info")</f>
        <v/>
      </c>
      <c r="AA387" t="n">
        <v>134916</v>
      </c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5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1387364</v>
      </c>
      <c r="AZ387" t="s">
        <v>619</v>
      </c>
      <c r="BA387" t="s"/>
      <c r="BB387" t="n">
        <v>85082</v>
      </c>
      <c r="BC387" t="n">
        <v>52.53024</v>
      </c>
      <c r="BD387" t="n">
        <v>52.53024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617</v>
      </c>
      <c r="F388" t="n">
        <v>579374</v>
      </c>
      <c r="G388" t="s">
        <v>74</v>
      </c>
      <c r="H388" t="s">
        <v>75</v>
      </c>
      <c r="I388" t="s"/>
      <c r="J388" t="s">
        <v>74</v>
      </c>
      <c r="K388" t="n">
        <v>104</v>
      </c>
      <c r="L388" t="s">
        <v>76</v>
      </c>
      <c r="M388" t="s"/>
      <c r="N388" t="s">
        <v>624</v>
      </c>
      <c r="O388" t="s">
        <v>78</v>
      </c>
      <c r="P388" t="s">
        <v>618</v>
      </c>
      <c r="Q388" t="s"/>
      <c r="R388" t="s">
        <v>112</v>
      </c>
      <c r="S388" t="s">
        <v>184</v>
      </c>
      <c r="T388" t="s">
        <v>81</v>
      </c>
      <c r="U388" t="s">
        <v>82</v>
      </c>
      <c r="V388" t="s">
        <v>83</v>
      </c>
      <c r="W388" t="s">
        <v>109</v>
      </c>
      <c r="X388" t="s"/>
      <c r="Y388" t="s">
        <v>85</v>
      </c>
      <c r="Z388">
        <f>HYPERLINK("https://hotel-media.eclerx.com/savepage/tk_15462412852203803_sr_189.html","info")</f>
        <v/>
      </c>
      <c r="AA388" t="n">
        <v>134916</v>
      </c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5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1387364</v>
      </c>
      <c r="AZ388" t="s">
        <v>619</v>
      </c>
      <c r="BA388" t="s"/>
      <c r="BB388" t="n">
        <v>85082</v>
      </c>
      <c r="BC388" t="n">
        <v>52.53024</v>
      </c>
      <c r="BD388" t="n">
        <v>52.53024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625</v>
      </c>
      <c r="F389" t="n">
        <v>2204322</v>
      </c>
      <c r="G389" t="s">
        <v>74</v>
      </c>
      <c r="H389" t="s">
        <v>75</v>
      </c>
      <c r="I389" t="s"/>
      <c r="J389" t="s">
        <v>74</v>
      </c>
      <c r="K389" t="n">
        <v>79</v>
      </c>
      <c r="L389" t="s">
        <v>76</v>
      </c>
      <c r="M389" t="s"/>
      <c r="N389" t="s">
        <v>626</v>
      </c>
      <c r="O389" t="s">
        <v>78</v>
      </c>
      <c r="P389" t="s">
        <v>627</v>
      </c>
      <c r="Q389" t="s"/>
      <c r="R389" t="s">
        <v>171</v>
      </c>
      <c r="S389" t="s">
        <v>98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>
        <f>HYPERLINK("https://hotel-media.eclerx.com/savepage/tk_1546241278404_sr_188.html","info")</f>
        <v/>
      </c>
      <c r="AA389" t="n">
        <v>407259</v>
      </c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2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2204312</v>
      </c>
      <c r="AZ389" t="s">
        <v>628</v>
      </c>
      <c r="BA389" t="s"/>
      <c r="BB389" t="n">
        <v>695225</v>
      </c>
      <c r="BC389" t="n">
        <v>52.52643</v>
      </c>
      <c r="BD389" t="n">
        <v>52.52643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625</v>
      </c>
      <c r="F390" t="n">
        <v>2204322</v>
      </c>
      <c r="G390" t="s">
        <v>74</v>
      </c>
      <c r="H390" t="s">
        <v>75</v>
      </c>
      <c r="I390" t="s"/>
      <c r="J390" t="s">
        <v>74</v>
      </c>
      <c r="K390" t="n">
        <v>79</v>
      </c>
      <c r="L390" t="s">
        <v>76</v>
      </c>
      <c r="M390" t="s"/>
      <c r="N390" t="s">
        <v>629</v>
      </c>
      <c r="O390" t="s">
        <v>78</v>
      </c>
      <c r="P390" t="s">
        <v>627</v>
      </c>
      <c r="Q390" t="s"/>
      <c r="R390" t="s">
        <v>171</v>
      </c>
      <c r="S390" t="s">
        <v>98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>
        <f>HYPERLINK("https://hotel-media.eclerx.com/savepage/tk_1546241278404_sr_188.html","info")</f>
        <v/>
      </c>
      <c r="AA390" t="n">
        <v>407259</v>
      </c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2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2204312</v>
      </c>
      <c r="AZ390" t="s">
        <v>628</v>
      </c>
      <c r="BA390" t="s"/>
      <c r="BB390" t="n">
        <v>695225</v>
      </c>
      <c r="BC390" t="n">
        <v>52.52643</v>
      </c>
      <c r="BD390" t="n">
        <v>52.52643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625</v>
      </c>
      <c r="F391" t="n">
        <v>2204322</v>
      </c>
      <c r="G391" t="s">
        <v>74</v>
      </c>
      <c r="H391" t="s">
        <v>75</v>
      </c>
      <c r="I391" t="s"/>
      <c r="J391" t="s">
        <v>74</v>
      </c>
      <c r="K391" t="n">
        <v>79</v>
      </c>
      <c r="L391" t="s">
        <v>76</v>
      </c>
      <c r="M391" t="s"/>
      <c r="N391" t="s">
        <v>630</v>
      </c>
      <c r="O391" t="s">
        <v>78</v>
      </c>
      <c r="P391" t="s">
        <v>627</v>
      </c>
      <c r="Q391" t="s"/>
      <c r="R391" t="s">
        <v>171</v>
      </c>
      <c r="S391" t="s">
        <v>98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>
        <f>HYPERLINK("https://hotel-media.eclerx.com/savepage/tk_1546241278404_sr_188.html","info")</f>
        <v/>
      </c>
      <c r="AA391" t="n">
        <v>407259</v>
      </c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2204312</v>
      </c>
      <c r="AZ391" t="s">
        <v>628</v>
      </c>
      <c r="BA391" t="s"/>
      <c r="BB391" t="n">
        <v>695225</v>
      </c>
      <c r="BC391" t="n">
        <v>52.52643</v>
      </c>
      <c r="BD391" t="n">
        <v>52.52643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625</v>
      </c>
      <c r="F392" t="n">
        <v>2204322</v>
      </c>
      <c r="G392" t="s">
        <v>74</v>
      </c>
      <c r="H392" t="s">
        <v>75</v>
      </c>
      <c r="I392" t="s"/>
      <c r="J392" t="s">
        <v>74</v>
      </c>
      <c r="K392" t="n">
        <v>79</v>
      </c>
      <c r="L392" t="s">
        <v>76</v>
      </c>
      <c r="M392" t="s"/>
      <c r="N392" t="s">
        <v>629</v>
      </c>
      <c r="O392" t="s">
        <v>78</v>
      </c>
      <c r="P392" t="s">
        <v>627</v>
      </c>
      <c r="Q392" t="s"/>
      <c r="R392" t="s">
        <v>171</v>
      </c>
      <c r="S392" t="s">
        <v>98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>
        <f>HYPERLINK("https://hotel-media.eclerx.com/savepage/tk_1546241278404_sr_188.html","info")</f>
        <v/>
      </c>
      <c r="AA392" t="n">
        <v>407259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2204312</v>
      </c>
      <c r="AZ392" t="s">
        <v>628</v>
      </c>
      <c r="BA392" t="s"/>
      <c r="BB392" t="n">
        <v>695225</v>
      </c>
      <c r="BC392" t="n">
        <v>52.52643</v>
      </c>
      <c r="BD392" t="n">
        <v>52.52643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631</v>
      </c>
      <c r="F393" t="n">
        <v>528423</v>
      </c>
      <c r="G393" t="s">
        <v>74</v>
      </c>
      <c r="H393" t="s">
        <v>75</v>
      </c>
      <c r="I393" t="s"/>
      <c r="J393" t="s">
        <v>74</v>
      </c>
      <c r="K393" t="n">
        <v>92.41</v>
      </c>
      <c r="L393" t="s">
        <v>76</v>
      </c>
      <c r="M393" t="s"/>
      <c r="N393" t="s">
        <v>468</v>
      </c>
      <c r="O393" t="s">
        <v>78</v>
      </c>
      <c r="P393" t="s">
        <v>632</v>
      </c>
      <c r="Q393" t="s"/>
      <c r="R393" t="s">
        <v>112</v>
      </c>
      <c r="S393" t="s">
        <v>633</v>
      </c>
      <c r="T393" t="s">
        <v>81</v>
      </c>
      <c r="U393" t="s">
        <v>82</v>
      </c>
      <c r="V393" t="s">
        <v>83</v>
      </c>
      <c r="W393" t="s">
        <v>109</v>
      </c>
      <c r="X393" t="s"/>
      <c r="Y393" t="s">
        <v>85</v>
      </c>
      <c r="Z393">
        <f>HYPERLINK("https://hotel-media.eclerx.com/savepage/tk_15462414099629366_sr_188.html","info")</f>
        <v/>
      </c>
      <c r="AA393" t="n">
        <v>82053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75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955158</v>
      </c>
      <c r="AZ393" t="s">
        <v>634</v>
      </c>
      <c r="BA393" t="s"/>
      <c r="BB393" t="n">
        <v>254755</v>
      </c>
      <c r="BC393" t="n">
        <v>52.502221</v>
      </c>
      <c r="BD393" t="n">
        <v>52.502221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631</v>
      </c>
      <c r="F394" t="n">
        <v>528423</v>
      </c>
      <c r="G394" t="s">
        <v>74</v>
      </c>
      <c r="H394" t="s">
        <v>75</v>
      </c>
      <c r="I394" t="s"/>
      <c r="J394" t="s">
        <v>74</v>
      </c>
      <c r="K394" t="n">
        <v>105.01</v>
      </c>
      <c r="L394" t="s">
        <v>76</v>
      </c>
      <c r="M394" t="s"/>
      <c r="N394" t="s">
        <v>319</v>
      </c>
      <c r="O394" t="s">
        <v>78</v>
      </c>
      <c r="P394" t="s">
        <v>632</v>
      </c>
      <c r="Q394" t="s"/>
      <c r="R394" t="s">
        <v>112</v>
      </c>
      <c r="S394" t="s">
        <v>635</v>
      </c>
      <c r="T394" t="s">
        <v>81</v>
      </c>
      <c r="U394" t="s">
        <v>82</v>
      </c>
      <c r="V394" t="s">
        <v>83</v>
      </c>
      <c r="W394" t="s">
        <v>109</v>
      </c>
      <c r="X394" t="s"/>
      <c r="Y394" t="s">
        <v>85</v>
      </c>
      <c r="Z394">
        <f>HYPERLINK("https://hotel-media.eclerx.com/savepage/tk_15462414099629366_sr_188.html","info")</f>
        <v/>
      </c>
      <c r="AA394" t="n">
        <v>82053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75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955158</v>
      </c>
      <c r="AZ394" t="s">
        <v>634</v>
      </c>
      <c r="BA394" t="s"/>
      <c r="BB394" t="n">
        <v>254755</v>
      </c>
      <c r="BC394" t="n">
        <v>52.502221</v>
      </c>
      <c r="BD394" t="n">
        <v>52.502221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631</v>
      </c>
      <c r="F395" t="n">
        <v>528423</v>
      </c>
      <c r="G395" t="s">
        <v>74</v>
      </c>
      <c r="H395" t="s">
        <v>75</v>
      </c>
      <c r="I395" t="s"/>
      <c r="J395" t="s">
        <v>74</v>
      </c>
      <c r="K395" t="n">
        <v>129.54</v>
      </c>
      <c r="L395" t="s">
        <v>76</v>
      </c>
      <c r="M395" t="s"/>
      <c r="N395" t="s">
        <v>201</v>
      </c>
      <c r="O395" t="s">
        <v>78</v>
      </c>
      <c r="P395" t="s">
        <v>632</v>
      </c>
      <c r="Q395" t="s"/>
      <c r="R395" t="s">
        <v>112</v>
      </c>
      <c r="S395" t="s">
        <v>636</v>
      </c>
      <c r="T395" t="s">
        <v>81</v>
      </c>
      <c r="U395" t="s">
        <v>82</v>
      </c>
      <c r="V395" t="s">
        <v>83</v>
      </c>
      <c r="W395" t="s">
        <v>109</v>
      </c>
      <c r="X395" t="s"/>
      <c r="Y395" t="s">
        <v>85</v>
      </c>
      <c r="Z395">
        <f>HYPERLINK("https://hotel-media.eclerx.com/savepage/tk_15462414099629366_sr_188.html","info")</f>
        <v/>
      </c>
      <c r="AA395" t="n">
        <v>82053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75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955158</v>
      </c>
      <c r="AZ395" t="s">
        <v>634</v>
      </c>
      <c r="BA395" t="s"/>
      <c r="BB395" t="n">
        <v>254755</v>
      </c>
      <c r="BC395" t="n">
        <v>52.502221</v>
      </c>
      <c r="BD395" t="n">
        <v>52.502221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631</v>
      </c>
      <c r="F396" t="n">
        <v>528423</v>
      </c>
      <c r="G396" t="s">
        <v>74</v>
      </c>
      <c r="H396" t="s">
        <v>75</v>
      </c>
      <c r="I396" t="s"/>
      <c r="J396" t="s">
        <v>74</v>
      </c>
      <c r="K396" t="n">
        <v>149.28</v>
      </c>
      <c r="L396" t="s">
        <v>76</v>
      </c>
      <c r="M396" t="s"/>
      <c r="N396" t="s">
        <v>319</v>
      </c>
      <c r="O396" t="s">
        <v>78</v>
      </c>
      <c r="P396" t="s">
        <v>632</v>
      </c>
      <c r="Q396" t="s"/>
      <c r="R396" t="s">
        <v>112</v>
      </c>
      <c r="S396" t="s">
        <v>637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>
        <f>HYPERLINK("https://hotel-media.eclerx.com/savepage/tk_15462414099629366_sr_188.html","info")</f>
        <v/>
      </c>
      <c r="AA396" t="n">
        <v>82053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75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955158</v>
      </c>
      <c r="AZ396" t="s">
        <v>634</v>
      </c>
      <c r="BA396" t="s"/>
      <c r="BB396" t="n">
        <v>254755</v>
      </c>
      <c r="BC396" t="n">
        <v>52.502221</v>
      </c>
      <c r="BD396" t="n">
        <v>52.502221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631</v>
      </c>
      <c r="F397" t="n">
        <v>528423</v>
      </c>
      <c r="G397" t="s">
        <v>74</v>
      </c>
      <c r="H397" t="s">
        <v>75</v>
      </c>
      <c r="I397" t="s"/>
      <c r="J397" t="s">
        <v>74</v>
      </c>
      <c r="K397" t="n">
        <v>151.22</v>
      </c>
      <c r="L397" t="s">
        <v>76</v>
      </c>
      <c r="M397" t="s"/>
      <c r="N397" t="s">
        <v>546</v>
      </c>
      <c r="O397" t="s">
        <v>78</v>
      </c>
      <c r="P397" t="s">
        <v>632</v>
      </c>
      <c r="Q397" t="s"/>
      <c r="R397" t="s">
        <v>112</v>
      </c>
      <c r="S397" t="s">
        <v>638</v>
      </c>
      <c r="T397" t="s">
        <v>81</v>
      </c>
      <c r="U397" t="s">
        <v>82</v>
      </c>
      <c r="V397" t="s">
        <v>83</v>
      </c>
      <c r="W397" t="s">
        <v>109</v>
      </c>
      <c r="X397" t="s"/>
      <c r="Y397" t="s">
        <v>85</v>
      </c>
      <c r="Z397">
        <f>HYPERLINK("https://hotel-media.eclerx.com/savepage/tk_15462414099629366_sr_188.html","info")</f>
        <v/>
      </c>
      <c r="AA397" t="n">
        <v>82053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75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955158</v>
      </c>
      <c r="AZ397" t="s">
        <v>634</v>
      </c>
      <c r="BA397" t="s"/>
      <c r="BB397" t="n">
        <v>254755</v>
      </c>
      <c r="BC397" t="n">
        <v>52.502221</v>
      </c>
      <c r="BD397" t="n">
        <v>52.502221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631</v>
      </c>
      <c r="F398" t="n">
        <v>528423</v>
      </c>
      <c r="G398" t="s">
        <v>74</v>
      </c>
      <c r="H398" t="s">
        <v>75</v>
      </c>
      <c r="I398" t="s"/>
      <c r="J398" t="s">
        <v>74</v>
      </c>
      <c r="K398" t="n">
        <v>225.02</v>
      </c>
      <c r="L398" t="s">
        <v>76</v>
      </c>
      <c r="M398" t="s"/>
      <c r="N398" t="s">
        <v>546</v>
      </c>
      <c r="O398" t="s">
        <v>78</v>
      </c>
      <c r="P398" t="s">
        <v>632</v>
      </c>
      <c r="Q398" t="s"/>
      <c r="R398" t="s">
        <v>112</v>
      </c>
      <c r="S398" t="s">
        <v>639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>
        <f>HYPERLINK("https://hotel-media.eclerx.com/savepage/tk_15462414099629366_sr_188.html","info")</f>
        <v/>
      </c>
      <c r="AA398" t="n">
        <v>82053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75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955158</v>
      </c>
      <c r="AZ398" t="s">
        <v>634</v>
      </c>
      <c r="BA398" t="s"/>
      <c r="BB398" t="n">
        <v>254755</v>
      </c>
      <c r="BC398" t="n">
        <v>52.502221</v>
      </c>
      <c r="BD398" t="n">
        <v>52.502221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640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94.5</v>
      </c>
      <c r="L399" t="s">
        <v>76</v>
      </c>
      <c r="M399" t="s"/>
      <c r="N399" t="s">
        <v>641</v>
      </c>
      <c r="O399" t="s">
        <v>78</v>
      </c>
      <c r="P399" t="s">
        <v>640</v>
      </c>
      <c r="Q399" t="s"/>
      <c r="R399" t="s">
        <v>112</v>
      </c>
      <c r="S399" t="s">
        <v>642</v>
      </c>
      <c r="T399" t="s">
        <v>81</v>
      </c>
      <c r="U399" t="s">
        <v>82</v>
      </c>
      <c r="V399" t="s">
        <v>83</v>
      </c>
      <c r="W399" t="s">
        <v>109</v>
      </c>
      <c r="X399" t="s"/>
      <c r="Y399" t="s">
        <v>85</v>
      </c>
      <c r="Z399">
        <f>HYPERLINK("https://hotel-media.eclerx.com/savepage/tk_15462414014912639_sr_189.html","info")</f>
        <v/>
      </c>
      <c r="AA399" t="n">
        <v>-8979214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62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8979214</v>
      </c>
      <c r="AZ399" t="s"/>
      <c r="BA399" t="s"/>
      <c r="BB399" t="n">
        <v>588244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640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99.75</v>
      </c>
      <c r="L400" t="s">
        <v>76</v>
      </c>
      <c r="M400" t="s"/>
      <c r="N400" t="s">
        <v>643</v>
      </c>
      <c r="O400" t="s">
        <v>78</v>
      </c>
      <c r="P400" t="s">
        <v>640</v>
      </c>
      <c r="Q400" t="s"/>
      <c r="R400" t="s">
        <v>112</v>
      </c>
      <c r="S400" t="s">
        <v>644</v>
      </c>
      <c r="T400" t="s">
        <v>81</v>
      </c>
      <c r="U400" t="s">
        <v>82</v>
      </c>
      <c r="V400" t="s">
        <v>83</v>
      </c>
      <c r="W400" t="s">
        <v>109</v>
      </c>
      <c r="X400" t="s"/>
      <c r="Y400" t="s">
        <v>85</v>
      </c>
      <c r="Z400">
        <f>HYPERLINK("https://hotel-media.eclerx.com/savepage/tk_15462414014912639_sr_189.html","info")</f>
        <v/>
      </c>
      <c r="AA400" t="n">
        <v>-8979214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62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8979214</v>
      </c>
      <c r="AZ400" t="s"/>
      <c r="BA400" t="s"/>
      <c r="BB400" t="n">
        <v>588244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640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105</v>
      </c>
      <c r="L401" t="s">
        <v>76</v>
      </c>
      <c r="M401" t="s"/>
      <c r="N401" t="s">
        <v>95</v>
      </c>
      <c r="O401" t="s">
        <v>78</v>
      </c>
      <c r="P401" t="s">
        <v>640</v>
      </c>
      <c r="Q401" t="s"/>
      <c r="R401" t="s">
        <v>112</v>
      </c>
      <c r="S401" t="s">
        <v>225</v>
      </c>
      <c r="T401" t="s">
        <v>81</v>
      </c>
      <c r="U401" t="s">
        <v>82</v>
      </c>
      <c r="V401" t="s">
        <v>83</v>
      </c>
      <c r="W401" t="s">
        <v>109</v>
      </c>
      <c r="X401" t="s"/>
      <c r="Y401" t="s">
        <v>85</v>
      </c>
      <c r="Z401">
        <f>HYPERLINK("https://hotel-media.eclerx.com/savepage/tk_15462414014912639_sr_189.html","info")</f>
        <v/>
      </c>
      <c r="AA401" t="n">
        <v>-8979214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62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8979214</v>
      </c>
      <c r="AZ401" t="s"/>
      <c r="BA401" t="s"/>
      <c r="BB401" t="n">
        <v>588244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640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125</v>
      </c>
      <c r="L402" t="s">
        <v>76</v>
      </c>
      <c r="M402" t="s"/>
      <c r="N402" t="s">
        <v>643</v>
      </c>
      <c r="O402" t="s">
        <v>78</v>
      </c>
      <c r="P402" t="s">
        <v>640</v>
      </c>
      <c r="Q402" t="s"/>
      <c r="R402" t="s">
        <v>112</v>
      </c>
      <c r="S402" t="s">
        <v>645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>
        <f>HYPERLINK("https://hotel-media.eclerx.com/savepage/tk_15462414014912639_sr_189.html","info")</f>
        <v/>
      </c>
      <c r="AA402" t="n">
        <v>-8979214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62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8979214</v>
      </c>
      <c r="AZ402" t="s"/>
      <c r="BA402" t="s"/>
      <c r="BB402" t="n">
        <v>588244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640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135</v>
      </c>
      <c r="L403" t="s">
        <v>76</v>
      </c>
      <c r="M403" t="s"/>
      <c r="N403" t="s">
        <v>205</v>
      </c>
      <c r="O403" t="s">
        <v>78</v>
      </c>
      <c r="P403" t="s">
        <v>640</v>
      </c>
      <c r="Q403" t="s"/>
      <c r="R403" t="s">
        <v>112</v>
      </c>
      <c r="S403" t="s">
        <v>646</v>
      </c>
      <c r="T403" t="s">
        <v>81</v>
      </c>
      <c r="U403" t="s">
        <v>82</v>
      </c>
      <c r="V403" t="s">
        <v>83</v>
      </c>
      <c r="W403" t="s">
        <v>109</v>
      </c>
      <c r="X403" t="s"/>
      <c r="Y403" t="s">
        <v>85</v>
      </c>
      <c r="Z403">
        <f>HYPERLINK("https://hotel-media.eclerx.com/savepage/tk_15462414014912639_sr_189.html","info")</f>
        <v/>
      </c>
      <c r="AA403" t="n">
        <v>-8979214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62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8979214</v>
      </c>
      <c r="AZ403" t="s"/>
      <c r="BA403" t="s"/>
      <c r="BB403" t="n">
        <v>588244</v>
      </c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647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68</v>
      </c>
      <c r="L404" t="s">
        <v>76</v>
      </c>
      <c r="M404" t="s"/>
      <c r="N404" t="s">
        <v>93</v>
      </c>
      <c r="O404" t="s">
        <v>78</v>
      </c>
      <c r="P404" t="s">
        <v>647</v>
      </c>
      <c r="Q404" t="s"/>
      <c r="R404" t="s">
        <v>112</v>
      </c>
      <c r="S404" t="s">
        <v>648</v>
      </c>
      <c r="T404" t="s">
        <v>81</v>
      </c>
      <c r="U404" t="s">
        <v>82</v>
      </c>
      <c r="V404" t="s">
        <v>83</v>
      </c>
      <c r="W404" t="s">
        <v>109</v>
      </c>
      <c r="X404" t="s"/>
      <c r="Y404" t="s">
        <v>85</v>
      </c>
      <c r="Z404">
        <f>HYPERLINK("https://hotel-media.eclerx.com/savepage/tk_15462416025953076_sr_188.html","info")</f>
        <v/>
      </c>
      <c r="AA404" t="n">
        <v>-4918906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178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4918906</v>
      </c>
      <c r="AZ404" t="s">
        <v>649</v>
      </c>
      <c r="BA404" t="s"/>
      <c r="BB404" t="n">
        <v>438072</v>
      </c>
      <c r="BC404" t="n">
        <v>52.50095</v>
      </c>
      <c r="BD404" t="n">
        <v>52.50095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647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72</v>
      </c>
      <c r="L405" t="s">
        <v>76</v>
      </c>
      <c r="M405" t="s"/>
      <c r="N405" t="s">
        <v>95</v>
      </c>
      <c r="O405" t="s">
        <v>78</v>
      </c>
      <c r="P405" t="s">
        <v>647</v>
      </c>
      <c r="Q405" t="s"/>
      <c r="R405" t="s">
        <v>112</v>
      </c>
      <c r="S405" t="s">
        <v>650</v>
      </c>
      <c r="T405" t="s">
        <v>81</v>
      </c>
      <c r="U405" t="s">
        <v>82</v>
      </c>
      <c r="V405" t="s">
        <v>83</v>
      </c>
      <c r="W405" t="s">
        <v>109</v>
      </c>
      <c r="X405" t="s"/>
      <c r="Y405" t="s">
        <v>85</v>
      </c>
      <c r="Z405">
        <f>HYPERLINK("https://hotel-media.eclerx.com/savepage/tk_15462416025953076_sr_188.html","info")</f>
        <v/>
      </c>
      <c r="AA405" t="n">
        <v>-4918906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178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4918906</v>
      </c>
      <c r="AZ405" t="s">
        <v>649</v>
      </c>
      <c r="BA405" t="s"/>
      <c r="BB405" t="n">
        <v>438072</v>
      </c>
      <c r="BC405" t="n">
        <v>52.50095</v>
      </c>
      <c r="BD405" t="n">
        <v>52.50095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651</v>
      </c>
      <c r="F406" t="n">
        <v>2346458</v>
      </c>
      <c r="G406" t="s">
        <v>74</v>
      </c>
      <c r="H406" t="s">
        <v>75</v>
      </c>
      <c r="I406" t="s"/>
      <c r="J406" t="s">
        <v>74</v>
      </c>
      <c r="K406" t="n">
        <v>50</v>
      </c>
      <c r="L406" t="s">
        <v>76</v>
      </c>
      <c r="M406" t="s"/>
      <c r="N406" t="s">
        <v>93</v>
      </c>
      <c r="O406" t="s">
        <v>78</v>
      </c>
      <c r="P406" t="s">
        <v>652</v>
      </c>
      <c r="Q406" t="s"/>
      <c r="R406" t="s">
        <v>171</v>
      </c>
      <c r="S406" t="s">
        <v>653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>
        <f>HYPERLINK("https://hotel-media.eclerx.com/savepage/tk_15462413747335525_sr_189.html","info")</f>
        <v/>
      </c>
      <c r="AA406" t="n">
        <v>214422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50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2071581</v>
      </c>
      <c r="AZ406" t="s">
        <v>654</v>
      </c>
      <c r="BA406" t="s"/>
      <c r="BB406" t="n">
        <v>250089</v>
      </c>
      <c r="BC406" t="n">
        <v>52.506237</v>
      </c>
      <c r="BD406" t="n">
        <v>52.506237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651</v>
      </c>
      <c r="F407" t="n">
        <v>2346458</v>
      </c>
      <c r="G407" t="s">
        <v>74</v>
      </c>
      <c r="H407" t="s">
        <v>75</v>
      </c>
      <c r="I407" t="s"/>
      <c r="J407" t="s">
        <v>74</v>
      </c>
      <c r="K407" t="n">
        <v>55</v>
      </c>
      <c r="L407" t="s">
        <v>76</v>
      </c>
      <c r="M407" t="s"/>
      <c r="N407" t="s">
        <v>104</v>
      </c>
      <c r="O407" t="s">
        <v>78</v>
      </c>
      <c r="P407" t="s">
        <v>652</v>
      </c>
      <c r="Q407" t="s"/>
      <c r="R407" t="s">
        <v>171</v>
      </c>
      <c r="S407" t="s">
        <v>231</v>
      </c>
      <c r="T407" t="s">
        <v>81</v>
      </c>
      <c r="U407" t="s">
        <v>82</v>
      </c>
      <c r="V407" t="s">
        <v>83</v>
      </c>
      <c r="W407" t="s">
        <v>84</v>
      </c>
      <c r="X407" t="s"/>
      <c r="Y407" t="s">
        <v>85</v>
      </c>
      <c r="Z407">
        <f>HYPERLINK("https://hotel-media.eclerx.com/savepage/tk_15462413747335525_sr_189.html","info")</f>
        <v/>
      </c>
      <c r="AA407" t="n">
        <v>214422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50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2071581</v>
      </c>
      <c r="AZ407" t="s">
        <v>654</v>
      </c>
      <c r="BA407" t="s"/>
      <c r="BB407" t="n">
        <v>250089</v>
      </c>
      <c r="BC407" t="n">
        <v>52.506237</v>
      </c>
      <c r="BD407" t="n">
        <v>52.506237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651</v>
      </c>
      <c r="F408" t="n">
        <v>2346458</v>
      </c>
      <c r="G408" t="s">
        <v>74</v>
      </c>
      <c r="H408" t="s">
        <v>75</v>
      </c>
      <c r="I408" t="s"/>
      <c r="J408" t="s">
        <v>74</v>
      </c>
      <c r="K408" t="n">
        <v>98</v>
      </c>
      <c r="L408" t="s">
        <v>76</v>
      </c>
      <c r="M408" t="s"/>
      <c r="N408" t="s">
        <v>655</v>
      </c>
      <c r="O408" t="s">
        <v>78</v>
      </c>
      <c r="P408" t="s">
        <v>652</v>
      </c>
      <c r="Q408" t="s"/>
      <c r="R408" t="s">
        <v>171</v>
      </c>
      <c r="S408" t="s">
        <v>656</v>
      </c>
      <c r="T408" t="s">
        <v>81</v>
      </c>
      <c r="U408" t="s">
        <v>82</v>
      </c>
      <c r="V408" t="s">
        <v>83</v>
      </c>
      <c r="W408" t="s">
        <v>84</v>
      </c>
      <c r="X408" t="s"/>
      <c r="Y408" t="s">
        <v>85</v>
      </c>
      <c r="Z408">
        <f>HYPERLINK("https://hotel-media.eclerx.com/savepage/tk_15462413747335525_sr_189.html","info")</f>
        <v/>
      </c>
      <c r="AA408" t="n">
        <v>214422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50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2071581</v>
      </c>
      <c r="AZ408" t="s">
        <v>654</v>
      </c>
      <c r="BA408" t="s"/>
      <c r="BB408" t="n">
        <v>250089</v>
      </c>
      <c r="BC408" t="n">
        <v>52.506237</v>
      </c>
      <c r="BD408" t="n">
        <v>52.506237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276</v>
      </c>
      <c r="F409" t="n">
        <v>76884</v>
      </c>
      <c r="G409" t="s">
        <v>74</v>
      </c>
      <c r="H409" t="s">
        <v>75</v>
      </c>
      <c r="I409" t="s"/>
      <c r="J409" t="s">
        <v>74</v>
      </c>
      <c r="K409" t="n">
        <v>63.9</v>
      </c>
      <c r="L409" t="s">
        <v>76</v>
      </c>
      <c r="M409" t="s"/>
      <c r="N409" t="s">
        <v>93</v>
      </c>
      <c r="O409" t="s">
        <v>78</v>
      </c>
      <c r="P409" t="s">
        <v>277</v>
      </c>
      <c r="Q409" t="s"/>
      <c r="R409" t="s">
        <v>112</v>
      </c>
      <c r="S409" t="s">
        <v>278</v>
      </c>
      <c r="T409" t="s">
        <v>81</v>
      </c>
      <c r="U409" t="s">
        <v>82</v>
      </c>
      <c r="V409" t="s">
        <v>83</v>
      </c>
      <c r="W409" t="s">
        <v>109</v>
      </c>
      <c r="X409" t="s"/>
      <c r="Y409" t="s">
        <v>85</v>
      </c>
      <c r="Z409">
        <f>HYPERLINK("https://hotel-media.eclerx.com/savepage/tk_1546241698063141_sr_188.html","info")</f>
        <v/>
      </c>
      <c r="AA409" t="n">
        <v>19575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230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3654347</v>
      </c>
      <c r="AZ409" t="s">
        <v>279</v>
      </c>
      <c r="BA409" t="s"/>
      <c r="BB409" t="n">
        <v>67520</v>
      </c>
      <c r="BC409" t="n">
        <v>52.50658</v>
      </c>
      <c r="BD409" t="n">
        <v>52.50658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276</v>
      </c>
      <c r="F410" t="n">
        <v>76884</v>
      </c>
      <c r="G410" t="s">
        <v>74</v>
      </c>
      <c r="H410" t="s">
        <v>75</v>
      </c>
      <c r="I410" t="s"/>
      <c r="J410" t="s">
        <v>74</v>
      </c>
      <c r="K410" t="n">
        <v>71</v>
      </c>
      <c r="L410" t="s">
        <v>76</v>
      </c>
      <c r="M410" t="s"/>
      <c r="N410" t="s">
        <v>104</v>
      </c>
      <c r="O410" t="s">
        <v>78</v>
      </c>
      <c r="P410" t="s">
        <v>277</v>
      </c>
      <c r="Q410" t="s"/>
      <c r="R410" t="s">
        <v>112</v>
      </c>
      <c r="S410" t="s">
        <v>280</v>
      </c>
      <c r="T410" t="s">
        <v>81</v>
      </c>
      <c r="U410" t="s">
        <v>82</v>
      </c>
      <c r="V410" t="s">
        <v>83</v>
      </c>
      <c r="W410" t="s">
        <v>109</v>
      </c>
      <c r="X410" t="s"/>
      <c r="Y410" t="s">
        <v>85</v>
      </c>
      <c r="Z410">
        <f>HYPERLINK("https://hotel-media.eclerx.com/savepage/tk_1546241698063141_sr_188.html","info")</f>
        <v/>
      </c>
      <c r="AA410" t="n">
        <v>19575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230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3654347</v>
      </c>
      <c r="AZ410" t="s">
        <v>279</v>
      </c>
      <c r="BA410" t="s"/>
      <c r="BB410" t="n">
        <v>67520</v>
      </c>
      <c r="BC410" t="n">
        <v>52.50658</v>
      </c>
      <c r="BD410" t="n">
        <v>52.50658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657</v>
      </c>
      <c r="F411" t="n">
        <v>529946</v>
      </c>
      <c r="G411" t="s">
        <v>74</v>
      </c>
      <c r="H411" t="s">
        <v>75</v>
      </c>
      <c r="I411" t="s"/>
      <c r="J411" t="s">
        <v>74</v>
      </c>
      <c r="K411" t="n">
        <v>91</v>
      </c>
      <c r="L411" t="s">
        <v>76</v>
      </c>
      <c r="M411" t="s"/>
      <c r="N411" t="s">
        <v>658</v>
      </c>
      <c r="O411" t="s">
        <v>78</v>
      </c>
      <c r="P411" t="s">
        <v>659</v>
      </c>
      <c r="Q411" t="s"/>
      <c r="R411" t="s">
        <v>112</v>
      </c>
      <c r="S411" t="s">
        <v>94</v>
      </c>
      <c r="T411" t="s">
        <v>81</v>
      </c>
      <c r="U411" t="s">
        <v>82</v>
      </c>
      <c r="V411" t="s">
        <v>83</v>
      </c>
      <c r="W411" t="s">
        <v>109</v>
      </c>
      <c r="X411" t="s"/>
      <c r="Y411" t="s">
        <v>85</v>
      </c>
      <c r="Z411">
        <f>HYPERLINK("https://hotel-media.eclerx.com/savepage/tk_15462413802192316_sr_189.html","info")</f>
        <v/>
      </c>
      <c r="AA411" t="n">
        <v>99157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53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955872</v>
      </c>
      <c r="AZ411" t="s">
        <v>660</v>
      </c>
      <c r="BA411" t="s"/>
      <c r="BB411" t="n">
        <v>75543</v>
      </c>
      <c r="BC411" t="n">
        <v>52.50863</v>
      </c>
      <c r="BD411" t="n">
        <v>52.50863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657</v>
      </c>
      <c r="F412" t="n">
        <v>529946</v>
      </c>
      <c r="G412" t="s">
        <v>74</v>
      </c>
      <c r="H412" t="s">
        <v>75</v>
      </c>
      <c r="I412" t="s"/>
      <c r="J412" t="s">
        <v>74</v>
      </c>
      <c r="K412" t="n">
        <v>102</v>
      </c>
      <c r="L412" t="s">
        <v>76</v>
      </c>
      <c r="M412" t="s"/>
      <c r="N412" t="s">
        <v>661</v>
      </c>
      <c r="O412" t="s">
        <v>78</v>
      </c>
      <c r="P412" t="s">
        <v>659</v>
      </c>
      <c r="Q412" t="s"/>
      <c r="R412" t="s">
        <v>112</v>
      </c>
      <c r="S412" t="s">
        <v>159</v>
      </c>
      <c r="T412" t="s">
        <v>81</v>
      </c>
      <c r="U412" t="s">
        <v>82</v>
      </c>
      <c r="V412" t="s">
        <v>83</v>
      </c>
      <c r="W412" t="s">
        <v>109</v>
      </c>
      <c r="X412" t="s"/>
      <c r="Y412" t="s">
        <v>85</v>
      </c>
      <c r="Z412">
        <f>HYPERLINK("https://hotel-media.eclerx.com/savepage/tk_15462413802192316_sr_189.html","info")</f>
        <v/>
      </c>
      <c r="AA412" t="n">
        <v>99157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53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955872</v>
      </c>
      <c r="AZ412" t="s">
        <v>660</v>
      </c>
      <c r="BA412" t="s"/>
      <c r="BB412" t="n">
        <v>75543</v>
      </c>
      <c r="BC412" t="n">
        <v>52.50863</v>
      </c>
      <c r="BD412" t="n">
        <v>52.50863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657</v>
      </c>
      <c r="F413" t="n">
        <v>529946</v>
      </c>
      <c r="G413" t="s">
        <v>74</v>
      </c>
      <c r="H413" t="s">
        <v>75</v>
      </c>
      <c r="I413" t="s"/>
      <c r="J413" t="s">
        <v>74</v>
      </c>
      <c r="K413" t="n">
        <v>91</v>
      </c>
      <c r="L413" t="s">
        <v>76</v>
      </c>
      <c r="M413" t="s"/>
      <c r="N413" t="s">
        <v>662</v>
      </c>
      <c r="O413" t="s">
        <v>78</v>
      </c>
      <c r="P413" t="s">
        <v>659</v>
      </c>
      <c r="Q413" t="s"/>
      <c r="R413" t="s">
        <v>112</v>
      </c>
      <c r="S413" t="s">
        <v>94</v>
      </c>
      <c r="T413" t="s">
        <v>81</v>
      </c>
      <c r="U413" t="s">
        <v>82</v>
      </c>
      <c r="V413" t="s">
        <v>83</v>
      </c>
      <c r="W413" t="s">
        <v>109</v>
      </c>
      <c r="X413" t="s"/>
      <c r="Y413" t="s">
        <v>85</v>
      </c>
      <c r="Z413">
        <f>HYPERLINK("https://hotel-media.eclerx.com/savepage/tk_15462413802192316_sr_189.html","info")</f>
        <v/>
      </c>
      <c r="AA413" t="n">
        <v>99157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53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955872</v>
      </c>
      <c r="AZ413" t="s">
        <v>660</v>
      </c>
      <c r="BA413" t="s"/>
      <c r="BB413" t="n">
        <v>75543</v>
      </c>
      <c r="BC413" t="n">
        <v>52.50863</v>
      </c>
      <c r="BD413" t="n">
        <v>52.50863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657</v>
      </c>
      <c r="F414" t="n">
        <v>529946</v>
      </c>
      <c r="G414" t="s">
        <v>74</v>
      </c>
      <c r="H414" t="s">
        <v>75</v>
      </c>
      <c r="I414" t="s"/>
      <c r="J414" t="s">
        <v>74</v>
      </c>
      <c r="K414" t="n">
        <v>91</v>
      </c>
      <c r="L414" t="s">
        <v>76</v>
      </c>
      <c r="M414" t="s"/>
      <c r="N414" t="s">
        <v>662</v>
      </c>
      <c r="O414" t="s">
        <v>78</v>
      </c>
      <c r="P414" t="s">
        <v>659</v>
      </c>
      <c r="Q414" t="s"/>
      <c r="R414" t="s">
        <v>112</v>
      </c>
      <c r="S414" t="s">
        <v>94</v>
      </c>
      <c r="T414" t="s">
        <v>81</v>
      </c>
      <c r="U414" t="s">
        <v>82</v>
      </c>
      <c r="V414" t="s">
        <v>83</v>
      </c>
      <c r="W414" t="s">
        <v>109</v>
      </c>
      <c r="X414" t="s"/>
      <c r="Y414" t="s">
        <v>85</v>
      </c>
      <c r="Z414">
        <f>HYPERLINK("https://hotel-media.eclerx.com/savepage/tk_15462413802192316_sr_189.html","info")</f>
        <v/>
      </c>
      <c r="AA414" t="n">
        <v>99157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53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955872</v>
      </c>
      <c r="AZ414" t="s">
        <v>660</v>
      </c>
      <c r="BA414" t="s"/>
      <c r="BB414" t="n">
        <v>75543</v>
      </c>
      <c r="BC414" t="n">
        <v>52.50863</v>
      </c>
      <c r="BD414" t="n">
        <v>52.50863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657</v>
      </c>
      <c r="F415" t="n">
        <v>529946</v>
      </c>
      <c r="G415" t="s">
        <v>74</v>
      </c>
      <c r="H415" t="s">
        <v>75</v>
      </c>
      <c r="I415" t="s"/>
      <c r="J415" t="s">
        <v>74</v>
      </c>
      <c r="K415" t="n">
        <v>100</v>
      </c>
      <c r="L415" t="s">
        <v>76</v>
      </c>
      <c r="M415" t="s"/>
      <c r="N415" t="s">
        <v>663</v>
      </c>
      <c r="O415" t="s">
        <v>78</v>
      </c>
      <c r="P415" t="s">
        <v>659</v>
      </c>
      <c r="Q415" t="s"/>
      <c r="R415" t="s">
        <v>112</v>
      </c>
      <c r="S415" t="s">
        <v>537</v>
      </c>
      <c r="T415" t="s">
        <v>81</v>
      </c>
      <c r="U415" t="s">
        <v>82</v>
      </c>
      <c r="V415" t="s">
        <v>83</v>
      </c>
      <c r="W415" t="s">
        <v>109</v>
      </c>
      <c r="X415" t="s"/>
      <c r="Y415" t="s">
        <v>85</v>
      </c>
      <c r="Z415">
        <f>HYPERLINK("https://hotel-media.eclerx.com/savepage/tk_15462413802192316_sr_189.html","info")</f>
        <v/>
      </c>
      <c r="AA415" t="n">
        <v>99157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53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955872</v>
      </c>
      <c r="AZ415" t="s">
        <v>660</v>
      </c>
      <c r="BA415" t="s"/>
      <c r="BB415" t="n">
        <v>75543</v>
      </c>
      <c r="BC415" t="n">
        <v>52.50863</v>
      </c>
      <c r="BD415" t="n">
        <v>52.50863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657</v>
      </c>
      <c r="F416" t="n">
        <v>529946</v>
      </c>
      <c r="G416" t="s">
        <v>74</v>
      </c>
      <c r="H416" t="s">
        <v>75</v>
      </c>
      <c r="I416" t="s"/>
      <c r="J416" t="s">
        <v>74</v>
      </c>
      <c r="K416" t="n">
        <v>100</v>
      </c>
      <c r="L416" t="s">
        <v>76</v>
      </c>
      <c r="M416" t="s"/>
      <c r="N416" t="s">
        <v>663</v>
      </c>
      <c r="O416" t="s">
        <v>78</v>
      </c>
      <c r="P416" t="s">
        <v>659</v>
      </c>
      <c r="Q416" t="s"/>
      <c r="R416" t="s">
        <v>112</v>
      </c>
      <c r="S416" t="s">
        <v>537</v>
      </c>
      <c r="T416" t="s">
        <v>81</v>
      </c>
      <c r="U416" t="s">
        <v>82</v>
      </c>
      <c r="V416" t="s">
        <v>83</v>
      </c>
      <c r="W416" t="s">
        <v>109</v>
      </c>
      <c r="X416" t="s"/>
      <c r="Y416" t="s">
        <v>85</v>
      </c>
      <c r="Z416">
        <f>HYPERLINK("https://hotel-media.eclerx.com/savepage/tk_15462413802192316_sr_189.html","info")</f>
        <v/>
      </c>
      <c r="AA416" t="n">
        <v>99157</v>
      </c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53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955872</v>
      </c>
      <c r="AZ416" t="s">
        <v>660</v>
      </c>
      <c r="BA416" t="s"/>
      <c r="BB416" t="n">
        <v>75543</v>
      </c>
      <c r="BC416" t="n">
        <v>52.50863</v>
      </c>
      <c r="BD416" t="n">
        <v>52.50863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657</v>
      </c>
      <c r="F417" t="n">
        <v>529946</v>
      </c>
      <c r="G417" t="s">
        <v>74</v>
      </c>
      <c r="H417" t="s">
        <v>75</v>
      </c>
      <c r="I417" t="s"/>
      <c r="J417" t="s">
        <v>74</v>
      </c>
      <c r="K417" t="n">
        <v>100</v>
      </c>
      <c r="L417" t="s">
        <v>76</v>
      </c>
      <c r="M417" t="s"/>
      <c r="N417" t="s">
        <v>663</v>
      </c>
      <c r="O417" t="s">
        <v>78</v>
      </c>
      <c r="P417" t="s">
        <v>659</v>
      </c>
      <c r="Q417" t="s"/>
      <c r="R417" t="s">
        <v>112</v>
      </c>
      <c r="S417" t="s">
        <v>537</v>
      </c>
      <c r="T417" t="s">
        <v>81</v>
      </c>
      <c r="U417" t="s">
        <v>82</v>
      </c>
      <c r="V417" t="s">
        <v>83</v>
      </c>
      <c r="W417" t="s">
        <v>109</v>
      </c>
      <c r="X417" t="s"/>
      <c r="Y417" t="s">
        <v>85</v>
      </c>
      <c r="Z417">
        <f>HYPERLINK("https://hotel-media.eclerx.com/savepage/tk_15462413802192316_sr_189.html","info")</f>
        <v/>
      </c>
      <c r="AA417" t="n">
        <v>99157</v>
      </c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53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955872</v>
      </c>
      <c r="AZ417" t="s">
        <v>660</v>
      </c>
      <c r="BA417" t="s"/>
      <c r="BB417" t="n">
        <v>75543</v>
      </c>
      <c r="BC417" t="n">
        <v>52.50863</v>
      </c>
      <c r="BD417" t="n">
        <v>52.50863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657</v>
      </c>
      <c r="F418" t="n">
        <v>529946</v>
      </c>
      <c r="G418" t="s">
        <v>74</v>
      </c>
      <c r="H418" t="s">
        <v>75</v>
      </c>
      <c r="I418" t="s"/>
      <c r="J418" t="s">
        <v>74</v>
      </c>
      <c r="K418" t="n">
        <v>107</v>
      </c>
      <c r="L418" t="s">
        <v>76</v>
      </c>
      <c r="M418" t="s"/>
      <c r="N418" t="s">
        <v>664</v>
      </c>
      <c r="O418" t="s">
        <v>78</v>
      </c>
      <c r="P418" t="s">
        <v>659</v>
      </c>
      <c r="Q418" t="s"/>
      <c r="R418" t="s">
        <v>112</v>
      </c>
      <c r="S418" t="s">
        <v>245</v>
      </c>
      <c r="T418" t="s">
        <v>81</v>
      </c>
      <c r="U418" t="s">
        <v>82</v>
      </c>
      <c r="V418" t="s">
        <v>83</v>
      </c>
      <c r="W418" t="s">
        <v>109</v>
      </c>
      <c r="X418" t="s"/>
      <c r="Y418" t="s">
        <v>85</v>
      </c>
      <c r="Z418">
        <f>HYPERLINK("https://hotel-media.eclerx.com/savepage/tk_15462413802192316_sr_189.html","info")</f>
        <v/>
      </c>
      <c r="AA418" t="n">
        <v>99157</v>
      </c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53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955872</v>
      </c>
      <c r="AZ418" t="s">
        <v>660</v>
      </c>
      <c r="BA418" t="s"/>
      <c r="BB418" t="n">
        <v>75543</v>
      </c>
      <c r="BC418" t="n">
        <v>52.50863</v>
      </c>
      <c r="BD418" t="n">
        <v>52.50863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657</v>
      </c>
      <c r="F419" t="n">
        <v>529946</v>
      </c>
      <c r="G419" t="s">
        <v>74</v>
      </c>
      <c r="H419" t="s">
        <v>75</v>
      </c>
      <c r="I419" t="s"/>
      <c r="J419" t="s">
        <v>74</v>
      </c>
      <c r="K419" t="n">
        <v>107</v>
      </c>
      <c r="L419" t="s">
        <v>76</v>
      </c>
      <c r="M419" t="s"/>
      <c r="N419" t="s">
        <v>664</v>
      </c>
      <c r="O419" t="s">
        <v>78</v>
      </c>
      <c r="P419" t="s">
        <v>659</v>
      </c>
      <c r="Q419" t="s"/>
      <c r="R419" t="s">
        <v>112</v>
      </c>
      <c r="S419" t="s">
        <v>245</v>
      </c>
      <c r="T419" t="s">
        <v>81</v>
      </c>
      <c r="U419" t="s">
        <v>82</v>
      </c>
      <c r="V419" t="s">
        <v>83</v>
      </c>
      <c r="W419" t="s">
        <v>109</v>
      </c>
      <c r="X419" t="s"/>
      <c r="Y419" t="s">
        <v>85</v>
      </c>
      <c r="Z419">
        <f>HYPERLINK("https://hotel-media.eclerx.com/savepage/tk_15462413802192316_sr_189.html","info")</f>
        <v/>
      </c>
      <c r="AA419" t="n">
        <v>99157</v>
      </c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53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955872</v>
      </c>
      <c r="AZ419" t="s">
        <v>660</v>
      </c>
      <c r="BA419" t="s"/>
      <c r="BB419" t="n">
        <v>75543</v>
      </c>
      <c r="BC419" t="n">
        <v>52.50863</v>
      </c>
      <c r="BD419" t="n">
        <v>52.50863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657</v>
      </c>
      <c r="F420" t="n">
        <v>529946</v>
      </c>
      <c r="G420" t="s">
        <v>74</v>
      </c>
      <c r="H420" t="s">
        <v>75</v>
      </c>
      <c r="I420" t="s"/>
      <c r="J420" t="s">
        <v>74</v>
      </c>
      <c r="K420" t="n">
        <v>107</v>
      </c>
      <c r="L420" t="s">
        <v>76</v>
      </c>
      <c r="M420" t="s"/>
      <c r="N420" t="s">
        <v>664</v>
      </c>
      <c r="O420" t="s">
        <v>78</v>
      </c>
      <c r="P420" t="s">
        <v>659</v>
      </c>
      <c r="Q420" t="s"/>
      <c r="R420" t="s">
        <v>112</v>
      </c>
      <c r="S420" t="s">
        <v>245</v>
      </c>
      <c r="T420" t="s">
        <v>81</v>
      </c>
      <c r="U420" t="s">
        <v>82</v>
      </c>
      <c r="V420" t="s">
        <v>83</v>
      </c>
      <c r="W420" t="s">
        <v>109</v>
      </c>
      <c r="X420" t="s"/>
      <c r="Y420" t="s">
        <v>85</v>
      </c>
      <c r="Z420">
        <f>HYPERLINK("https://hotel-media.eclerx.com/savepage/tk_15462413802192316_sr_189.html","info")</f>
        <v/>
      </c>
      <c r="AA420" t="n">
        <v>99157</v>
      </c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53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955872</v>
      </c>
      <c r="AZ420" t="s">
        <v>660</v>
      </c>
      <c r="BA420" t="s"/>
      <c r="BB420" t="n">
        <v>75543</v>
      </c>
      <c r="BC420" t="n">
        <v>52.50863</v>
      </c>
      <c r="BD420" t="n">
        <v>52.50863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657</v>
      </c>
      <c r="F421" t="n">
        <v>529946</v>
      </c>
      <c r="G421" t="s">
        <v>74</v>
      </c>
      <c r="H421" t="s">
        <v>75</v>
      </c>
      <c r="I421" t="s"/>
      <c r="J421" t="s">
        <v>74</v>
      </c>
      <c r="K421" t="n">
        <v>112</v>
      </c>
      <c r="L421" t="s">
        <v>76</v>
      </c>
      <c r="M421" t="s"/>
      <c r="N421" t="s">
        <v>665</v>
      </c>
      <c r="O421" t="s">
        <v>78</v>
      </c>
      <c r="P421" t="s">
        <v>659</v>
      </c>
      <c r="Q421" t="s"/>
      <c r="R421" t="s">
        <v>112</v>
      </c>
      <c r="S421" t="s">
        <v>666</v>
      </c>
      <c r="T421" t="s">
        <v>81</v>
      </c>
      <c r="U421" t="s">
        <v>82</v>
      </c>
      <c r="V421" t="s">
        <v>83</v>
      </c>
      <c r="W421" t="s">
        <v>109</v>
      </c>
      <c r="X421" t="s"/>
      <c r="Y421" t="s">
        <v>85</v>
      </c>
      <c r="Z421">
        <f>HYPERLINK("https://hotel-media.eclerx.com/savepage/tk_15462413802192316_sr_189.html","info")</f>
        <v/>
      </c>
      <c r="AA421" t="n">
        <v>99157</v>
      </c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53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955872</v>
      </c>
      <c r="AZ421" t="s">
        <v>660</v>
      </c>
      <c r="BA421" t="s"/>
      <c r="BB421" t="n">
        <v>75543</v>
      </c>
      <c r="BC421" t="n">
        <v>52.50863</v>
      </c>
      <c r="BD421" t="n">
        <v>52.50863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657</v>
      </c>
      <c r="F422" t="n">
        <v>529946</v>
      </c>
      <c r="G422" t="s">
        <v>74</v>
      </c>
      <c r="H422" t="s">
        <v>75</v>
      </c>
      <c r="I422" t="s"/>
      <c r="J422" t="s">
        <v>74</v>
      </c>
      <c r="K422" t="n">
        <v>119</v>
      </c>
      <c r="L422" t="s">
        <v>76</v>
      </c>
      <c r="M422" t="s"/>
      <c r="N422" t="s">
        <v>667</v>
      </c>
      <c r="O422" t="s">
        <v>78</v>
      </c>
      <c r="P422" t="s">
        <v>659</v>
      </c>
      <c r="Q422" t="s"/>
      <c r="R422" t="s">
        <v>112</v>
      </c>
      <c r="S422" t="s">
        <v>204</v>
      </c>
      <c r="T422" t="s">
        <v>81</v>
      </c>
      <c r="U422" t="s">
        <v>82</v>
      </c>
      <c r="V422" t="s">
        <v>83</v>
      </c>
      <c r="W422" t="s">
        <v>109</v>
      </c>
      <c r="X422" t="s"/>
      <c r="Y422" t="s">
        <v>85</v>
      </c>
      <c r="Z422">
        <f>HYPERLINK("https://hotel-media.eclerx.com/savepage/tk_15462413802192316_sr_189.html","info")</f>
        <v/>
      </c>
      <c r="AA422" t="n">
        <v>99157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53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955872</v>
      </c>
      <c r="AZ422" t="s">
        <v>660</v>
      </c>
      <c r="BA422" t="s"/>
      <c r="BB422" t="n">
        <v>75543</v>
      </c>
      <c r="BC422" t="n">
        <v>52.50863</v>
      </c>
      <c r="BD422" t="n">
        <v>52.50863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657</v>
      </c>
      <c r="F423" t="n">
        <v>529946</v>
      </c>
      <c r="G423" t="s">
        <v>74</v>
      </c>
      <c r="H423" t="s">
        <v>75</v>
      </c>
      <c r="I423" t="s"/>
      <c r="J423" t="s">
        <v>74</v>
      </c>
      <c r="K423" t="n">
        <v>121</v>
      </c>
      <c r="L423" t="s">
        <v>76</v>
      </c>
      <c r="M423" t="s"/>
      <c r="N423" t="s">
        <v>662</v>
      </c>
      <c r="O423" t="s">
        <v>78</v>
      </c>
      <c r="P423" t="s">
        <v>659</v>
      </c>
      <c r="Q423" t="s"/>
      <c r="R423" t="s">
        <v>112</v>
      </c>
      <c r="S423" t="s">
        <v>668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>
        <f>HYPERLINK("https://hotel-media.eclerx.com/savepage/tk_15462413802192316_sr_189.html","info")</f>
        <v/>
      </c>
      <c r="AA423" t="n">
        <v>99157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53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955872</v>
      </c>
      <c r="AZ423" t="s">
        <v>660</v>
      </c>
      <c r="BA423" t="s"/>
      <c r="BB423" t="n">
        <v>75543</v>
      </c>
      <c r="BC423" t="n">
        <v>52.50863</v>
      </c>
      <c r="BD423" t="n">
        <v>52.50863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657</v>
      </c>
      <c r="F424" t="n">
        <v>529946</v>
      </c>
      <c r="G424" t="s">
        <v>74</v>
      </c>
      <c r="H424" t="s">
        <v>75</v>
      </c>
      <c r="I424" t="s"/>
      <c r="J424" t="s">
        <v>74</v>
      </c>
      <c r="K424" t="n">
        <v>121</v>
      </c>
      <c r="L424" t="s">
        <v>76</v>
      </c>
      <c r="M424" t="s"/>
      <c r="N424" t="s">
        <v>662</v>
      </c>
      <c r="O424" t="s">
        <v>78</v>
      </c>
      <c r="P424" t="s">
        <v>659</v>
      </c>
      <c r="Q424" t="s"/>
      <c r="R424" t="s">
        <v>112</v>
      </c>
      <c r="S424" t="s">
        <v>668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>
        <f>HYPERLINK("https://hotel-media.eclerx.com/savepage/tk_15462413802192316_sr_189.html","info")</f>
        <v/>
      </c>
      <c r="AA424" t="n">
        <v>99157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53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955872</v>
      </c>
      <c r="AZ424" t="s">
        <v>660</v>
      </c>
      <c r="BA424" t="s"/>
      <c r="BB424" t="n">
        <v>75543</v>
      </c>
      <c r="BC424" t="n">
        <v>52.50863</v>
      </c>
      <c r="BD424" t="n">
        <v>52.50863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657</v>
      </c>
      <c r="F425" t="n">
        <v>529946</v>
      </c>
      <c r="G425" t="s">
        <v>74</v>
      </c>
      <c r="H425" t="s">
        <v>75</v>
      </c>
      <c r="I425" t="s"/>
      <c r="J425" t="s">
        <v>74</v>
      </c>
      <c r="K425" t="n">
        <v>125</v>
      </c>
      <c r="L425" t="s">
        <v>76</v>
      </c>
      <c r="M425" t="s"/>
      <c r="N425" t="s">
        <v>669</v>
      </c>
      <c r="O425" t="s">
        <v>78</v>
      </c>
      <c r="P425" t="s">
        <v>659</v>
      </c>
      <c r="Q425" t="s"/>
      <c r="R425" t="s">
        <v>112</v>
      </c>
      <c r="S425" t="s">
        <v>645</v>
      </c>
      <c r="T425" t="s">
        <v>81</v>
      </c>
      <c r="U425" t="s">
        <v>82</v>
      </c>
      <c r="V425" t="s">
        <v>83</v>
      </c>
      <c r="W425" t="s">
        <v>109</v>
      </c>
      <c r="X425" t="s"/>
      <c r="Y425" t="s">
        <v>85</v>
      </c>
      <c r="Z425">
        <f>HYPERLINK("https://hotel-media.eclerx.com/savepage/tk_15462413802192316_sr_189.html","info")</f>
        <v/>
      </c>
      <c r="AA425" t="n">
        <v>99157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53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955872</v>
      </c>
      <c r="AZ425" t="s">
        <v>660</v>
      </c>
      <c r="BA425" t="s"/>
      <c r="BB425" t="n">
        <v>75543</v>
      </c>
      <c r="BC425" t="n">
        <v>52.50863</v>
      </c>
      <c r="BD425" t="n">
        <v>52.50863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657</v>
      </c>
      <c r="F426" t="n">
        <v>529946</v>
      </c>
      <c r="G426" t="s">
        <v>74</v>
      </c>
      <c r="H426" t="s">
        <v>75</v>
      </c>
      <c r="I426" t="s"/>
      <c r="J426" t="s">
        <v>74</v>
      </c>
      <c r="K426" t="n">
        <v>125</v>
      </c>
      <c r="L426" t="s">
        <v>76</v>
      </c>
      <c r="M426" t="s"/>
      <c r="N426" t="s">
        <v>669</v>
      </c>
      <c r="O426" t="s">
        <v>78</v>
      </c>
      <c r="P426" t="s">
        <v>659</v>
      </c>
      <c r="Q426" t="s"/>
      <c r="R426" t="s">
        <v>112</v>
      </c>
      <c r="S426" t="s">
        <v>645</v>
      </c>
      <c r="T426" t="s">
        <v>81</v>
      </c>
      <c r="U426" t="s">
        <v>82</v>
      </c>
      <c r="V426" t="s">
        <v>83</v>
      </c>
      <c r="W426" t="s">
        <v>109</v>
      </c>
      <c r="X426" t="s"/>
      <c r="Y426" t="s">
        <v>85</v>
      </c>
      <c r="Z426">
        <f>HYPERLINK("https://hotel-media.eclerx.com/savepage/tk_15462413802192316_sr_189.html","info")</f>
        <v/>
      </c>
      <c r="AA426" t="n">
        <v>99157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53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955872</v>
      </c>
      <c r="AZ426" t="s">
        <v>660</v>
      </c>
      <c r="BA426" t="s"/>
      <c r="BB426" t="n">
        <v>75543</v>
      </c>
      <c r="BC426" t="n">
        <v>52.50863</v>
      </c>
      <c r="BD426" t="n">
        <v>52.50863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657</v>
      </c>
      <c r="F427" t="n">
        <v>529946</v>
      </c>
      <c r="G427" t="s">
        <v>74</v>
      </c>
      <c r="H427" t="s">
        <v>75</v>
      </c>
      <c r="I427" t="s"/>
      <c r="J427" t="s">
        <v>74</v>
      </c>
      <c r="K427" t="n">
        <v>125</v>
      </c>
      <c r="L427" t="s">
        <v>76</v>
      </c>
      <c r="M427" t="s"/>
      <c r="N427" t="s">
        <v>669</v>
      </c>
      <c r="O427" t="s">
        <v>78</v>
      </c>
      <c r="P427" t="s">
        <v>659</v>
      </c>
      <c r="Q427" t="s"/>
      <c r="R427" t="s">
        <v>112</v>
      </c>
      <c r="S427" t="s">
        <v>645</v>
      </c>
      <c r="T427" t="s">
        <v>81</v>
      </c>
      <c r="U427" t="s">
        <v>82</v>
      </c>
      <c r="V427" t="s">
        <v>83</v>
      </c>
      <c r="W427" t="s">
        <v>109</v>
      </c>
      <c r="X427" t="s"/>
      <c r="Y427" t="s">
        <v>85</v>
      </c>
      <c r="Z427">
        <f>HYPERLINK("https://hotel-media.eclerx.com/savepage/tk_15462413802192316_sr_189.html","info")</f>
        <v/>
      </c>
      <c r="AA427" t="n">
        <v>99157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53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955872</v>
      </c>
      <c r="AZ427" t="s">
        <v>660</v>
      </c>
      <c r="BA427" t="s"/>
      <c r="BB427" t="n">
        <v>75543</v>
      </c>
      <c r="BC427" t="n">
        <v>52.50863</v>
      </c>
      <c r="BD427" t="n">
        <v>52.50863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657</v>
      </c>
      <c r="F428" t="n">
        <v>529946</v>
      </c>
      <c r="G428" t="s">
        <v>74</v>
      </c>
      <c r="H428" t="s">
        <v>75</v>
      </c>
      <c r="I428" t="s"/>
      <c r="J428" t="s">
        <v>74</v>
      </c>
      <c r="K428" t="n">
        <v>131</v>
      </c>
      <c r="L428" t="s">
        <v>76</v>
      </c>
      <c r="M428" t="s"/>
      <c r="N428" t="s">
        <v>663</v>
      </c>
      <c r="O428" t="s">
        <v>78</v>
      </c>
      <c r="P428" t="s">
        <v>659</v>
      </c>
      <c r="Q428" t="s"/>
      <c r="R428" t="s">
        <v>112</v>
      </c>
      <c r="S428" t="s">
        <v>670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>
        <f>HYPERLINK("https://hotel-media.eclerx.com/savepage/tk_15462413802192316_sr_189.html","info")</f>
        <v/>
      </c>
      <c r="AA428" t="n">
        <v>99157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53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955872</v>
      </c>
      <c r="AZ428" t="s">
        <v>660</v>
      </c>
      <c r="BA428" t="s"/>
      <c r="BB428" t="n">
        <v>75543</v>
      </c>
      <c r="BC428" t="n">
        <v>52.50863</v>
      </c>
      <c r="BD428" t="n">
        <v>52.50863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657</v>
      </c>
      <c r="F429" t="n">
        <v>529946</v>
      </c>
      <c r="G429" t="s">
        <v>74</v>
      </c>
      <c r="H429" t="s">
        <v>75</v>
      </c>
      <c r="I429" t="s"/>
      <c r="J429" t="s">
        <v>74</v>
      </c>
      <c r="K429" t="n">
        <v>131</v>
      </c>
      <c r="L429" t="s">
        <v>76</v>
      </c>
      <c r="M429" t="s"/>
      <c r="N429" t="s">
        <v>663</v>
      </c>
      <c r="O429" t="s">
        <v>78</v>
      </c>
      <c r="P429" t="s">
        <v>659</v>
      </c>
      <c r="Q429" t="s"/>
      <c r="R429" t="s">
        <v>112</v>
      </c>
      <c r="S429" t="s">
        <v>670</v>
      </c>
      <c r="T429" t="s">
        <v>81</v>
      </c>
      <c r="U429" t="s">
        <v>82</v>
      </c>
      <c r="V429" t="s">
        <v>83</v>
      </c>
      <c r="W429" t="s">
        <v>84</v>
      </c>
      <c r="X429" t="s"/>
      <c r="Y429" t="s">
        <v>85</v>
      </c>
      <c r="Z429">
        <f>HYPERLINK("https://hotel-media.eclerx.com/savepage/tk_15462413802192316_sr_189.html","info")</f>
        <v/>
      </c>
      <c r="AA429" t="n">
        <v>99157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53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955872</v>
      </c>
      <c r="AZ429" t="s">
        <v>660</v>
      </c>
      <c r="BA429" t="s"/>
      <c r="BB429" t="n">
        <v>75543</v>
      </c>
      <c r="BC429" t="n">
        <v>52.50863</v>
      </c>
      <c r="BD429" t="n">
        <v>52.50863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657</v>
      </c>
      <c r="F430" t="n">
        <v>529946</v>
      </c>
      <c r="G430" t="s">
        <v>74</v>
      </c>
      <c r="H430" t="s">
        <v>75</v>
      </c>
      <c r="I430" t="s"/>
      <c r="J430" t="s">
        <v>74</v>
      </c>
      <c r="K430" t="n">
        <v>138</v>
      </c>
      <c r="L430" t="s">
        <v>76</v>
      </c>
      <c r="M430" t="s"/>
      <c r="N430" t="s">
        <v>661</v>
      </c>
      <c r="O430" t="s">
        <v>78</v>
      </c>
      <c r="P430" t="s">
        <v>659</v>
      </c>
      <c r="Q430" t="s"/>
      <c r="R430" t="s">
        <v>112</v>
      </c>
      <c r="S430" t="s">
        <v>168</v>
      </c>
      <c r="T430" t="s">
        <v>81</v>
      </c>
      <c r="U430" t="s">
        <v>82</v>
      </c>
      <c r="V430" t="s">
        <v>83</v>
      </c>
      <c r="W430" t="s">
        <v>84</v>
      </c>
      <c r="X430" t="s"/>
      <c r="Y430" t="s">
        <v>85</v>
      </c>
      <c r="Z430">
        <f>HYPERLINK("https://hotel-media.eclerx.com/savepage/tk_15462413802192316_sr_189.html","info")</f>
        <v/>
      </c>
      <c r="AA430" t="n">
        <v>99157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53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955872</v>
      </c>
      <c r="AZ430" t="s">
        <v>660</v>
      </c>
      <c r="BA430" t="s"/>
      <c r="BB430" t="n">
        <v>75543</v>
      </c>
      <c r="BC430" t="n">
        <v>52.50863</v>
      </c>
      <c r="BD430" t="n">
        <v>52.50863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671</v>
      </c>
      <c r="F431" t="n">
        <v>1603081</v>
      </c>
      <c r="G431" t="s">
        <v>74</v>
      </c>
      <c r="H431" t="s">
        <v>75</v>
      </c>
      <c r="I431" t="s"/>
      <c r="J431" t="s">
        <v>74</v>
      </c>
      <c r="K431" t="n">
        <v>55.8</v>
      </c>
      <c r="L431" t="s">
        <v>76</v>
      </c>
      <c r="M431" t="s"/>
      <c r="N431" t="s">
        <v>95</v>
      </c>
      <c r="O431" t="s">
        <v>78</v>
      </c>
      <c r="P431" t="s">
        <v>672</v>
      </c>
      <c r="Q431" t="s"/>
      <c r="R431" t="s">
        <v>171</v>
      </c>
      <c r="S431" t="s">
        <v>673</v>
      </c>
      <c r="T431" t="s">
        <v>81</v>
      </c>
      <c r="U431" t="s">
        <v>82</v>
      </c>
      <c r="V431" t="s">
        <v>83</v>
      </c>
      <c r="W431" t="s">
        <v>109</v>
      </c>
      <c r="X431" t="s"/>
      <c r="Y431" t="s">
        <v>85</v>
      </c>
      <c r="Z431">
        <f>HYPERLINK("https://hotel-media.eclerx.com/savepage/tk_15462418273983614_sr_188.html","info")</f>
        <v/>
      </c>
      <c r="AA431" t="n">
        <v>255629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300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937982</v>
      </c>
      <c r="AZ431" t="s">
        <v>674</v>
      </c>
      <c r="BA431" t="s"/>
      <c r="BB431" t="n">
        <v>545770</v>
      </c>
      <c r="BC431" t="n">
        <v>52.495216</v>
      </c>
      <c r="BD431" t="n">
        <v>52.495216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671</v>
      </c>
      <c r="F432" t="n">
        <v>1603081</v>
      </c>
      <c r="G432" t="s">
        <v>74</v>
      </c>
      <c r="H432" t="s">
        <v>75</v>
      </c>
      <c r="I432" t="s"/>
      <c r="J432" t="s">
        <v>74</v>
      </c>
      <c r="K432" t="n">
        <v>63.9</v>
      </c>
      <c r="L432" t="s">
        <v>76</v>
      </c>
      <c r="M432" t="s"/>
      <c r="N432" t="s">
        <v>201</v>
      </c>
      <c r="O432" t="s">
        <v>78</v>
      </c>
      <c r="P432" t="s">
        <v>672</v>
      </c>
      <c r="Q432" t="s"/>
      <c r="R432" t="s">
        <v>171</v>
      </c>
      <c r="S432" t="s">
        <v>278</v>
      </c>
      <c r="T432" t="s">
        <v>81</v>
      </c>
      <c r="U432" t="s">
        <v>82</v>
      </c>
      <c r="V432" t="s">
        <v>83</v>
      </c>
      <c r="W432" t="s">
        <v>109</v>
      </c>
      <c r="X432" t="s"/>
      <c r="Y432" t="s">
        <v>85</v>
      </c>
      <c r="Z432">
        <f>HYPERLINK("https://hotel-media.eclerx.com/savepage/tk_15462418273983614_sr_188.html","info")</f>
        <v/>
      </c>
      <c r="AA432" t="n">
        <v>255629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300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937982</v>
      </c>
      <c r="AZ432" t="s">
        <v>674</v>
      </c>
      <c r="BA432" t="s"/>
      <c r="BB432" t="n">
        <v>545770</v>
      </c>
      <c r="BC432" t="n">
        <v>52.495216</v>
      </c>
      <c r="BD432" t="n">
        <v>52.495216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671</v>
      </c>
      <c r="F433" t="n">
        <v>1603081</v>
      </c>
      <c r="G433" t="s">
        <v>74</v>
      </c>
      <c r="H433" t="s">
        <v>75</v>
      </c>
      <c r="I433" t="s"/>
      <c r="J433" t="s">
        <v>74</v>
      </c>
      <c r="K433" t="n">
        <v>82.5</v>
      </c>
      <c r="L433" t="s">
        <v>76</v>
      </c>
      <c r="M433" t="s"/>
      <c r="N433" t="s">
        <v>544</v>
      </c>
      <c r="O433" t="s">
        <v>78</v>
      </c>
      <c r="P433" t="s">
        <v>672</v>
      </c>
      <c r="Q433" t="s"/>
      <c r="R433" t="s">
        <v>171</v>
      </c>
      <c r="S433" t="s">
        <v>675</v>
      </c>
      <c r="T433" t="s">
        <v>81</v>
      </c>
      <c r="U433" t="s">
        <v>82</v>
      </c>
      <c r="V433" t="s">
        <v>83</v>
      </c>
      <c r="W433" t="s">
        <v>84</v>
      </c>
      <c r="X433" t="s"/>
      <c r="Y433" t="s">
        <v>85</v>
      </c>
      <c r="Z433">
        <f>HYPERLINK("https://hotel-media.eclerx.com/savepage/tk_15462418273983614_sr_188.html","info")</f>
        <v/>
      </c>
      <c r="AA433" t="n">
        <v>255629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300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937982</v>
      </c>
      <c r="AZ433" t="s">
        <v>674</v>
      </c>
      <c r="BA433" t="s"/>
      <c r="BB433" t="n">
        <v>545770</v>
      </c>
      <c r="BC433" t="n">
        <v>52.495216</v>
      </c>
      <c r="BD433" t="n">
        <v>52.495216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671</v>
      </c>
      <c r="F434" t="n">
        <v>1603081</v>
      </c>
      <c r="G434" t="s">
        <v>74</v>
      </c>
      <c r="H434" t="s">
        <v>75</v>
      </c>
      <c r="I434" t="s"/>
      <c r="J434" t="s">
        <v>74</v>
      </c>
      <c r="K434" t="n">
        <v>88</v>
      </c>
      <c r="L434" t="s">
        <v>76</v>
      </c>
      <c r="M434" t="s"/>
      <c r="N434" t="s">
        <v>544</v>
      </c>
      <c r="O434" t="s">
        <v>78</v>
      </c>
      <c r="P434" t="s">
        <v>672</v>
      </c>
      <c r="Q434" t="s"/>
      <c r="R434" t="s">
        <v>171</v>
      </c>
      <c r="S434" t="s">
        <v>214</v>
      </c>
      <c r="T434" t="s">
        <v>81</v>
      </c>
      <c r="U434" t="s">
        <v>82</v>
      </c>
      <c r="V434" t="s">
        <v>83</v>
      </c>
      <c r="W434" t="s">
        <v>84</v>
      </c>
      <c r="X434" t="s"/>
      <c r="Y434" t="s">
        <v>85</v>
      </c>
      <c r="Z434">
        <f>HYPERLINK("https://hotel-media.eclerx.com/savepage/tk_15462418273983614_sr_188.html","info")</f>
        <v/>
      </c>
      <c r="AA434" t="n">
        <v>255629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300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937982</v>
      </c>
      <c r="AZ434" t="s">
        <v>674</v>
      </c>
      <c r="BA434" t="s"/>
      <c r="BB434" t="n">
        <v>545770</v>
      </c>
      <c r="BC434" t="n">
        <v>52.495216</v>
      </c>
      <c r="BD434" t="n">
        <v>52.495216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676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57.5</v>
      </c>
      <c r="L435" t="s">
        <v>76</v>
      </c>
      <c r="M435" t="s"/>
      <c r="N435" t="s">
        <v>93</v>
      </c>
      <c r="O435" t="s">
        <v>78</v>
      </c>
      <c r="P435" t="s">
        <v>676</v>
      </c>
      <c r="Q435" t="s"/>
      <c r="R435" t="s">
        <v>171</v>
      </c>
      <c r="S435" t="s">
        <v>677</v>
      </c>
      <c r="T435" t="s">
        <v>81</v>
      </c>
      <c r="U435" t="s">
        <v>82</v>
      </c>
      <c r="V435" t="s">
        <v>83</v>
      </c>
      <c r="W435" t="s">
        <v>109</v>
      </c>
      <c r="X435" t="s"/>
      <c r="Y435" t="s">
        <v>85</v>
      </c>
      <c r="Z435">
        <f>HYPERLINK("https://hotel-media.eclerx.com/savepage/tk_15462418374388003_sr_188.html","info")</f>
        <v/>
      </c>
      <c r="AA435" t="n">
        <v>-6500515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306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6500515</v>
      </c>
      <c r="AZ435" t="s">
        <v>678</v>
      </c>
      <c r="BA435" t="s"/>
      <c r="BB435" t="n">
        <v>958434</v>
      </c>
      <c r="BC435" t="n">
        <v>52.52641</v>
      </c>
      <c r="BD435" t="n">
        <v>52.52641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676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64</v>
      </c>
      <c r="L436" t="s">
        <v>76</v>
      </c>
      <c r="M436" t="s"/>
      <c r="N436" t="s">
        <v>104</v>
      </c>
      <c r="O436" t="s">
        <v>78</v>
      </c>
      <c r="P436" t="s">
        <v>676</v>
      </c>
      <c r="Q436" t="s"/>
      <c r="R436" t="s">
        <v>171</v>
      </c>
      <c r="S436" t="s">
        <v>460</v>
      </c>
      <c r="T436" t="s">
        <v>81</v>
      </c>
      <c r="U436" t="s">
        <v>82</v>
      </c>
      <c r="V436" t="s">
        <v>83</v>
      </c>
      <c r="W436" t="s">
        <v>109</v>
      </c>
      <c r="X436" t="s"/>
      <c r="Y436" t="s">
        <v>85</v>
      </c>
      <c r="Z436">
        <f>HYPERLINK("https://hotel-media.eclerx.com/savepage/tk_15462418374388003_sr_188.html","info")</f>
        <v/>
      </c>
      <c r="AA436" t="n">
        <v>-6500515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306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6500515</v>
      </c>
      <c r="AZ436" t="s">
        <v>678</v>
      </c>
      <c r="BA436" t="s"/>
      <c r="BB436" t="n">
        <v>958434</v>
      </c>
      <c r="BC436" t="n">
        <v>52.52641</v>
      </c>
      <c r="BD436" t="n">
        <v>52.52641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679</v>
      </c>
      <c r="F437" t="n">
        <v>375729</v>
      </c>
      <c r="G437" t="s">
        <v>74</v>
      </c>
      <c r="H437" t="s">
        <v>75</v>
      </c>
      <c r="I437" t="s"/>
      <c r="J437" t="s">
        <v>74</v>
      </c>
      <c r="K437" t="n">
        <v>118.8</v>
      </c>
      <c r="L437" t="s">
        <v>76</v>
      </c>
      <c r="M437" t="s"/>
      <c r="N437" t="s">
        <v>93</v>
      </c>
      <c r="O437" t="s">
        <v>78</v>
      </c>
      <c r="P437" t="s">
        <v>680</v>
      </c>
      <c r="Q437" t="s"/>
      <c r="R437" t="s">
        <v>112</v>
      </c>
      <c r="S437" t="s">
        <v>681</v>
      </c>
      <c r="T437" t="s">
        <v>81</v>
      </c>
      <c r="U437" t="s">
        <v>82</v>
      </c>
      <c r="V437" t="s">
        <v>83</v>
      </c>
      <c r="W437" t="s">
        <v>109</v>
      </c>
      <c r="X437" t="s"/>
      <c r="Y437" t="s">
        <v>85</v>
      </c>
      <c r="Z437">
        <f>HYPERLINK("https://hotel-media.eclerx.com/savepage/tk_15462417833964176_sr_189.html","info")</f>
        <v/>
      </c>
      <c r="AA437" t="n">
        <v>8820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247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1694733</v>
      </c>
      <c r="AZ437" t="s">
        <v>682</v>
      </c>
      <c r="BA437" t="s"/>
      <c r="BB437" t="n">
        <v>145205</v>
      </c>
      <c r="BC437" t="n">
        <v>52.5037</v>
      </c>
      <c r="BD437" t="n">
        <v>52.5037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679</v>
      </c>
      <c r="F438" t="n">
        <v>375729</v>
      </c>
      <c r="G438" t="s">
        <v>74</v>
      </c>
      <c r="H438" t="s">
        <v>75</v>
      </c>
      <c r="I438" t="s"/>
      <c r="J438" t="s">
        <v>74</v>
      </c>
      <c r="K438" t="n">
        <v>132</v>
      </c>
      <c r="L438" t="s">
        <v>76</v>
      </c>
      <c r="M438" t="s"/>
      <c r="N438" t="s">
        <v>104</v>
      </c>
      <c r="O438" t="s">
        <v>78</v>
      </c>
      <c r="P438" t="s">
        <v>680</v>
      </c>
      <c r="Q438" t="s"/>
      <c r="R438" t="s">
        <v>112</v>
      </c>
      <c r="S438" t="s">
        <v>556</v>
      </c>
      <c r="T438" t="s">
        <v>81</v>
      </c>
      <c r="U438" t="s">
        <v>82</v>
      </c>
      <c r="V438" t="s">
        <v>83</v>
      </c>
      <c r="W438" t="s">
        <v>109</v>
      </c>
      <c r="X438" t="s"/>
      <c r="Y438" t="s">
        <v>85</v>
      </c>
      <c r="Z438">
        <f>HYPERLINK("https://hotel-media.eclerx.com/savepage/tk_15462417833964176_sr_189.html","info")</f>
        <v/>
      </c>
      <c r="AA438" t="n">
        <v>8820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247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1694733</v>
      </c>
      <c r="AZ438" t="s">
        <v>682</v>
      </c>
      <c r="BA438" t="s"/>
      <c r="BB438" t="n">
        <v>145205</v>
      </c>
      <c r="BC438" t="n">
        <v>52.5037</v>
      </c>
      <c r="BD438" t="n">
        <v>52.5037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679</v>
      </c>
      <c r="F439" t="n">
        <v>375729</v>
      </c>
      <c r="G439" t="s">
        <v>74</v>
      </c>
      <c r="H439" t="s">
        <v>75</v>
      </c>
      <c r="I439" t="s"/>
      <c r="J439" t="s">
        <v>74</v>
      </c>
      <c r="K439" t="n">
        <v>152</v>
      </c>
      <c r="L439" t="s">
        <v>76</v>
      </c>
      <c r="M439" t="s"/>
      <c r="N439" t="s">
        <v>182</v>
      </c>
      <c r="O439" t="s">
        <v>78</v>
      </c>
      <c r="P439" t="s">
        <v>680</v>
      </c>
      <c r="Q439" t="s"/>
      <c r="R439" t="s">
        <v>112</v>
      </c>
      <c r="S439" t="s">
        <v>683</v>
      </c>
      <c r="T439" t="s">
        <v>81</v>
      </c>
      <c r="U439" t="s">
        <v>82</v>
      </c>
      <c r="V439" t="s">
        <v>83</v>
      </c>
      <c r="W439" t="s">
        <v>109</v>
      </c>
      <c r="X439" t="s"/>
      <c r="Y439" t="s">
        <v>85</v>
      </c>
      <c r="Z439">
        <f>HYPERLINK("https://hotel-media.eclerx.com/savepage/tk_15462417833964176_sr_189.html","info")</f>
        <v/>
      </c>
      <c r="AA439" t="n">
        <v>8820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247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1694733</v>
      </c>
      <c r="AZ439" t="s">
        <v>682</v>
      </c>
      <c r="BA439" t="s"/>
      <c r="BB439" t="n">
        <v>145205</v>
      </c>
      <c r="BC439" t="n">
        <v>52.5037</v>
      </c>
      <c r="BD439" t="n">
        <v>52.5037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679</v>
      </c>
      <c r="F440" t="n">
        <v>375729</v>
      </c>
      <c r="G440" t="s">
        <v>74</v>
      </c>
      <c r="H440" t="s">
        <v>75</v>
      </c>
      <c r="I440" t="s"/>
      <c r="J440" t="s">
        <v>74</v>
      </c>
      <c r="K440" t="n">
        <v>188</v>
      </c>
      <c r="L440" t="s">
        <v>76</v>
      </c>
      <c r="M440" t="s"/>
      <c r="N440" t="s">
        <v>684</v>
      </c>
      <c r="O440" t="s">
        <v>78</v>
      </c>
      <c r="P440" t="s">
        <v>680</v>
      </c>
      <c r="Q440" t="s"/>
      <c r="R440" t="s">
        <v>112</v>
      </c>
      <c r="S440" t="s">
        <v>685</v>
      </c>
      <c r="T440" t="s">
        <v>81</v>
      </c>
      <c r="U440" t="s">
        <v>82</v>
      </c>
      <c r="V440" t="s">
        <v>83</v>
      </c>
      <c r="W440" t="s">
        <v>84</v>
      </c>
      <c r="X440" t="s"/>
      <c r="Y440" t="s">
        <v>85</v>
      </c>
      <c r="Z440">
        <f>HYPERLINK("https://hotel-media.eclerx.com/savepage/tk_15462417833964176_sr_189.html","info")</f>
        <v/>
      </c>
      <c r="AA440" t="n">
        <v>8820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247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1694733</v>
      </c>
      <c r="AZ440" t="s">
        <v>682</v>
      </c>
      <c r="BA440" t="s"/>
      <c r="BB440" t="n">
        <v>145205</v>
      </c>
      <c r="BC440" t="n">
        <v>52.5037</v>
      </c>
      <c r="BD440" t="n">
        <v>52.5037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679</v>
      </c>
      <c r="F441" t="n">
        <v>375729</v>
      </c>
      <c r="G441" t="s">
        <v>74</v>
      </c>
      <c r="H441" t="s">
        <v>75</v>
      </c>
      <c r="I441" t="s"/>
      <c r="J441" t="s">
        <v>74</v>
      </c>
      <c r="K441" t="n">
        <v>188</v>
      </c>
      <c r="L441" t="s">
        <v>76</v>
      </c>
      <c r="M441" t="s"/>
      <c r="N441" t="s">
        <v>686</v>
      </c>
      <c r="O441" t="s">
        <v>78</v>
      </c>
      <c r="P441" t="s">
        <v>680</v>
      </c>
      <c r="Q441" t="s"/>
      <c r="R441" t="s">
        <v>112</v>
      </c>
      <c r="S441" t="s">
        <v>685</v>
      </c>
      <c r="T441" t="s">
        <v>81</v>
      </c>
      <c r="U441" t="s">
        <v>82</v>
      </c>
      <c r="V441" t="s">
        <v>83</v>
      </c>
      <c r="W441" t="s">
        <v>84</v>
      </c>
      <c r="X441" t="s"/>
      <c r="Y441" t="s">
        <v>85</v>
      </c>
      <c r="Z441">
        <f>HYPERLINK("https://hotel-media.eclerx.com/savepage/tk_15462417833964176_sr_189.html","info")</f>
        <v/>
      </c>
      <c r="AA441" t="n">
        <v>8820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247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1694733</v>
      </c>
      <c r="AZ441" t="s">
        <v>682</v>
      </c>
      <c r="BA441" t="s"/>
      <c r="BB441" t="n">
        <v>145205</v>
      </c>
      <c r="BC441" t="n">
        <v>52.5037</v>
      </c>
      <c r="BD441" t="n">
        <v>52.5037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679</v>
      </c>
      <c r="F442" t="n">
        <v>375729</v>
      </c>
      <c r="G442" t="s">
        <v>74</v>
      </c>
      <c r="H442" t="s">
        <v>75</v>
      </c>
      <c r="I442" t="s"/>
      <c r="J442" t="s">
        <v>74</v>
      </c>
      <c r="K442" t="n">
        <v>212</v>
      </c>
      <c r="L442" t="s">
        <v>76</v>
      </c>
      <c r="M442" t="s"/>
      <c r="N442" t="s">
        <v>475</v>
      </c>
      <c r="O442" t="s">
        <v>78</v>
      </c>
      <c r="P442" t="s">
        <v>680</v>
      </c>
      <c r="Q442" t="s"/>
      <c r="R442" t="s">
        <v>112</v>
      </c>
      <c r="S442" t="s">
        <v>687</v>
      </c>
      <c r="T442" t="s">
        <v>81</v>
      </c>
      <c r="U442" t="s">
        <v>82</v>
      </c>
      <c r="V442" t="s">
        <v>83</v>
      </c>
      <c r="W442" t="s">
        <v>109</v>
      </c>
      <c r="X442" t="s"/>
      <c r="Y442" t="s">
        <v>85</v>
      </c>
      <c r="Z442">
        <f>HYPERLINK("https://hotel-media.eclerx.com/savepage/tk_15462417833964176_sr_189.html","info")</f>
        <v/>
      </c>
      <c r="AA442" t="n">
        <v>8820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247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1694733</v>
      </c>
      <c r="AZ442" t="s">
        <v>682</v>
      </c>
      <c r="BA442" t="s"/>
      <c r="BB442" t="n">
        <v>145205</v>
      </c>
      <c r="BC442" t="n">
        <v>52.5037</v>
      </c>
      <c r="BD442" t="n">
        <v>52.5037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679</v>
      </c>
      <c r="F443" t="n">
        <v>375729</v>
      </c>
      <c r="G443" t="s">
        <v>74</v>
      </c>
      <c r="H443" t="s">
        <v>75</v>
      </c>
      <c r="I443" t="s"/>
      <c r="J443" t="s">
        <v>74</v>
      </c>
      <c r="K443" t="n">
        <v>212</v>
      </c>
      <c r="L443" t="s">
        <v>76</v>
      </c>
      <c r="M443" t="s"/>
      <c r="N443" t="s">
        <v>475</v>
      </c>
      <c r="O443" t="s">
        <v>78</v>
      </c>
      <c r="P443" t="s">
        <v>680</v>
      </c>
      <c r="Q443" t="s"/>
      <c r="R443" t="s">
        <v>112</v>
      </c>
      <c r="S443" t="s">
        <v>687</v>
      </c>
      <c r="T443" t="s">
        <v>81</v>
      </c>
      <c r="U443" t="s">
        <v>82</v>
      </c>
      <c r="V443" t="s">
        <v>83</v>
      </c>
      <c r="W443" t="s">
        <v>109</v>
      </c>
      <c r="X443" t="s"/>
      <c r="Y443" t="s">
        <v>85</v>
      </c>
      <c r="Z443">
        <f>HYPERLINK("https://hotel-media.eclerx.com/savepage/tk_15462417833964176_sr_189.html","info")</f>
        <v/>
      </c>
      <c r="AA443" t="n">
        <v>8820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247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1694733</v>
      </c>
      <c r="AZ443" t="s">
        <v>682</v>
      </c>
      <c r="BA443" t="s"/>
      <c r="BB443" t="n">
        <v>145205</v>
      </c>
      <c r="BC443" t="n">
        <v>52.5037</v>
      </c>
      <c r="BD443" t="n">
        <v>52.5037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679</v>
      </c>
      <c r="F444" t="n">
        <v>375729</v>
      </c>
      <c r="G444" t="s">
        <v>74</v>
      </c>
      <c r="H444" t="s">
        <v>75</v>
      </c>
      <c r="I444" t="s"/>
      <c r="J444" t="s">
        <v>74</v>
      </c>
      <c r="K444" t="n">
        <v>248</v>
      </c>
      <c r="L444" t="s">
        <v>76</v>
      </c>
      <c r="M444" t="s"/>
      <c r="N444" t="s">
        <v>688</v>
      </c>
      <c r="O444" t="s">
        <v>78</v>
      </c>
      <c r="P444" t="s">
        <v>680</v>
      </c>
      <c r="Q444" t="s"/>
      <c r="R444" t="s">
        <v>112</v>
      </c>
      <c r="S444" t="s">
        <v>689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>
        <f>HYPERLINK("https://hotel-media.eclerx.com/savepage/tk_15462417833964176_sr_189.html","info")</f>
        <v/>
      </c>
      <c r="AA444" t="n">
        <v>8820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247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1694733</v>
      </c>
      <c r="AZ444" t="s">
        <v>682</v>
      </c>
      <c r="BA444" t="s"/>
      <c r="BB444" t="n">
        <v>145205</v>
      </c>
      <c r="BC444" t="n">
        <v>52.5037</v>
      </c>
      <c r="BD444" t="n">
        <v>52.5037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679</v>
      </c>
      <c r="F445" t="n">
        <v>375729</v>
      </c>
      <c r="G445" t="s">
        <v>74</v>
      </c>
      <c r="H445" t="s">
        <v>75</v>
      </c>
      <c r="I445" t="s"/>
      <c r="J445" t="s">
        <v>74</v>
      </c>
      <c r="K445" t="n">
        <v>248</v>
      </c>
      <c r="L445" t="s">
        <v>76</v>
      </c>
      <c r="M445" t="s"/>
      <c r="N445" t="s">
        <v>475</v>
      </c>
      <c r="O445" t="s">
        <v>78</v>
      </c>
      <c r="P445" t="s">
        <v>680</v>
      </c>
      <c r="Q445" t="s"/>
      <c r="R445" t="s">
        <v>112</v>
      </c>
      <c r="S445" t="s">
        <v>689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>
        <f>HYPERLINK("https://hotel-media.eclerx.com/savepage/tk_15462417833964176_sr_189.html","info")</f>
        <v/>
      </c>
      <c r="AA445" t="n">
        <v>8820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247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1694733</v>
      </c>
      <c r="AZ445" t="s">
        <v>682</v>
      </c>
      <c r="BA445" t="s"/>
      <c r="BB445" t="n">
        <v>145205</v>
      </c>
      <c r="BC445" t="n">
        <v>52.5037</v>
      </c>
      <c r="BD445" t="n">
        <v>52.5037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679</v>
      </c>
      <c r="F446" t="n">
        <v>375729</v>
      </c>
      <c r="G446" t="s">
        <v>74</v>
      </c>
      <c r="H446" t="s">
        <v>75</v>
      </c>
      <c r="I446" t="s"/>
      <c r="J446" t="s">
        <v>74</v>
      </c>
      <c r="K446" t="n">
        <v>248</v>
      </c>
      <c r="L446" t="s">
        <v>76</v>
      </c>
      <c r="M446" t="s"/>
      <c r="N446" t="s">
        <v>475</v>
      </c>
      <c r="O446" t="s">
        <v>78</v>
      </c>
      <c r="P446" t="s">
        <v>680</v>
      </c>
      <c r="Q446" t="s"/>
      <c r="R446" t="s">
        <v>112</v>
      </c>
      <c r="S446" t="s">
        <v>689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>
        <f>HYPERLINK("https://hotel-media.eclerx.com/savepage/tk_15462417833964176_sr_189.html","info")</f>
        <v/>
      </c>
      <c r="AA446" t="n">
        <v>8820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247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1694733</v>
      </c>
      <c r="AZ446" t="s">
        <v>682</v>
      </c>
      <c r="BA446" t="s"/>
      <c r="BB446" t="n">
        <v>145205</v>
      </c>
      <c r="BC446" t="n">
        <v>52.5037</v>
      </c>
      <c r="BD446" t="n">
        <v>52.5037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679</v>
      </c>
      <c r="F447" t="n">
        <v>375729</v>
      </c>
      <c r="G447" t="s">
        <v>74</v>
      </c>
      <c r="H447" t="s">
        <v>75</v>
      </c>
      <c r="I447" t="s"/>
      <c r="J447" t="s">
        <v>74</v>
      </c>
      <c r="K447" t="n">
        <v>252</v>
      </c>
      <c r="L447" t="s">
        <v>76</v>
      </c>
      <c r="M447" t="s"/>
      <c r="N447" t="s">
        <v>690</v>
      </c>
      <c r="O447" t="s">
        <v>78</v>
      </c>
      <c r="P447" t="s">
        <v>680</v>
      </c>
      <c r="Q447" t="s"/>
      <c r="R447" t="s">
        <v>112</v>
      </c>
      <c r="S447" t="s">
        <v>124</v>
      </c>
      <c r="T447" t="s">
        <v>81</v>
      </c>
      <c r="U447" t="s">
        <v>82</v>
      </c>
      <c r="V447" t="s">
        <v>83</v>
      </c>
      <c r="W447" t="s">
        <v>109</v>
      </c>
      <c r="X447" t="s"/>
      <c r="Y447" t="s">
        <v>85</v>
      </c>
      <c r="Z447">
        <f>HYPERLINK("https://hotel-media.eclerx.com/savepage/tk_15462417833964176_sr_189.html","info")</f>
        <v/>
      </c>
      <c r="AA447" t="n">
        <v>8820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247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1694733</v>
      </c>
      <c r="AZ447" t="s">
        <v>682</v>
      </c>
      <c r="BA447" t="s"/>
      <c r="BB447" t="n">
        <v>145205</v>
      </c>
      <c r="BC447" t="n">
        <v>52.5037</v>
      </c>
      <c r="BD447" t="n">
        <v>52.5037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679</v>
      </c>
      <c r="F448" t="n">
        <v>375729</v>
      </c>
      <c r="G448" t="s">
        <v>74</v>
      </c>
      <c r="H448" t="s">
        <v>75</v>
      </c>
      <c r="I448" t="s"/>
      <c r="J448" t="s">
        <v>74</v>
      </c>
      <c r="K448" t="n">
        <v>288</v>
      </c>
      <c r="L448" t="s">
        <v>76</v>
      </c>
      <c r="M448" t="s"/>
      <c r="N448" t="s">
        <v>690</v>
      </c>
      <c r="O448" t="s">
        <v>78</v>
      </c>
      <c r="P448" t="s">
        <v>680</v>
      </c>
      <c r="Q448" t="s"/>
      <c r="R448" t="s">
        <v>112</v>
      </c>
      <c r="S448" t="s">
        <v>691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>
        <f>HYPERLINK("https://hotel-media.eclerx.com/savepage/tk_15462417833964176_sr_189.html","info")</f>
        <v/>
      </c>
      <c r="AA448" t="n">
        <v>8820</v>
      </c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247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1694733</v>
      </c>
      <c r="AZ448" t="s">
        <v>682</v>
      </c>
      <c r="BA448" t="s"/>
      <c r="BB448" t="n">
        <v>145205</v>
      </c>
      <c r="BC448" t="n">
        <v>52.5037</v>
      </c>
      <c r="BD448" t="n">
        <v>52.5037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692</v>
      </c>
      <c r="F449" t="n">
        <v>3588819</v>
      </c>
      <c r="G449" t="s">
        <v>74</v>
      </c>
      <c r="H449" t="s">
        <v>75</v>
      </c>
      <c r="I449" t="s"/>
      <c r="J449" t="s">
        <v>74</v>
      </c>
      <c r="K449" t="n">
        <v>70</v>
      </c>
      <c r="L449" t="s">
        <v>76</v>
      </c>
      <c r="M449" t="s"/>
      <c r="N449" t="s">
        <v>95</v>
      </c>
      <c r="O449" t="s">
        <v>78</v>
      </c>
      <c r="P449" t="s">
        <v>693</v>
      </c>
      <c r="Q449" t="s"/>
      <c r="R449" t="s">
        <v>171</v>
      </c>
      <c r="S449" t="s">
        <v>493</v>
      </c>
      <c r="T449" t="s">
        <v>81</v>
      </c>
      <c r="U449" t="s">
        <v>82</v>
      </c>
      <c r="V449" t="s">
        <v>83</v>
      </c>
      <c r="W449" t="s">
        <v>109</v>
      </c>
      <c r="X449" t="s"/>
      <c r="Y449" t="s">
        <v>85</v>
      </c>
      <c r="Z449">
        <f>HYPERLINK("https://hotel-media.eclerx.com/savepage/tk_154624128670258_sr_188.html","info")</f>
        <v/>
      </c>
      <c r="AA449" t="n">
        <v>271657</v>
      </c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2071636</v>
      </c>
      <c r="AZ449" t="s">
        <v>694</v>
      </c>
      <c r="BA449" t="s"/>
      <c r="BB449" t="n">
        <v>153576</v>
      </c>
      <c r="BC449" t="n">
        <v>52.50218</v>
      </c>
      <c r="BD449" t="n">
        <v>52.50218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695</v>
      </c>
      <c r="F450" t="n">
        <v>2346869</v>
      </c>
      <c r="G450" t="s">
        <v>74</v>
      </c>
      <c r="H450" t="s">
        <v>75</v>
      </c>
      <c r="I450" t="s"/>
      <c r="J450" t="s">
        <v>74</v>
      </c>
      <c r="K450" t="n">
        <v>81.59999999999999</v>
      </c>
      <c r="L450" t="s">
        <v>76</v>
      </c>
      <c r="M450" t="s"/>
      <c r="N450" t="s">
        <v>93</v>
      </c>
      <c r="O450" t="s">
        <v>78</v>
      </c>
      <c r="P450" t="s">
        <v>696</v>
      </c>
      <c r="Q450" t="s"/>
      <c r="R450" t="s">
        <v>112</v>
      </c>
      <c r="S450" t="s">
        <v>697</v>
      </c>
      <c r="T450" t="s">
        <v>81</v>
      </c>
      <c r="U450" t="s">
        <v>82</v>
      </c>
      <c r="V450" t="s">
        <v>83</v>
      </c>
      <c r="W450" t="s">
        <v>109</v>
      </c>
      <c r="X450" t="s"/>
      <c r="Y450" t="s">
        <v>85</v>
      </c>
      <c r="Z450">
        <f>HYPERLINK("https://hotel-media.eclerx.com/savepage/tk_1546242056876122_sr_188.html","info")</f>
        <v/>
      </c>
      <c r="AA450" t="n">
        <v>210997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426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2959047</v>
      </c>
      <c r="AZ450" t="s">
        <v>698</v>
      </c>
      <c r="BA450" t="s"/>
      <c r="BB450" t="n">
        <v>221260</v>
      </c>
      <c r="BC450" t="n">
        <v>52.51158</v>
      </c>
      <c r="BD450" t="n">
        <v>52.51158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695</v>
      </c>
      <c r="F451" t="n">
        <v>2346869</v>
      </c>
      <c r="G451" t="s">
        <v>74</v>
      </c>
      <c r="H451" t="s">
        <v>75</v>
      </c>
      <c r="I451" t="s"/>
      <c r="J451" t="s">
        <v>74</v>
      </c>
      <c r="K451" t="n">
        <v>102</v>
      </c>
      <c r="L451" t="s">
        <v>76</v>
      </c>
      <c r="M451" t="s"/>
      <c r="N451" t="s">
        <v>95</v>
      </c>
      <c r="O451" t="s">
        <v>78</v>
      </c>
      <c r="P451" t="s">
        <v>696</v>
      </c>
      <c r="Q451" t="s"/>
      <c r="R451" t="s">
        <v>112</v>
      </c>
      <c r="S451" t="s">
        <v>159</v>
      </c>
      <c r="T451" t="s">
        <v>81</v>
      </c>
      <c r="U451" t="s">
        <v>82</v>
      </c>
      <c r="V451" t="s">
        <v>83</v>
      </c>
      <c r="W451" t="s">
        <v>109</v>
      </c>
      <c r="X451" t="s"/>
      <c r="Y451" t="s">
        <v>85</v>
      </c>
      <c r="Z451">
        <f>HYPERLINK("https://hotel-media.eclerx.com/savepage/tk_1546242056876122_sr_188.html","info")</f>
        <v/>
      </c>
      <c r="AA451" t="n">
        <v>210997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426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2959047</v>
      </c>
      <c r="AZ451" t="s">
        <v>698</v>
      </c>
      <c r="BA451" t="s"/>
      <c r="BB451" t="n">
        <v>221260</v>
      </c>
      <c r="BC451" t="n">
        <v>52.51158</v>
      </c>
      <c r="BD451" t="n">
        <v>52.51158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695</v>
      </c>
      <c r="F452" t="n">
        <v>2346869</v>
      </c>
      <c r="G452" t="s">
        <v>74</v>
      </c>
      <c r="H452" t="s">
        <v>75</v>
      </c>
      <c r="I452" t="s"/>
      <c r="J452" t="s">
        <v>74</v>
      </c>
      <c r="K452" t="n">
        <v>122</v>
      </c>
      <c r="L452" t="s">
        <v>76</v>
      </c>
      <c r="M452" t="s"/>
      <c r="N452" t="s">
        <v>327</v>
      </c>
      <c r="O452" t="s">
        <v>78</v>
      </c>
      <c r="P452" t="s">
        <v>696</v>
      </c>
      <c r="Q452" t="s"/>
      <c r="R452" t="s">
        <v>112</v>
      </c>
      <c r="S452" t="s">
        <v>167</v>
      </c>
      <c r="T452" t="s">
        <v>81</v>
      </c>
      <c r="U452" t="s">
        <v>82</v>
      </c>
      <c r="V452" t="s">
        <v>83</v>
      </c>
      <c r="W452" t="s">
        <v>109</v>
      </c>
      <c r="X452" t="s"/>
      <c r="Y452" t="s">
        <v>85</v>
      </c>
      <c r="Z452">
        <f>HYPERLINK("https://hotel-media.eclerx.com/savepage/tk_1546242056876122_sr_188.html","info")</f>
        <v/>
      </c>
      <c r="AA452" t="n">
        <v>210997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426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2959047</v>
      </c>
      <c r="AZ452" t="s">
        <v>698</v>
      </c>
      <c r="BA452" t="s"/>
      <c r="BB452" t="n">
        <v>221260</v>
      </c>
      <c r="BC452" t="n">
        <v>52.51158</v>
      </c>
      <c r="BD452" t="n">
        <v>52.51158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699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88.2</v>
      </c>
      <c r="L453" t="s">
        <v>76</v>
      </c>
      <c r="M453" t="s"/>
      <c r="N453" t="s">
        <v>95</v>
      </c>
      <c r="O453" t="s">
        <v>78</v>
      </c>
      <c r="P453" t="s">
        <v>699</v>
      </c>
      <c r="Q453" t="s"/>
      <c r="R453" t="s">
        <v>171</v>
      </c>
      <c r="S453" t="s">
        <v>485</v>
      </c>
      <c r="T453" t="s">
        <v>81</v>
      </c>
      <c r="U453" t="s">
        <v>82</v>
      </c>
      <c r="V453" t="s">
        <v>83</v>
      </c>
      <c r="W453" t="s">
        <v>109</v>
      </c>
      <c r="X453" t="s"/>
      <c r="Y453" t="s">
        <v>85</v>
      </c>
      <c r="Z453">
        <f>HYPERLINK("https://hotel-media.eclerx.com/savepage/tk_15462412813552835_sr_188.html","info")</f>
        <v/>
      </c>
      <c r="AA453" t="n">
        <v>-2071555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4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2071555</v>
      </c>
      <c r="AZ453" t="s">
        <v>700</v>
      </c>
      <c r="BA453" t="s"/>
      <c r="BB453" t="n">
        <v>439260</v>
      </c>
      <c r="BC453" t="n">
        <v>52.50278</v>
      </c>
      <c r="BD453" t="n">
        <v>52.50278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701</v>
      </c>
      <c r="F454" t="n">
        <v>1765649</v>
      </c>
      <c r="G454" t="s">
        <v>74</v>
      </c>
      <c r="H454" t="s">
        <v>75</v>
      </c>
      <c r="I454" t="s"/>
      <c r="J454" t="s">
        <v>74</v>
      </c>
      <c r="K454" t="n">
        <v>86.09999999999999</v>
      </c>
      <c r="L454" t="s">
        <v>76</v>
      </c>
      <c r="M454" t="s"/>
      <c r="N454" t="s">
        <v>93</v>
      </c>
      <c r="O454" t="s">
        <v>78</v>
      </c>
      <c r="P454" t="s">
        <v>701</v>
      </c>
      <c r="Q454" t="s"/>
      <c r="R454" t="s">
        <v>112</v>
      </c>
      <c r="S454" t="s">
        <v>702</v>
      </c>
      <c r="T454" t="s">
        <v>81</v>
      </c>
      <c r="U454" t="s">
        <v>82</v>
      </c>
      <c r="V454" t="s">
        <v>83</v>
      </c>
      <c r="W454" t="s">
        <v>109</v>
      </c>
      <c r="X454" t="s"/>
      <c r="Y454" t="s">
        <v>85</v>
      </c>
      <c r="Z454">
        <f>HYPERLINK("https://hotel-media.eclerx.com/savepage/tk_1546242014218764_sr_189.html","info")</f>
        <v/>
      </c>
      <c r="AA454" t="n">
        <v>360997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357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2982593</v>
      </c>
      <c r="AZ454" t="s">
        <v>703</v>
      </c>
      <c r="BA454" t="s"/>
      <c r="BB454" t="n">
        <v>536416</v>
      </c>
      <c r="BC454" t="n">
        <v>52.508392</v>
      </c>
      <c r="BD454" t="n">
        <v>52.508392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701</v>
      </c>
      <c r="F455" t="n">
        <v>1765649</v>
      </c>
      <c r="G455" t="s">
        <v>74</v>
      </c>
      <c r="H455" t="s">
        <v>75</v>
      </c>
      <c r="I455" t="s"/>
      <c r="J455" t="s">
        <v>74</v>
      </c>
      <c r="K455" t="n">
        <v>98.18000000000001</v>
      </c>
      <c r="L455" t="s">
        <v>76</v>
      </c>
      <c r="M455" t="s"/>
      <c r="N455" t="s">
        <v>104</v>
      </c>
      <c r="O455" t="s">
        <v>78</v>
      </c>
      <c r="P455" t="s">
        <v>701</v>
      </c>
      <c r="Q455" t="s"/>
      <c r="R455" t="s">
        <v>112</v>
      </c>
      <c r="S455" t="s">
        <v>704</v>
      </c>
      <c r="T455" t="s">
        <v>81</v>
      </c>
      <c r="U455" t="s">
        <v>82</v>
      </c>
      <c r="V455" t="s">
        <v>83</v>
      </c>
      <c r="W455" t="s">
        <v>109</v>
      </c>
      <c r="X455" t="s"/>
      <c r="Y455" t="s">
        <v>85</v>
      </c>
      <c r="Z455">
        <f>HYPERLINK("https://hotel-media.eclerx.com/savepage/tk_1546242014218764_sr_189.html","info")</f>
        <v/>
      </c>
      <c r="AA455" t="n">
        <v>360997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357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2982593</v>
      </c>
      <c r="AZ455" t="s">
        <v>703</v>
      </c>
      <c r="BA455" t="s"/>
      <c r="BB455" t="n">
        <v>536416</v>
      </c>
      <c r="BC455" t="n">
        <v>52.508392</v>
      </c>
      <c r="BD455" t="n">
        <v>52.508392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701</v>
      </c>
      <c r="F456" t="n">
        <v>1765649</v>
      </c>
      <c r="G456" t="s">
        <v>74</v>
      </c>
      <c r="H456" t="s">
        <v>75</v>
      </c>
      <c r="I456" t="s"/>
      <c r="J456" t="s">
        <v>74</v>
      </c>
      <c r="K456" t="n">
        <v>118.18</v>
      </c>
      <c r="L456" t="s">
        <v>76</v>
      </c>
      <c r="M456" t="s"/>
      <c r="N456" t="s">
        <v>216</v>
      </c>
      <c r="O456" t="s">
        <v>78</v>
      </c>
      <c r="P456" t="s">
        <v>701</v>
      </c>
      <c r="Q456" t="s"/>
      <c r="R456" t="s">
        <v>112</v>
      </c>
      <c r="S456" t="s">
        <v>705</v>
      </c>
      <c r="T456" t="s">
        <v>81</v>
      </c>
      <c r="U456" t="s">
        <v>82</v>
      </c>
      <c r="V456" t="s">
        <v>83</v>
      </c>
      <c r="W456" t="s">
        <v>109</v>
      </c>
      <c r="X456" t="s"/>
      <c r="Y456" t="s">
        <v>85</v>
      </c>
      <c r="Z456">
        <f>HYPERLINK("https://hotel-media.eclerx.com/savepage/tk_1546242014218764_sr_189.html","info")</f>
        <v/>
      </c>
      <c r="AA456" t="n">
        <v>360997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357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2982593</v>
      </c>
      <c r="AZ456" t="s">
        <v>703</v>
      </c>
      <c r="BA456" t="s"/>
      <c r="BB456" t="n">
        <v>536416</v>
      </c>
      <c r="BC456" t="n">
        <v>52.508392</v>
      </c>
      <c r="BD456" t="n">
        <v>52.508392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701</v>
      </c>
      <c r="F457" t="n">
        <v>1765649</v>
      </c>
      <c r="G457" t="s">
        <v>74</v>
      </c>
      <c r="H457" t="s">
        <v>75</v>
      </c>
      <c r="I457" t="s"/>
      <c r="J457" t="s">
        <v>74</v>
      </c>
      <c r="K457" t="n">
        <v>119.18</v>
      </c>
      <c r="L457" t="s">
        <v>76</v>
      </c>
      <c r="M457" t="s"/>
      <c r="N457" t="s">
        <v>706</v>
      </c>
      <c r="O457" t="s">
        <v>78</v>
      </c>
      <c r="P457" t="s">
        <v>701</v>
      </c>
      <c r="Q457" t="s"/>
      <c r="R457" t="s">
        <v>112</v>
      </c>
      <c r="S457" t="s">
        <v>707</v>
      </c>
      <c r="T457" t="s">
        <v>81</v>
      </c>
      <c r="U457" t="s">
        <v>82</v>
      </c>
      <c r="V457" t="s">
        <v>83</v>
      </c>
      <c r="W457" t="s">
        <v>109</v>
      </c>
      <c r="X457" t="s"/>
      <c r="Y457" t="s">
        <v>85</v>
      </c>
      <c r="Z457">
        <f>HYPERLINK("https://hotel-media.eclerx.com/savepage/tk_1546242014218764_sr_189.html","info")</f>
        <v/>
      </c>
      <c r="AA457" t="n">
        <v>360997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357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2982593</v>
      </c>
      <c r="AZ457" t="s">
        <v>703</v>
      </c>
      <c r="BA457" t="s"/>
      <c r="BB457" t="n">
        <v>536416</v>
      </c>
      <c r="BC457" t="n">
        <v>52.508392</v>
      </c>
      <c r="BD457" t="n">
        <v>52.508392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701</v>
      </c>
      <c r="F458" t="n">
        <v>1765649</v>
      </c>
      <c r="G458" t="s">
        <v>74</v>
      </c>
      <c r="H458" t="s">
        <v>75</v>
      </c>
      <c r="I458" t="s"/>
      <c r="J458" t="s">
        <v>74</v>
      </c>
      <c r="K458" t="n">
        <v>139.83</v>
      </c>
      <c r="L458" t="s">
        <v>76</v>
      </c>
      <c r="M458" t="s"/>
      <c r="N458" t="s">
        <v>708</v>
      </c>
      <c r="O458" t="s">
        <v>78</v>
      </c>
      <c r="P458" t="s">
        <v>701</v>
      </c>
      <c r="Q458" t="s"/>
      <c r="R458" t="s">
        <v>112</v>
      </c>
      <c r="S458" t="s">
        <v>709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>
        <f>HYPERLINK("https://hotel-media.eclerx.com/savepage/tk_1546242014218764_sr_189.html","info")</f>
        <v/>
      </c>
      <c r="AA458" t="n">
        <v>360997</v>
      </c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357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2982593</v>
      </c>
      <c r="AZ458" t="s">
        <v>703</v>
      </c>
      <c r="BA458" t="s"/>
      <c r="BB458" t="n">
        <v>536416</v>
      </c>
      <c r="BC458" t="n">
        <v>52.508392</v>
      </c>
      <c r="BD458" t="n">
        <v>52.508392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701</v>
      </c>
      <c r="F459" t="n">
        <v>1765649</v>
      </c>
      <c r="G459" t="s">
        <v>74</v>
      </c>
      <c r="H459" t="s">
        <v>75</v>
      </c>
      <c r="I459" t="s"/>
      <c r="J459" t="s">
        <v>74</v>
      </c>
      <c r="K459" t="n">
        <v>148.18</v>
      </c>
      <c r="L459" t="s">
        <v>76</v>
      </c>
      <c r="M459" t="s"/>
      <c r="N459" t="s">
        <v>710</v>
      </c>
      <c r="O459" t="s">
        <v>78</v>
      </c>
      <c r="P459" t="s">
        <v>701</v>
      </c>
      <c r="Q459" t="s"/>
      <c r="R459" t="s">
        <v>112</v>
      </c>
      <c r="S459" t="s">
        <v>711</v>
      </c>
      <c r="T459" t="s">
        <v>81</v>
      </c>
      <c r="U459" t="s">
        <v>82</v>
      </c>
      <c r="V459" t="s">
        <v>83</v>
      </c>
      <c r="W459" t="s">
        <v>109</v>
      </c>
      <c r="X459" t="s"/>
      <c r="Y459" t="s">
        <v>85</v>
      </c>
      <c r="Z459">
        <f>HYPERLINK("https://hotel-media.eclerx.com/savepage/tk_1546242014218764_sr_189.html","info")</f>
        <v/>
      </c>
      <c r="AA459" t="n">
        <v>360997</v>
      </c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357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2982593</v>
      </c>
      <c r="AZ459" t="s">
        <v>703</v>
      </c>
      <c r="BA459" t="s"/>
      <c r="BB459" t="n">
        <v>536416</v>
      </c>
      <c r="BC459" t="n">
        <v>52.508392</v>
      </c>
      <c r="BD459" t="n">
        <v>52.508392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712</v>
      </c>
      <c r="F460" t="n">
        <v>1716276</v>
      </c>
      <c r="G460" t="s">
        <v>74</v>
      </c>
      <c r="H460" t="s">
        <v>75</v>
      </c>
      <c r="I460" t="s"/>
      <c r="J460" t="s">
        <v>74</v>
      </c>
      <c r="K460" t="n">
        <v>66</v>
      </c>
      <c r="L460" t="s">
        <v>76</v>
      </c>
      <c r="M460" t="s"/>
      <c r="N460" t="s">
        <v>713</v>
      </c>
      <c r="O460" t="s">
        <v>78</v>
      </c>
      <c r="P460" t="s">
        <v>714</v>
      </c>
      <c r="Q460" t="s"/>
      <c r="R460" t="s">
        <v>171</v>
      </c>
      <c r="S460" t="s">
        <v>715</v>
      </c>
      <c r="T460" t="s">
        <v>81</v>
      </c>
      <c r="U460" t="s">
        <v>82</v>
      </c>
      <c r="V460" t="s">
        <v>83</v>
      </c>
      <c r="W460" t="s">
        <v>109</v>
      </c>
      <c r="X460" t="s"/>
      <c r="Y460" t="s">
        <v>85</v>
      </c>
      <c r="Z460">
        <f>HYPERLINK("https://hotel-media.eclerx.com/savepage/tk_15462416602790322_sr_188.html","info")</f>
        <v/>
      </c>
      <c r="AA460" t="n">
        <v>228068</v>
      </c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210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2071691</v>
      </c>
      <c r="AZ460" t="s">
        <v>716</v>
      </c>
      <c r="BA460" t="s"/>
      <c r="BB460" t="n">
        <v>29974</v>
      </c>
      <c r="BC460" t="n">
        <v>52.499228</v>
      </c>
      <c r="BD460" t="n">
        <v>52.499228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712</v>
      </c>
      <c r="F461" t="n">
        <v>1716276</v>
      </c>
      <c r="G461" t="s">
        <v>74</v>
      </c>
      <c r="H461" t="s">
        <v>75</v>
      </c>
      <c r="I461" t="s"/>
      <c r="J461" t="s">
        <v>74</v>
      </c>
      <c r="K461" t="n">
        <v>76</v>
      </c>
      <c r="L461" t="s">
        <v>76</v>
      </c>
      <c r="M461" t="s"/>
      <c r="N461" t="s">
        <v>717</v>
      </c>
      <c r="O461" t="s">
        <v>78</v>
      </c>
      <c r="P461" t="s">
        <v>714</v>
      </c>
      <c r="Q461" t="s"/>
      <c r="R461" t="s">
        <v>171</v>
      </c>
      <c r="S461" t="s">
        <v>718</v>
      </c>
      <c r="T461" t="s">
        <v>81</v>
      </c>
      <c r="U461" t="s">
        <v>82</v>
      </c>
      <c r="V461" t="s">
        <v>83</v>
      </c>
      <c r="W461" t="s">
        <v>109</v>
      </c>
      <c r="X461" t="s"/>
      <c r="Y461" t="s">
        <v>85</v>
      </c>
      <c r="Z461">
        <f>HYPERLINK("https://hotel-media.eclerx.com/savepage/tk_15462416602790322_sr_188.html","info")</f>
        <v/>
      </c>
      <c r="AA461" t="n">
        <v>228068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210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2071691</v>
      </c>
      <c r="AZ461" t="s">
        <v>716</v>
      </c>
      <c r="BA461" t="s"/>
      <c r="BB461" t="n">
        <v>29974</v>
      </c>
      <c r="BC461" t="n">
        <v>52.499228</v>
      </c>
      <c r="BD461" t="n">
        <v>52.499228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712</v>
      </c>
      <c r="F462" t="n">
        <v>1716276</v>
      </c>
      <c r="G462" t="s">
        <v>74</v>
      </c>
      <c r="H462" t="s">
        <v>75</v>
      </c>
      <c r="I462" t="s"/>
      <c r="J462" t="s">
        <v>74</v>
      </c>
      <c r="K462" t="n">
        <v>66</v>
      </c>
      <c r="L462" t="s">
        <v>76</v>
      </c>
      <c r="M462" t="s"/>
      <c r="N462" t="s">
        <v>719</v>
      </c>
      <c r="O462" t="s">
        <v>78</v>
      </c>
      <c r="P462" t="s">
        <v>714</v>
      </c>
      <c r="Q462" t="s"/>
      <c r="R462" t="s">
        <v>171</v>
      </c>
      <c r="S462" t="s">
        <v>715</v>
      </c>
      <c r="T462" t="s">
        <v>81</v>
      </c>
      <c r="U462" t="s">
        <v>82</v>
      </c>
      <c r="V462" t="s">
        <v>83</v>
      </c>
      <c r="W462" t="s">
        <v>109</v>
      </c>
      <c r="X462" t="s"/>
      <c r="Y462" t="s">
        <v>85</v>
      </c>
      <c r="Z462">
        <f>HYPERLINK("https://hotel-media.eclerx.com/savepage/tk_15462416602790322_sr_188.html","info")</f>
        <v/>
      </c>
      <c r="AA462" t="n">
        <v>228068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210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2071691</v>
      </c>
      <c r="AZ462" t="s">
        <v>716</v>
      </c>
      <c r="BA462" t="s"/>
      <c r="BB462" t="n">
        <v>29974</v>
      </c>
      <c r="BC462" t="n">
        <v>52.499228</v>
      </c>
      <c r="BD462" t="n">
        <v>52.499228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712</v>
      </c>
      <c r="F463" t="n">
        <v>1716276</v>
      </c>
      <c r="G463" t="s">
        <v>74</v>
      </c>
      <c r="H463" t="s">
        <v>75</v>
      </c>
      <c r="I463" t="s"/>
      <c r="J463" t="s">
        <v>74</v>
      </c>
      <c r="K463" t="n">
        <v>70</v>
      </c>
      <c r="L463" t="s">
        <v>76</v>
      </c>
      <c r="M463" t="s"/>
      <c r="N463" t="s">
        <v>719</v>
      </c>
      <c r="O463" t="s">
        <v>78</v>
      </c>
      <c r="P463" t="s">
        <v>714</v>
      </c>
      <c r="Q463" t="s"/>
      <c r="R463" t="s">
        <v>171</v>
      </c>
      <c r="S463" t="s">
        <v>493</v>
      </c>
      <c r="T463" t="s">
        <v>81</v>
      </c>
      <c r="U463" t="s">
        <v>82</v>
      </c>
      <c r="V463" t="s">
        <v>83</v>
      </c>
      <c r="W463" t="s">
        <v>109</v>
      </c>
      <c r="X463" t="s"/>
      <c r="Y463" t="s">
        <v>85</v>
      </c>
      <c r="Z463">
        <f>HYPERLINK("https://hotel-media.eclerx.com/savepage/tk_15462416602790322_sr_188.html","info")</f>
        <v/>
      </c>
      <c r="AA463" t="n">
        <v>228068</v>
      </c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210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2071691</v>
      </c>
      <c r="AZ463" t="s">
        <v>716</v>
      </c>
      <c r="BA463" t="s"/>
      <c r="BB463" t="n">
        <v>29974</v>
      </c>
      <c r="BC463" t="n">
        <v>52.499228</v>
      </c>
      <c r="BD463" t="n">
        <v>52.499228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712</v>
      </c>
      <c r="F464" t="n">
        <v>1716276</v>
      </c>
      <c r="G464" t="s">
        <v>74</v>
      </c>
      <c r="H464" t="s">
        <v>75</v>
      </c>
      <c r="I464" t="s"/>
      <c r="J464" t="s">
        <v>74</v>
      </c>
      <c r="K464" t="n">
        <v>81</v>
      </c>
      <c r="L464" t="s">
        <v>76</v>
      </c>
      <c r="M464" t="s"/>
      <c r="N464" t="s">
        <v>720</v>
      </c>
      <c r="O464" t="s">
        <v>78</v>
      </c>
      <c r="P464" t="s">
        <v>714</v>
      </c>
      <c r="Q464" t="s"/>
      <c r="R464" t="s">
        <v>171</v>
      </c>
      <c r="S464" t="s">
        <v>721</v>
      </c>
      <c r="T464" t="s">
        <v>81</v>
      </c>
      <c r="U464" t="s">
        <v>82</v>
      </c>
      <c r="V464" t="s">
        <v>83</v>
      </c>
      <c r="W464" t="s">
        <v>109</v>
      </c>
      <c r="X464" t="s"/>
      <c r="Y464" t="s">
        <v>85</v>
      </c>
      <c r="Z464">
        <f>HYPERLINK("https://hotel-media.eclerx.com/savepage/tk_15462416602790322_sr_188.html","info")</f>
        <v/>
      </c>
      <c r="AA464" t="n">
        <v>228068</v>
      </c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210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2071691</v>
      </c>
      <c r="AZ464" t="s">
        <v>716</v>
      </c>
      <c r="BA464" t="s"/>
      <c r="BB464" t="n">
        <v>29974</v>
      </c>
      <c r="BC464" t="n">
        <v>52.499228</v>
      </c>
      <c r="BD464" t="n">
        <v>52.499228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712</v>
      </c>
      <c r="F465" t="n">
        <v>1716276</v>
      </c>
      <c r="G465" t="s">
        <v>74</v>
      </c>
      <c r="H465" t="s">
        <v>75</v>
      </c>
      <c r="I465" t="s"/>
      <c r="J465" t="s">
        <v>74</v>
      </c>
      <c r="K465" t="n">
        <v>81</v>
      </c>
      <c r="L465" t="s">
        <v>76</v>
      </c>
      <c r="M465" t="s"/>
      <c r="N465" t="s">
        <v>720</v>
      </c>
      <c r="O465" t="s">
        <v>78</v>
      </c>
      <c r="P465" t="s">
        <v>714</v>
      </c>
      <c r="Q465" t="s"/>
      <c r="R465" t="s">
        <v>171</v>
      </c>
      <c r="S465" t="s">
        <v>721</v>
      </c>
      <c r="T465" t="s">
        <v>81</v>
      </c>
      <c r="U465" t="s">
        <v>82</v>
      </c>
      <c r="V465" t="s">
        <v>83</v>
      </c>
      <c r="W465" t="s">
        <v>109</v>
      </c>
      <c r="X465" t="s"/>
      <c r="Y465" t="s">
        <v>85</v>
      </c>
      <c r="Z465">
        <f>HYPERLINK("https://hotel-media.eclerx.com/savepage/tk_15462416602790322_sr_188.html","info")</f>
        <v/>
      </c>
      <c r="AA465" t="n">
        <v>228068</v>
      </c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210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2071691</v>
      </c>
      <c r="AZ465" t="s">
        <v>716</v>
      </c>
      <c r="BA465" t="s"/>
      <c r="BB465" t="n">
        <v>29974</v>
      </c>
      <c r="BC465" t="n">
        <v>52.499228</v>
      </c>
      <c r="BD465" t="n">
        <v>52.499228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712</v>
      </c>
      <c r="F466" t="n">
        <v>1716276</v>
      </c>
      <c r="G466" t="s">
        <v>74</v>
      </c>
      <c r="H466" t="s">
        <v>75</v>
      </c>
      <c r="I466" t="s"/>
      <c r="J466" t="s">
        <v>74</v>
      </c>
      <c r="K466" t="n">
        <v>85</v>
      </c>
      <c r="L466" t="s">
        <v>76</v>
      </c>
      <c r="M466" t="s"/>
      <c r="N466" t="s">
        <v>720</v>
      </c>
      <c r="O466" t="s">
        <v>78</v>
      </c>
      <c r="P466" t="s">
        <v>714</v>
      </c>
      <c r="Q466" t="s"/>
      <c r="R466" t="s">
        <v>171</v>
      </c>
      <c r="S466" t="s">
        <v>211</v>
      </c>
      <c r="T466" t="s">
        <v>81</v>
      </c>
      <c r="U466" t="s">
        <v>82</v>
      </c>
      <c r="V466" t="s">
        <v>83</v>
      </c>
      <c r="W466" t="s">
        <v>109</v>
      </c>
      <c r="X466" t="s"/>
      <c r="Y466" t="s">
        <v>85</v>
      </c>
      <c r="Z466">
        <f>HYPERLINK("https://hotel-media.eclerx.com/savepage/tk_15462416602790322_sr_188.html","info")</f>
        <v/>
      </c>
      <c r="AA466" t="n">
        <v>228068</v>
      </c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210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2071691</v>
      </c>
      <c r="AZ466" t="s">
        <v>716</v>
      </c>
      <c r="BA466" t="s"/>
      <c r="BB466" t="n">
        <v>29974</v>
      </c>
      <c r="BC466" t="n">
        <v>52.499228</v>
      </c>
      <c r="BD466" t="n">
        <v>52.499228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712</v>
      </c>
      <c r="F467" t="n">
        <v>1716276</v>
      </c>
      <c r="G467" t="s">
        <v>74</v>
      </c>
      <c r="H467" t="s">
        <v>75</v>
      </c>
      <c r="I467" t="s"/>
      <c r="J467" t="s">
        <v>74</v>
      </c>
      <c r="K467" t="n">
        <v>86</v>
      </c>
      <c r="L467" t="s">
        <v>76</v>
      </c>
      <c r="M467" t="s"/>
      <c r="N467" t="s">
        <v>722</v>
      </c>
      <c r="O467" t="s">
        <v>78</v>
      </c>
      <c r="P467" t="s">
        <v>714</v>
      </c>
      <c r="Q467" t="s"/>
      <c r="R467" t="s">
        <v>171</v>
      </c>
      <c r="S467" t="s">
        <v>156</v>
      </c>
      <c r="T467" t="s">
        <v>81</v>
      </c>
      <c r="U467" t="s">
        <v>82</v>
      </c>
      <c r="V467" t="s">
        <v>83</v>
      </c>
      <c r="W467" t="s">
        <v>109</v>
      </c>
      <c r="X467" t="s"/>
      <c r="Y467" t="s">
        <v>85</v>
      </c>
      <c r="Z467">
        <f>HYPERLINK("https://hotel-media.eclerx.com/savepage/tk_15462416602790322_sr_188.html","info")</f>
        <v/>
      </c>
      <c r="AA467" t="n">
        <v>228068</v>
      </c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210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2071691</v>
      </c>
      <c r="AZ467" t="s">
        <v>716</v>
      </c>
      <c r="BA467" t="s"/>
      <c r="BB467" t="n">
        <v>29974</v>
      </c>
      <c r="BC467" t="n">
        <v>52.499228</v>
      </c>
      <c r="BD467" t="n">
        <v>52.499228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712</v>
      </c>
      <c r="F468" t="n">
        <v>1716276</v>
      </c>
      <c r="G468" t="s">
        <v>74</v>
      </c>
      <c r="H468" t="s">
        <v>75</v>
      </c>
      <c r="I468" t="s"/>
      <c r="J468" t="s">
        <v>74</v>
      </c>
      <c r="K468" t="n">
        <v>86</v>
      </c>
      <c r="L468" t="s">
        <v>76</v>
      </c>
      <c r="M468" t="s"/>
      <c r="N468" t="s">
        <v>722</v>
      </c>
      <c r="O468" t="s">
        <v>78</v>
      </c>
      <c r="P468" t="s">
        <v>714</v>
      </c>
      <c r="Q468" t="s"/>
      <c r="R468" t="s">
        <v>171</v>
      </c>
      <c r="S468" t="s">
        <v>156</v>
      </c>
      <c r="T468" t="s">
        <v>81</v>
      </c>
      <c r="U468" t="s">
        <v>82</v>
      </c>
      <c r="V468" t="s">
        <v>83</v>
      </c>
      <c r="W468" t="s">
        <v>109</v>
      </c>
      <c r="X468" t="s"/>
      <c r="Y468" t="s">
        <v>85</v>
      </c>
      <c r="Z468">
        <f>HYPERLINK("https://hotel-media.eclerx.com/savepage/tk_15462416602790322_sr_188.html","info")</f>
        <v/>
      </c>
      <c r="AA468" t="n">
        <v>228068</v>
      </c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210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2071691</v>
      </c>
      <c r="AZ468" t="s">
        <v>716</v>
      </c>
      <c r="BA468" t="s"/>
      <c r="BB468" t="n">
        <v>29974</v>
      </c>
      <c r="BC468" t="n">
        <v>52.499228</v>
      </c>
      <c r="BD468" t="n">
        <v>52.499228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712</v>
      </c>
      <c r="F469" t="n">
        <v>1716276</v>
      </c>
      <c r="G469" t="s">
        <v>74</v>
      </c>
      <c r="H469" t="s">
        <v>75</v>
      </c>
      <c r="I469" t="s"/>
      <c r="J469" t="s">
        <v>74</v>
      </c>
      <c r="K469" t="n">
        <v>90</v>
      </c>
      <c r="L469" t="s">
        <v>76</v>
      </c>
      <c r="M469" t="s"/>
      <c r="N469" t="s">
        <v>722</v>
      </c>
      <c r="O469" t="s">
        <v>78</v>
      </c>
      <c r="P469" t="s">
        <v>714</v>
      </c>
      <c r="Q469" t="s"/>
      <c r="R469" t="s">
        <v>171</v>
      </c>
      <c r="S469" t="s">
        <v>398</v>
      </c>
      <c r="T469" t="s">
        <v>81</v>
      </c>
      <c r="U469" t="s">
        <v>82</v>
      </c>
      <c r="V469" t="s">
        <v>83</v>
      </c>
      <c r="W469" t="s">
        <v>109</v>
      </c>
      <c r="X469" t="s"/>
      <c r="Y469" t="s">
        <v>85</v>
      </c>
      <c r="Z469">
        <f>HYPERLINK("https://hotel-media.eclerx.com/savepage/tk_15462416602790322_sr_188.html","info")</f>
        <v/>
      </c>
      <c r="AA469" t="n">
        <v>228068</v>
      </c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210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2071691</v>
      </c>
      <c r="AZ469" t="s">
        <v>716</v>
      </c>
      <c r="BA469" t="s"/>
      <c r="BB469" t="n">
        <v>29974</v>
      </c>
      <c r="BC469" t="n">
        <v>52.499228</v>
      </c>
      <c r="BD469" t="n">
        <v>52.499228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712</v>
      </c>
      <c r="F470" t="n">
        <v>1716276</v>
      </c>
      <c r="G470" t="s">
        <v>74</v>
      </c>
      <c r="H470" t="s">
        <v>75</v>
      </c>
      <c r="I470" t="s"/>
      <c r="J470" t="s">
        <v>74</v>
      </c>
      <c r="K470" t="n">
        <v>91</v>
      </c>
      <c r="L470" t="s">
        <v>76</v>
      </c>
      <c r="M470" t="s"/>
      <c r="N470" t="s">
        <v>723</v>
      </c>
      <c r="O470" t="s">
        <v>78</v>
      </c>
      <c r="P470" t="s">
        <v>714</v>
      </c>
      <c r="Q470" t="s"/>
      <c r="R470" t="s">
        <v>171</v>
      </c>
      <c r="S470" t="s">
        <v>94</v>
      </c>
      <c r="T470" t="s">
        <v>81</v>
      </c>
      <c r="U470" t="s">
        <v>82</v>
      </c>
      <c r="V470" t="s">
        <v>83</v>
      </c>
      <c r="W470" t="s">
        <v>109</v>
      </c>
      <c r="X470" t="s"/>
      <c r="Y470" t="s">
        <v>85</v>
      </c>
      <c r="Z470">
        <f>HYPERLINK("https://hotel-media.eclerx.com/savepage/tk_15462416602790322_sr_188.html","info")</f>
        <v/>
      </c>
      <c r="AA470" t="n">
        <v>228068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210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2071691</v>
      </c>
      <c r="AZ470" t="s">
        <v>716</v>
      </c>
      <c r="BA470" t="s"/>
      <c r="BB470" t="n">
        <v>29974</v>
      </c>
      <c r="BC470" t="n">
        <v>52.499228</v>
      </c>
      <c r="BD470" t="n">
        <v>52.499228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712</v>
      </c>
      <c r="F471" t="n">
        <v>1716276</v>
      </c>
      <c r="G471" t="s">
        <v>74</v>
      </c>
      <c r="H471" t="s">
        <v>75</v>
      </c>
      <c r="I471" t="s"/>
      <c r="J471" t="s">
        <v>74</v>
      </c>
      <c r="K471" t="n">
        <v>94</v>
      </c>
      <c r="L471" t="s">
        <v>76</v>
      </c>
      <c r="M471" t="s"/>
      <c r="N471" t="s">
        <v>719</v>
      </c>
      <c r="O471" t="s">
        <v>78</v>
      </c>
      <c r="P471" t="s">
        <v>714</v>
      </c>
      <c r="Q471" t="s"/>
      <c r="R471" t="s">
        <v>171</v>
      </c>
      <c r="S471" t="s">
        <v>589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>
        <f>HYPERLINK("https://hotel-media.eclerx.com/savepage/tk_15462416602790322_sr_188.html","info")</f>
        <v/>
      </c>
      <c r="AA471" t="n">
        <v>228068</v>
      </c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210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2071691</v>
      </c>
      <c r="AZ471" t="s">
        <v>716</v>
      </c>
      <c r="BA471" t="s"/>
      <c r="BB471" t="n">
        <v>29974</v>
      </c>
      <c r="BC471" t="n">
        <v>52.499228</v>
      </c>
      <c r="BD471" t="n">
        <v>52.499228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712</v>
      </c>
      <c r="F472" t="n">
        <v>1716276</v>
      </c>
      <c r="G472" t="s">
        <v>74</v>
      </c>
      <c r="H472" t="s">
        <v>75</v>
      </c>
      <c r="I472" t="s"/>
      <c r="J472" t="s">
        <v>74</v>
      </c>
      <c r="K472" t="n">
        <v>96</v>
      </c>
      <c r="L472" t="s">
        <v>76</v>
      </c>
      <c r="M472" t="s"/>
      <c r="N472" t="s">
        <v>724</v>
      </c>
      <c r="O472" t="s">
        <v>78</v>
      </c>
      <c r="P472" t="s">
        <v>714</v>
      </c>
      <c r="Q472" t="s"/>
      <c r="R472" t="s">
        <v>171</v>
      </c>
      <c r="S472" t="s">
        <v>725</v>
      </c>
      <c r="T472" t="s">
        <v>81</v>
      </c>
      <c r="U472" t="s">
        <v>82</v>
      </c>
      <c r="V472" t="s">
        <v>83</v>
      </c>
      <c r="W472" t="s">
        <v>109</v>
      </c>
      <c r="X472" t="s"/>
      <c r="Y472" t="s">
        <v>85</v>
      </c>
      <c r="Z472">
        <f>HYPERLINK("https://hotel-media.eclerx.com/savepage/tk_15462416602790322_sr_188.html","info")</f>
        <v/>
      </c>
      <c r="AA472" t="n">
        <v>228068</v>
      </c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210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2071691</v>
      </c>
      <c r="AZ472" t="s">
        <v>716</v>
      </c>
      <c r="BA472" t="s"/>
      <c r="BB472" t="n">
        <v>29974</v>
      </c>
      <c r="BC472" t="n">
        <v>52.499228</v>
      </c>
      <c r="BD472" t="n">
        <v>52.499228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712</v>
      </c>
      <c r="F473" t="n">
        <v>1716276</v>
      </c>
      <c r="G473" t="s">
        <v>74</v>
      </c>
      <c r="H473" t="s">
        <v>75</v>
      </c>
      <c r="I473" t="s"/>
      <c r="J473" t="s">
        <v>74</v>
      </c>
      <c r="K473" t="n">
        <v>98</v>
      </c>
      <c r="L473" t="s">
        <v>76</v>
      </c>
      <c r="M473" t="s"/>
      <c r="N473" t="s">
        <v>719</v>
      </c>
      <c r="O473" t="s">
        <v>78</v>
      </c>
      <c r="P473" t="s">
        <v>714</v>
      </c>
      <c r="Q473" t="s"/>
      <c r="R473" t="s">
        <v>171</v>
      </c>
      <c r="S473" t="s">
        <v>656</v>
      </c>
      <c r="T473" t="s">
        <v>81</v>
      </c>
      <c r="U473" t="s">
        <v>82</v>
      </c>
      <c r="V473" t="s">
        <v>83</v>
      </c>
      <c r="W473" t="s">
        <v>84</v>
      </c>
      <c r="X473" t="s"/>
      <c r="Y473" t="s">
        <v>85</v>
      </c>
      <c r="Z473">
        <f>HYPERLINK("https://hotel-media.eclerx.com/savepage/tk_15462416602790322_sr_188.html","info")</f>
        <v/>
      </c>
      <c r="AA473" t="n">
        <v>228068</v>
      </c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210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2071691</v>
      </c>
      <c r="AZ473" t="s">
        <v>716</v>
      </c>
      <c r="BA473" t="s"/>
      <c r="BB473" t="n">
        <v>29974</v>
      </c>
      <c r="BC473" t="n">
        <v>52.499228</v>
      </c>
      <c r="BD473" t="n">
        <v>52.499228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712</v>
      </c>
      <c r="F474" t="n">
        <v>1716276</v>
      </c>
      <c r="G474" t="s">
        <v>74</v>
      </c>
      <c r="H474" t="s">
        <v>75</v>
      </c>
      <c r="I474" t="s"/>
      <c r="J474" t="s">
        <v>74</v>
      </c>
      <c r="K474" t="n">
        <v>104</v>
      </c>
      <c r="L474" t="s">
        <v>76</v>
      </c>
      <c r="M474" t="s"/>
      <c r="N474" t="s">
        <v>717</v>
      </c>
      <c r="O474" t="s">
        <v>78</v>
      </c>
      <c r="P474" t="s">
        <v>714</v>
      </c>
      <c r="Q474" t="s"/>
      <c r="R474" t="s">
        <v>171</v>
      </c>
      <c r="S474" t="s">
        <v>184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>
        <f>HYPERLINK("https://hotel-media.eclerx.com/savepage/tk_15462416602790322_sr_188.html","info")</f>
        <v/>
      </c>
      <c r="AA474" t="n">
        <v>228068</v>
      </c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210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2071691</v>
      </c>
      <c r="AZ474" t="s">
        <v>716</v>
      </c>
      <c r="BA474" t="s"/>
      <c r="BB474" t="n">
        <v>29974</v>
      </c>
      <c r="BC474" t="n">
        <v>52.499228</v>
      </c>
      <c r="BD474" t="n">
        <v>52.499228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712</v>
      </c>
      <c r="F475" t="n">
        <v>1716276</v>
      </c>
      <c r="G475" t="s">
        <v>74</v>
      </c>
      <c r="H475" t="s">
        <v>75</v>
      </c>
      <c r="I475" t="s"/>
      <c r="J475" t="s">
        <v>74</v>
      </c>
      <c r="K475" t="n">
        <v>109</v>
      </c>
      <c r="L475" t="s">
        <v>76</v>
      </c>
      <c r="M475" t="s"/>
      <c r="N475" t="s">
        <v>720</v>
      </c>
      <c r="O475" t="s">
        <v>78</v>
      </c>
      <c r="P475" t="s">
        <v>714</v>
      </c>
      <c r="Q475" t="s"/>
      <c r="R475" t="s">
        <v>171</v>
      </c>
      <c r="S475" t="s">
        <v>202</v>
      </c>
      <c r="T475" t="s">
        <v>81</v>
      </c>
      <c r="U475" t="s">
        <v>82</v>
      </c>
      <c r="V475" t="s">
        <v>83</v>
      </c>
      <c r="W475" t="s">
        <v>84</v>
      </c>
      <c r="X475" t="s"/>
      <c r="Y475" t="s">
        <v>85</v>
      </c>
      <c r="Z475">
        <f>HYPERLINK("https://hotel-media.eclerx.com/savepage/tk_15462416602790322_sr_188.html","info")</f>
        <v/>
      </c>
      <c r="AA475" t="n">
        <v>228068</v>
      </c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210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2071691</v>
      </c>
      <c r="AZ475" t="s">
        <v>716</v>
      </c>
      <c r="BA475" t="s"/>
      <c r="BB475" t="n">
        <v>29974</v>
      </c>
      <c r="BC475" t="n">
        <v>52.499228</v>
      </c>
      <c r="BD475" t="n">
        <v>52.499228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712</v>
      </c>
      <c r="F476" t="n">
        <v>1716276</v>
      </c>
      <c r="G476" t="s">
        <v>74</v>
      </c>
      <c r="H476" t="s">
        <v>75</v>
      </c>
      <c r="I476" t="s"/>
      <c r="J476" t="s">
        <v>74</v>
      </c>
      <c r="K476" t="n">
        <v>113</v>
      </c>
      <c r="L476" t="s">
        <v>76</v>
      </c>
      <c r="M476" t="s"/>
      <c r="N476" t="s">
        <v>720</v>
      </c>
      <c r="O476" t="s">
        <v>78</v>
      </c>
      <c r="P476" t="s">
        <v>714</v>
      </c>
      <c r="Q476" t="s"/>
      <c r="R476" t="s">
        <v>171</v>
      </c>
      <c r="S476" t="s">
        <v>726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>
        <f>HYPERLINK("https://hotel-media.eclerx.com/savepage/tk_15462416602790322_sr_188.html","info")</f>
        <v/>
      </c>
      <c r="AA476" t="n">
        <v>228068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210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2071691</v>
      </c>
      <c r="AZ476" t="s">
        <v>716</v>
      </c>
      <c r="BA476" t="s"/>
      <c r="BB476" t="n">
        <v>29974</v>
      </c>
      <c r="BC476" t="n">
        <v>52.499228</v>
      </c>
      <c r="BD476" t="n">
        <v>52.499228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712</v>
      </c>
      <c r="F477" t="n">
        <v>1716276</v>
      </c>
      <c r="G477" t="s">
        <v>74</v>
      </c>
      <c r="H477" t="s">
        <v>75</v>
      </c>
      <c r="I477" t="s"/>
      <c r="J477" t="s">
        <v>74</v>
      </c>
      <c r="K477" t="n">
        <v>114</v>
      </c>
      <c r="L477" t="s">
        <v>76</v>
      </c>
      <c r="M477" t="s"/>
      <c r="N477" t="s">
        <v>722</v>
      </c>
      <c r="O477" t="s">
        <v>78</v>
      </c>
      <c r="P477" t="s">
        <v>714</v>
      </c>
      <c r="Q477" t="s"/>
      <c r="R477" t="s">
        <v>171</v>
      </c>
      <c r="S477" t="s">
        <v>417</v>
      </c>
      <c r="T477" t="s">
        <v>81</v>
      </c>
      <c r="U477" t="s">
        <v>82</v>
      </c>
      <c r="V477" t="s">
        <v>83</v>
      </c>
      <c r="W477" t="s">
        <v>84</v>
      </c>
      <c r="X477" t="s"/>
      <c r="Y477" t="s">
        <v>85</v>
      </c>
      <c r="Z477">
        <f>HYPERLINK("https://hotel-media.eclerx.com/savepage/tk_15462416602790322_sr_188.html","info")</f>
        <v/>
      </c>
      <c r="AA477" t="n">
        <v>228068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210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2071691</v>
      </c>
      <c r="AZ477" t="s">
        <v>716</v>
      </c>
      <c r="BA477" t="s"/>
      <c r="BB477" t="n">
        <v>29974</v>
      </c>
      <c r="BC477" t="n">
        <v>52.499228</v>
      </c>
      <c r="BD477" t="n">
        <v>52.499228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712</v>
      </c>
      <c r="F478" t="n">
        <v>1716276</v>
      </c>
      <c r="G478" t="s">
        <v>74</v>
      </c>
      <c r="H478" t="s">
        <v>75</v>
      </c>
      <c r="I478" t="s"/>
      <c r="J478" t="s">
        <v>74</v>
      </c>
      <c r="K478" t="n">
        <v>118</v>
      </c>
      <c r="L478" t="s">
        <v>76</v>
      </c>
      <c r="M478" t="s"/>
      <c r="N478" t="s">
        <v>722</v>
      </c>
      <c r="O478" t="s">
        <v>78</v>
      </c>
      <c r="P478" t="s">
        <v>714</v>
      </c>
      <c r="Q478" t="s"/>
      <c r="R478" t="s">
        <v>171</v>
      </c>
      <c r="S478" t="s">
        <v>165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>
        <f>HYPERLINK("https://hotel-media.eclerx.com/savepage/tk_15462416602790322_sr_188.html","info")</f>
        <v/>
      </c>
      <c r="AA478" t="n">
        <v>228068</v>
      </c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210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2071691</v>
      </c>
      <c r="AZ478" t="s">
        <v>716</v>
      </c>
      <c r="BA478" t="s"/>
      <c r="BB478" t="n">
        <v>29974</v>
      </c>
      <c r="BC478" t="n">
        <v>52.499228</v>
      </c>
      <c r="BD478" t="n">
        <v>52.499228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712</v>
      </c>
      <c r="F479" t="n">
        <v>1716276</v>
      </c>
      <c r="G479" t="s">
        <v>74</v>
      </c>
      <c r="H479" t="s">
        <v>75</v>
      </c>
      <c r="I479" t="s"/>
      <c r="J479" t="s">
        <v>74</v>
      </c>
      <c r="K479" t="n">
        <v>119</v>
      </c>
      <c r="L479" t="s">
        <v>76</v>
      </c>
      <c r="M479" t="s"/>
      <c r="N479" t="s">
        <v>723</v>
      </c>
      <c r="O479" t="s">
        <v>78</v>
      </c>
      <c r="P479" t="s">
        <v>714</v>
      </c>
      <c r="Q479" t="s"/>
      <c r="R479" t="s">
        <v>171</v>
      </c>
      <c r="S479" t="s">
        <v>204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>
        <f>HYPERLINK("https://hotel-media.eclerx.com/savepage/tk_15462416602790322_sr_188.html","info")</f>
        <v/>
      </c>
      <c r="AA479" t="n">
        <v>228068</v>
      </c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210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2071691</v>
      </c>
      <c r="AZ479" t="s">
        <v>716</v>
      </c>
      <c r="BA479" t="s"/>
      <c r="BB479" t="n">
        <v>29974</v>
      </c>
      <c r="BC479" t="n">
        <v>52.499228</v>
      </c>
      <c r="BD479" t="n">
        <v>52.499228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727</v>
      </c>
      <c r="F480" t="n">
        <v>1029828</v>
      </c>
      <c r="G480" t="s">
        <v>74</v>
      </c>
      <c r="H480" t="s">
        <v>75</v>
      </c>
      <c r="I480" t="s"/>
      <c r="J480" t="s">
        <v>74</v>
      </c>
      <c r="K480" t="n">
        <v>120.1</v>
      </c>
      <c r="L480" t="s">
        <v>76</v>
      </c>
      <c r="M480" t="s"/>
      <c r="N480" t="s">
        <v>93</v>
      </c>
      <c r="O480" t="s">
        <v>78</v>
      </c>
      <c r="P480" t="s">
        <v>728</v>
      </c>
      <c r="Q480" t="s"/>
      <c r="R480" t="s">
        <v>171</v>
      </c>
      <c r="S480" t="s">
        <v>729</v>
      </c>
      <c r="T480" t="s">
        <v>81</v>
      </c>
      <c r="U480" t="s">
        <v>82</v>
      </c>
      <c r="V480" t="s">
        <v>83</v>
      </c>
      <c r="W480" t="s">
        <v>109</v>
      </c>
      <c r="X480" t="s"/>
      <c r="Y480" t="s">
        <v>85</v>
      </c>
      <c r="Z480">
        <f>HYPERLINK("https://hotel-media.eclerx.com/savepage/tk_154624174538046_sr_189.html","info")</f>
        <v/>
      </c>
      <c r="AA480" t="n">
        <v>173848</v>
      </c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228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937838</v>
      </c>
      <c r="AZ480" t="s">
        <v>730</v>
      </c>
      <c r="BA480" t="s"/>
      <c r="BB480" t="n">
        <v>455056</v>
      </c>
      <c r="BC480" t="n">
        <v>52.535693</v>
      </c>
      <c r="BD480" t="n">
        <v>52.535693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727</v>
      </c>
      <c r="F481" t="n">
        <v>1029828</v>
      </c>
      <c r="G481" t="s">
        <v>74</v>
      </c>
      <c r="H481" t="s">
        <v>75</v>
      </c>
      <c r="I481" t="s"/>
      <c r="J481" t="s">
        <v>74</v>
      </c>
      <c r="K481" t="n">
        <v>133</v>
      </c>
      <c r="L481" t="s">
        <v>76</v>
      </c>
      <c r="M481" t="s"/>
      <c r="N481" t="s">
        <v>95</v>
      </c>
      <c r="O481" t="s">
        <v>78</v>
      </c>
      <c r="P481" t="s">
        <v>728</v>
      </c>
      <c r="Q481" t="s"/>
      <c r="R481" t="s">
        <v>171</v>
      </c>
      <c r="S481" t="s">
        <v>731</v>
      </c>
      <c r="T481" t="s">
        <v>81</v>
      </c>
      <c r="U481" t="s">
        <v>82</v>
      </c>
      <c r="V481" t="s">
        <v>83</v>
      </c>
      <c r="W481" t="s">
        <v>109</v>
      </c>
      <c r="X481" t="s"/>
      <c r="Y481" t="s">
        <v>85</v>
      </c>
      <c r="Z481">
        <f>HYPERLINK("https://hotel-media.eclerx.com/savepage/tk_154624174538046_sr_189.html","info")</f>
        <v/>
      </c>
      <c r="AA481" t="n">
        <v>173848</v>
      </c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228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937838</v>
      </c>
      <c r="AZ481" t="s">
        <v>730</v>
      </c>
      <c r="BA481" t="s"/>
      <c r="BB481" t="n">
        <v>455056</v>
      </c>
      <c r="BC481" t="n">
        <v>52.535693</v>
      </c>
      <c r="BD481" t="n">
        <v>52.535693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727</v>
      </c>
      <c r="F482" t="n">
        <v>1029828</v>
      </c>
      <c r="G482" t="s">
        <v>74</v>
      </c>
      <c r="H482" t="s">
        <v>75</v>
      </c>
      <c r="I482" t="s"/>
      <c r="J482" t="s">
        <v>74</v>
      </c>
      <c r="K482" t="n">
        <v>143</v>
      </c>
      <c r="L482" t="s">
        <v>76</v>
      </c>
      <c r="M482" t="s"/>
      <c r="N482" t="s">
        <v>327</v>
      </c>
      <c r="O482" t="s">
        <v>78</v>
      </c>
      <c r="P482" t="s">
        <v>728</v>
      </c>
      <c r="Q482" t="s"/>
      <c r="R482" t="s">
        <v>171</v>
      </c>
      <c r="S482" t="s">
        <v>221</v>
      </c>
      <c r="T482" t="s">
        <v>81</v>
      </c>
      <c r="U482" t="s">
        <v>82</v>
      </c>
      <c r="V482" t="s">
        <v>83</v>
      </c>
      <c r="W482" t="s">
        <v>109</v>
      </c>
      <c r="X482" t="s"/>
      <c r="Y482" t="s">
        <v>85</v>
      </c>
      <c r="Z482">
        <f>HYPERLINK("https://hotel-media.eclerx.com/savepage/tk_154624174538046_sr_189.html","info")</f>
        <v/>
      </c>
      <c r="AA482" t="n">
        <v>173848</v>
      </c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228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937838</v>
      </c>
      <c r="AZ482" t="s">
        <v>730</v>
      </c>
      <c r="BA482" t="s"/>
      <c r="BB482" t="n">
        <v>455056</v>
      </c>
      <c r="BC482" t="n">
        <v>52.535693</v>
      </c>
      <c r="BD482" t="n">
        <v>52.535693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727</v>
      </c>
      <c r="F483" t="n">
        <v>1029828</v>
      </c>
      <c r="G483" t="s">
        <v>74</v>
      </c>
      <c r="H483" t="s">
        <v>75</v>
      </c>
      <c r="I483" t="s"/>
      <c r="J483" t="s">
        <v>74</v>
      </c>
      <c r="K483" t="n">
        <v>153</v>
      </c>
      <c r="L483" t="s">
        <v>76</v>
      </c>
      <c r="M483" t="s"/>
      <c r="N483" t="s">
        <v>595</v>
      </c>
      <c r="O483" t="s">
        <v>78</v>
      </c>
      <c r="P483" t="s">
        <v>728</v>
      </c>
      <c r="Q483" t="s"/>
      <c r="R483" t="s">
        <v>171</v>
      </c>
      <c r="S483" t="s">
        <v>732</v>
      </c>
      <c r="T483" t="s">
        <v>81</v>
      </c>
      <c r="U483" t="s">
        <v>82</v>
      </c>
      <c r="V483" t="s">
        <v>83</v>
      </c>
      <c r="W483" t="s">
        <v>109</v>
      </c>
      <c r="X483" t="s"/>
      <c r="Y483" t="s">
        <v>85</v>
      </c>
      <c r="Z483">
        <f>HYPERLINK("https://hotel-media.eclerx.com/savepage/tk_154624174538046_sr_189.html","info")</f>
        <v/>
      </c>
      <c r="AA483" t="n">
        <v>173848</v>
      </c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228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937838</v>
      </c>
      <c r="AZ483" t="s">
        <v>730</v>
      </c>
      <c r="BA483" t="s"/>
      <c r="BB483" t="n">
        <v>455056</v>
      </c>
      <c r="BC483" t="n">
        <v>52.535693</v>
      </c>
      <c r="BD483" t="n">
        <v>52.535693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733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51</v>
      </c>
      <c r="L484" t="s">
        <v>76</v>
      </c>
      <c r="M484" t="s"/>
      <c r="N484" t="s">
        <v>137</v>
      </c>
      <c r="O484" t="s">
        <v>78</v>
      </c>
      <c r="P484" t="s">
        <v>733</v>
      </c>
      <c r="Q484" t="s"/>
      <c r="R484" t="s">
        <v>79</v>
      </c>
      <c r="S484" t="s">
        <v>352</v>
      </c>
      <c r="T484" t="s">
        <v>81</v>
      </c>
      <c r="U484" t="s">
        <v>82</v>
      </c>
      <c r="V484" t="s">
        <v>83</v>
      </c>
      <c r="W484" t="s">
        <v>84</v>
      </c>
      <c r="X484" t="s"/>
      <c r="Y484" t="s">
        <v>85</v>
      </c>
      <c r="Z484">
        <f>HYPERLINK("https://hotel-media.eclerx.com/savepage/tk_15462422336150475_sr_189.html","info")</f>
        <v/>
      </c>
      <c r="AA484" t="n">
        <v>-163215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454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163215</v>
      </c>
      <c r="AZ484" t="s">
        <v>734</v>
      </c>
      <c r="BA484" t="s"/>
      <c r="BB484" t="n">
        <v>143760</v>
      </c>
      <c r="BC484" t="n">
        <v>52.5056</v>
      </c>
      <c r="BD484" t="n">
        <v>52.5056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735</v>
      </c>
      <c r="F485" t="n">
        <v>503933</v>
      </c>
      <c r="G485" t="s">
        <v>74</v>
      </c>
      <c r="H485" t="s">
        <v>75</v>
      </c>
      <c r="I485" t="s"/>
      <c r="J485" t="s">
        <v>74</v>
      </c>
      <c r="K485" t="n">
        <v>84.15000000000001</v>
      </c>
      <c r="L485" t="s">
        <v>76</v>
      </c>
      <c r="M485" t="s"/>
      <c r="N485" t="s">
        <v>93</v>
      </c>
      <c r="O485" t="s">
        <v>78</v>
      </c>
      <c r="P485" t="s">
        <v>736</v>
      </c>
      <c r="Q485" t="s"/>
      <c r="R485" t="s">
        <v>112</v>
      </c>
      <c r="S485" t="s">
        <v>737</v>
      </c>
      <c r="T485" t="s">
        <v>81</v>
      </c>
      <c r="U485" t="s">
        <v>82</v>
      </c>
      <c r="V485" t="s">
        <v>83</v>
      </c>
      <c r="W485" t="s">
        <v>109</v>
      </c>
      <c r="X485" t="s"/>
      <c r="Y485" t="s">
        <v>85</v>
      </c>
      <c r="Z485">
        <f>HYPERLINK("https://hotel-media.eclerx.com/savepage/tk_1546241321229374_sr_189.html","info")</f>
        <v/>
      </c>
      <c r="AA485" t="n">
        <v>126299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24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937883</v>
      </c>
      <c r="AZ485" t="s">
        <v>738</v>
      </c>
      <c r="BA485" t="s"/>
      <c r="BB485" t="n">
        <v>444090</v>
      </c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735</v>
      </c>
      <c r="F486" t="n">
        <v>503933</v>
      </c>
      <c r="G486" t="s">
        <v>74</v>
      </c>
      <c r="H486" t="s">
        <v>75</v>
      </c>
      <c r="I486" t="s"/>
      <c r="J486" t="s">
        <v>74</v>
      </c>
      <c r="K486" t="n">
        <v>99</v>
      </c>
      <c r="L486" t="s">
        <v>76</v>
      </c>
      <c r="M486" t="s"/>
      <c r="N486" t="s">
        <v>95</v>
      </c>
      <c r="O486" t="s">
        <v>78</v>
      </c>
      <c r="P486" t="s">
        <v>736</v>
      </c>
      <c r="Q486" t="s"/>
      <c r="R486" t="s">
        <v>112</v>
      </c>
      <c r="S486" t="s">
        <v>200</v>
      </c>
      <c r="T486" t="s">
        <v>81</v>
      </c>
      <c r="U486" t="s">
        <v>82</v>
      </c>
      <c r="V486" t="s">
        <v>83</v>
      </c>
      <c r="W486" t="s">
        <v>109</v>
      </c>
      <c r="X486" t="s"/>
      <c r="Y486" t="s">
        <v>85</v>
      </c>
      <c r="Z486">
        <f>HYPERLINK("https://hotel-media.eclerx.com/savepage/tk_1546241321229374_sr_189.html","info")</f>
        <v/>
      </c>
      <c r="AA486" t="n">
        <v>126299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24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937883</v>
      </c>
      <c r="AZ486" t="s">
        <v>738</v>
      </c>
      <c r="BA486" t="s"/>
      <c r="BB486" t="n">
        <v>444090</v>
      </c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735</v>
      </c>
      <c r="F487" t="n">
        <v>503933</v>
      </c>
      <c r="G487" t="s">
        <v>74</v>
      </c>
      <c r="H487" t="s">
        <v>75</v>
      </c>
      <c r="I487" t="s"/>
      <c r="J487" t="s">
        <v>74</v>
      </c>
      <c r="K487" t="n">
        <v>109</v>
      </c>
      <c r="L487" t="s">
        <v>76</v>
      </c>
      <c r="M487" t="s"/>
      <c r="N487" t="s">
        <v>327</v>
      </c>
      <c r="O487" t="s">
        <v>78</v>
      </c>
      <c r="P487" t="s">
        <v>736</v>
      </c>
      <c r="Q487" t="s"/>
      <c r="R487" t="s">
        <v>112</v>
      </c>
      <c r="S487" t="s">
        <v>202</v>
      </c>
      <c r="T487" t="s">
        <v>81</v>
      </c>
      <c r="U487" t="s">
        <v>82</v>
      </c>
      <c r="V487" t="s">
        <v>83</v>
      </c>
      <c r="W487" t="s">
        <v>109</v>
      </c>
      <c r="X487" t="s"/>
      <c r="Y487" t="s">
        <v>85</v>
      </c>
      <c r="Z487">
        <f>HYPERLINK("https://hotel-media.eclerx.com/savepage/tk_1546241321229374_sr_189.html","info")</f>
        <v/>
      </c>
      <c r="AA487" t="n">
        <v>126299</v>
      </c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24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937883</v>
      </c>
      <c r="AZ487" t="s">
        <v>738</v>
      </c>
      <c r="BA487" t="s"/>
      <c r="BB487" t="n">
        <v>444090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739</v>
      </c>
      <c r="F488" t="n">
        <v>3588432</v>
      </c>
      <c r="G488" t="s">
        <v>74</v>
      </c>
      <c r="H488" t="s">
        <v>75</v>
      </c>
      <c r="I488" t="s"/>
      <c r="J488" t="s">
        <v>74</v>
      </c>
      <c r="K488" t="n">
        <v>58</v>
      </c>
      <c r="L488" t="s">
        <v>76</v>
      </c>
      <c r="M488" t="s"/>
      <c r="N488" t="s">
        <v>740</v>
      </c>
      <c r="O488" t="s">
        <v>78</v>
      </c>
      <c r="P488" t="s">
        <v>741</v>
      </c>
      <c r="Q488" t="s"/>
      <c r="R488" t="s">
        <v>380</v>
      </c>
      <c r="S488" t="s">
        <v>491</v>
      </c>
      <c r="T488" t="s">
        <v>81</v>
      </c>
      <c r="U488" t="s">
        <v>82</v>
      </c>
      <c r="V488" t="s">
        <v>83</v>
      </c>
      <c r="W488" t="s">
        <v>109</v>
      </c>
      <c r="X488" t="s"/>
      <c r="Y488" t="s">
        <v>85</v>
      </c>
      <c r="Z488">
        <f>HYPERLINK("https://hotel-media.eclerx.com/savepage/tk_15462414693837109_sr_189.html","info")</f>
        <v/>
      </c>
      <c r="AA488" t="n">
        <v>228058</v>
      </c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95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8365579</v>
      </c>
      <c r="AZ488" t="s">
        <v>742</v>
      </c>
      <c r="BA488" t="s"/>
      <c r="BB488" t="n">
        <v>463746</v>
      </c>
      <c r="BC488" t="n">
        <v>52.525152</v>
      </c>
      <c r="BD488" t="n">
        <v>52.525152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739</v>
      </c>
      <c r="F489" t="n">
        <v>3588432</v>
      </c>
      <c r="G489" t="s">
        <v>74</v>
      </c>
      <c r="H489" t="s">
        <v>75</v>
      </c>
      <c r="I489" t="s"/>
      <c r="J489" t="s">
        <v>74</v>
      </c>
      <c r="K489" t="n">
        <v>58</v>
      </c>
      <c r="L489" t="s">
        <v>76</v>
      </c>
      <c r="M489" t="s"/>
      <c r="N489" t="s">
        <v>743</v>
      </c>
      <c r="O489" t="s">
        <v>78</v>
      </c>
      <c r="P489" t="s">
        <v>741</v>
      </c>
      <c r="Q489" t="s"/>
      <c r="R489" t="s">
        <v>380</v>
      </c>
      <c r="S489" t="s">
        <v>491</v>
      </c>
      <c r="T489" t="s">
        <v>81</v>
      </c>
      <c r="U489" t="s">
        <v>82</v>
      </c>
      <c r="V489" t="s">
        <v>83</v>
      </c>
      <c r="W489" t="s">
        <v>109</v>
      </c>
      <c r="X489" t="s"/>
      <c r="Y489" t="s">
        <v>85</v>
      </c>
      <c r="Z489">
        <f>HYPERLINK("https://hotel-media.eclerx.com/savepage/tk_15462414693837109_sr_189.html","info")</f>
        <v/>
      </c>
      <c r="AA489" t="n">
        <v>228058</v>
      </c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95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8365579</v>
      </c>
      <c r="AZ489" t="s">
        <v>742</v>
      </c>
      <c r="BA489" t="s"/>
      <c r="BB489" t="n">
        <v>463746</v>
      </c>
      <c r="BC489" t="n">
        <v>52.525152</v>
      </c>
      <c r="BD489" t="n">
        <v>52.525152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744</v>
      </c>
      <c r="F490" t="n">
        <v>-1</v>
      </c>
      <c r="G490" t="s">
        <v>74</v>
      </c>
      <c r="H490" t="s">
        <v>75</v>
      </c>
      <c r="I490" t="s"/>
      <c r="J490" t="s">
        <v>74</v>
      </c>
      <c r="K490" t="n">
        <v>106</v>
      </c>
      <c r="L490" t="s">
        <v>76</v>
      </c>
      <c r="M490" t="s"/>
      <c r="N490" t="s">
        <v>745</v>
      </c>
      <c r="O490" t="s">
        <v>78</v>
      </c>
      <c r="P490" t="s">
        <v>744</v>
      </c>
      <c r="Q490" t="s"/>
      <c r="R490" t="s">
        <v>112</v>
      </c>
      <c r="S490" t="s">
        <v>164</v>
      </c>
      <c r="T490" t="s">
        <v>81</v>
      </c>
      <c r="U490" t="s">
        <v>82</v>
      </c>
      <c r="V490" t="s">
        <v>83</v>
      </c>
      <c r="W490" t="s">
        <v>109</v>
      </c>
      <c r="X490" t="s"/>
      <c r="Y490" t="s">
        <v>85</v>
      </c>
      <c r="Z490">
        <f>HYPERLINK("https://hotel-media.eclerx.com/savepage/tk_1546241451654151_sr_188.html","info")</f>
        <v/>
      </c>
      <c r="AA490" t="n">
        <v>-974871</v>
      </c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98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974871</v>
      </c>
      <c r="AZ490" t="s">
        <v>746</v>
      </c>
      <c r="BA490" t="s"/>
      <c r="BB490" t="n">
        <v>6</v>
      </c>
      <c r="BC490" t="n">
        <v>52.536032</v>
      </c>
      <c r="BD490" t="n">
        <v>52.536032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744</v>
      </c>
      <c r="F491" t="n">
        <v>-1</v>
      </c>
      <c r="G491" t="s">
        <v>74</v>
      </c>
      <c r="H491" t="s">
        <v>75</v>
      </c>
      <c r="I491" t="s"/>
      <c r="J491" t="s">
        <v>74</v>
      </c>
      <c r="K491" t="n">
        <v>114</v>
      </c>
      <c r="L491" t="s">
        <v>76</v>
      </c>
      <c r="M491" t="s"/>
      <c r="N491" t="s">
        <v>747</v>
      </c>
      <c r="O491" t="s">
        <v>78</v>
      </c>
      <c r="P491" t="s">
        <v>744</v>
      </c>
      <c r="Q491" t="s"/>
      <c r="R491" t="s">
        <v>112</v>
      </c>
      <c r="S491" t="s">
        <v>417</v>
      </c>
      <c r="T491" t="s">
        <v>81</v>
      </c>
      <c r="U491" t="s">
        <v>82</v>
      </c>
      <c r="V491" t="s">
        <v>83</v>
      </c>
      <c r="W491" t="s">
        <v>109</v>
      </c>
      <c r="X491" t="s"/>
      <c r="Y491" t="s">
        <v>85</v>
      </c>
      <c r="Z491">
        <f>HYPERLINK("https://hotel-media.eclerx.com/savepage/tk_1546241451654151_sr_188.html","info")</f>
        <v/>
      </c>
      <c r="AA491" t="n">
        <v>-974871</v>
      </c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98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974871</v>
      </c>
      <c r="AZ491" t="s">
        <v>746</v>
      </c>
      <c r="BA491" t="s"/>
      <c r="BB491" t="n">
        <v>6</v>
      </c>
      <c r="BC491" t="n">
        <v>52.536032</v>
      </c>
      <c r="BD491" t="n">
        <v>52.536032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744</v>
      </c>
      <c r="F492" t="n">
        <v>-1</v>
      </c>
      <c r="G492" t="s">
        <v>74</v>
      </c>
      <c r="H492" t="s">
        <v>75</v>
      </c>
      <c r="I492" t="s"/>
      <c r="J492" t="s">
        <v>74</v>
      </c>
      <c r="K492" t="n">
        <v>116</v>
      </c>
      <c r="L492" t="s">
        <v>76</v>
      </c>
      <c r="M492" t="s"/>
      <c r="N492" t="s">
        <v>748</v>
      </c>
      <c r="O492" t="s">
        <v>78</v>
      </c>
      <c r="P492" t="s">
        <v>744</v>
      </c>
      <c r="Q492" t="s"/>
      <c r="R492" t="s">
        <v>112</v>
      </c>
      <c r="S492" t="s">
        <v>425</v>
      </c>
      <c r="T492" t="s">
        <v>81</v>
      </c>
      <c r="U492" t="s">
        <v>82</v>
      </c>
      <c r="V492" t="s">
        <v>83</v>
      </c>
      <c r="W492" t="s">
        <v>109</v>
      </c>
      <c r="X492" t="s"/>
      <c r="Y492" t="s">
        <v>85</v>
      </c>
      <c r="Z492">
        <f>HYPERLINK("https://hotel-media.eclerx.com/savepage/tk_1546241451654151_sr_188.html","info")</f>
        <v/>
      </c>
      <c r="AA492" t="n">
        <v>-974871</v>
      </c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98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974871</v>
      </c>
      <c r="AZ492" t="s">
        <v>746</v>
      </c>
      <c r="BA492" t="s"/>
      <c r="BB492" t="n">
        <v>6</v>
      </c>
      <c r="BC492" t="n">
        <v>52.536032</v>
      </c>
      <c r="BD492" t="n">
        <v>52.536032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744</v>
      </c>
      <c r="F493" t="n">
        <v>-1</v>
      </c>
      <c r="G493" t="s">
        <v>74</v>
      </c>
      <c r="H493" t="s">
        <v>75</v>
      </c>
      <c r="I493" t="s"/>
      <c r="J493" t="s">
        <v>74</v>
      </c>
      <c r="K493" t="n">
        <v>124</v>
      </c>
      <c r="L493" t="s">
        <v>76</v>
      </c>
      <c r="M493" t="s"/>
      <c r="N493" t="s">
        <v>749</v>
      </c>
      <c r="O493" t="s">
        <v>78</v>
      </c>
      <c r="P493" t="s">
        <v>744</v>
      </c>
      <c r="Q493" t="s"/>
      <c r="R493" t="s">
        <v>112</v>
      </c>
      <c r="S493" t="s">
        <v>322</v>
      </c>
      <c r="T493" t="s">
        <v>81</v>
      </c>
      <c r="U493" t="s">
        <v>82</v>
      </c>
      <c r="V493" t="s">
        <v>83</v>
      </c>
      <c r="W493" t="s">
        <v>109</v>
      </c>
      <c r="X493" t="s"/>
      <c r="Y493" t="s">
        <v>85</v>
      </c>
      <c r="Z493">
        <f>HYPERLINK("https://hotel-media.eclerx.com/savepage/tk_1546241451654151_sr_188.html","info")</f>
        <v/>
      </c>
      <c r="AA493" t="n">
        <v>-974871</v>
      </c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98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974871</v>
      </c>
      <c r="AZ493" t="s">
        <v>746</v>
      </c>
      <c r="BA493" t="s"/>
      <c r="BB493" t="n">
        <v>6</v>
      </c>
      <c r="BC493" t="n">
        <v>52.536032</v>
      </c>
      <c r="BD493" t="n">
        <v>52.536032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744</v>
      </c>
      <c r="F494" t="n">
        <v>-1</v>
      </c>
      <c r="G494" t="s">
        <v>74</v>
      </c>
      <c r="H494" t="s">
        <v>75</v>
      </c>
      <c r="I494" t="s"/>
      <c r="J494" t="s">
        <v>74</v>
      </c>
      <c r="K494" t="n">
        <v>131</v>
      </c>
      <c r="L494" t="s">
        <v>76</v>
      </c>
      <c r="M494" t="s"/>
      <c r="N494" t="s">
        <v>750</v>
      </c>
      <c r="O494" t="s">
        <v>78</v>
      </c>
      <c r="P494" t="s">
        <v>744</v>
      </c>
      <c r="Q494" t="s"/>
      <c r="R494" t="s">
        <v>112</v>
      </c>
      <c r="S494" t="s">
        <v>670</v>
      </c>
      <c r="T494" t="s">
        <v>81</v>
      </c>
      <c r="U494" t="s">
        <v>82</v>
      </c>
      <c r="V494" t="s">
        <v>83</v>
      </c>
      <c r="W494" t="s">
        <v>109</v>
      </c>
      <c r="X494" t="s"/>
      <c r="Y494" t="s">
        <v>85</v>
      </c>
      <c r="Z494">
        <f>HYPERLINK("https://hotel-media.eclerx.com/savepage/tk_1546241451654151_sr_188.html","info")</f>
        <v/>
      </c>
      <c r="AA494" t="n">
        <v>-974871</v>
      </c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98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974871</v>
      </c>
      <c r="AZ494" t="s">
        <v>746</v>
      </c>
      <c r="BA494" t="s"/>
      <c r="BB494" t="n">
        <v>6</v>
      </c>
      <c r="BC494" t="n">
        <v>52.536032</v>
      </c>
      <c r="BD494" t="n">
        <v>52.536032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744</v>
      </c>
      <c r="F495" t="n">
        <v>-1</v>
      </c>
      <c r="G495" t="s">
        <v>74</v>
      </c>
      <c r="H495" t="s">
        <v>75</v>
      </c>
      <c r="I495" t="s"/>
      <c r="J495" t="s">
        <v>74</v>
      </c>
      <c r="K495" t="n">
        <v>138</v>
      </c>
      <c r="L495" t="s">
        <v>76</v>
      </c>
      <c r="M495" t="s"/>
      <c r="N495" t="s">
        <v>751</v>
      </c>
      <c r="O495" t="s">
        <v>78</v>
      </c>
      <c r="P495" t="s">
        <v>744</v>
      </c>
      <c r="Q495" t="s"/>
      <c r="R495" t="s">
        <v>112</v>
      </c>
      <c r="S495" t="s">
        <v>168</v>
      </c>
      <c r="T495" t="s">
        <v>81</v>
      </c>
      <c r="U495" t="s">
        <v>82</v>
      </c>
      <c r="V495" t="s">
        <v>83</v>
      </c>
      <c r="W495" t="s">
        <v>84</v>
      </c>
      <c r="X495" t="s"/>
      <c r="Y495" t="s">
        <v>85</v>
      </c>
      <c r="Z495">
        <f>HYPERLINK("https://hotel-media.eclerx.com/savepage/tk_1546241451654151_sr_188.html","info")</f>
        <v/>
      </c>
      <c r="AA495" t="n">
        <v>-974871</v>
      </c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98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974871</v>
      </c>
      <c r="AZ495" t="s">
        <v>746</v>
      </c>
      <c r="BA495" t="s"/>
      <c r="BB495" t="n">
        <v>6</v>
      </c>
      <c r="BC495" t="n">
        <v>52.536032</v>
      </c>
      <c r="BD495" t="n">
        <v>52.536032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744</v>
      </c>
      <c r="F496" t="n">
        <v>-1</v>
      </c>
      <c r="G496" t="s">
        <v>74</v>
      </c>
      <c r="H496" t="s">
        <v>75</v>
      </c>
      <c r="I496" t="s"/>
      <c r="J496" t="s">
        <v>74</v>
      </c>
      <c r="K496" t="n">
        <v>139</v>
      </c>
      <c r="L496" t="s">
        <v>76</v>
      </c>
      <c r="M496" t="s"/>
      <c r="N496" t="s">
        <v>752</v>
      </c>
      <c r="O496" t="s">
        <v>78</v>
      </c>
      <c r="P496" t="s">
        <v>744</v>
      </c>
      <c r="Q496" t="s"/>
      <c r="R496" t="s">
        <v>112</v>
      </c>
      <c r="S496" t="s">
        <v>283</v>
      </c>
      <c r="T496" t="s">
        <v>81</v>
      </c>
      <c r="U496" t="s">
        <v>82</v>
      </c>
      <c r="V496" t="s">
        <v>83</v>
      </c>
      <c r="W496" t="s">
        <v>109</v>
      </c>
      <c r="X496" t="s"/>
      <c r="Y496" t="s">
        <v>85</v>
      </c>
      <c r="Z496">
        <f>HYPERLINK("https://hotel-media.eclerx.com/savepage/tk_1546241451654151_sr_188.html","info")</f>
        <v/>
      </c>
      <c r="AA496" t="n">
        <v>-974871</v>
      </c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98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974871</v>
      </c>
      <c r="AZ496" t="s">
        <v>746</v>
      </c>
      <c r="BA496" t="s"/>
      <c r="BB496" t="n">
        <v>6</v>
      </c>
      <c r="BC496" t="n">
        <v>52.536032</v>
      </c>
      <c r="BD496" t="n">
        <v>52.536032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744</v>
      </c>
      <c r="F497" t="n">
        <v>-1</v>
      </c>
      <c r="G497" t="s">
        <v>74</v>
      </c>
      <c r="H497" t="s">
        <v>75</v>
      </c>
      <c r="I497" t="s"/>
      <c r="J497" t="s">
        <v>74</v>
      </c>
      <c r="K497" t="n">
        <v>146</v>
      </c>
      <c r="L497" t="s">
        <v>76</v>
      </c>
      <c r="M497" t="s"/>
      <c r="N497" t="s">
        <v>747</v>
      </c>
      <c r="O497" t="s">
        <v>78</v>
      </c>
      <c r="P497" t="s">
        <v>744</v>
      </c>
      <c r="Q497" t="s"/>
      <c r="R497" t="s">
        <v>112</v>
      </c>
      <c r="S497" t="s">
        <v>753</v>
      </c>
      <c r="T497" t="s">
        <v>81</v>
      </c>
      <c r="U497" t="s">
        <v>82</v>
      </c>
      <c r="V497" t="s">
        <v>83</v>
      </c>
      <c r="W497" t="s">
        <v>84</v>
      </c>
      <c r="X497" t="s"/>
      <c r="Y497" t="s">
        <v>85</v>
      </c>
      <c r="Z497">
        <f>HYPERLINK("https://hotel-media.eclerx.com/savepage/tk_1546241451654151_sr_188.html","info")</f>
        <v/>
      </c>
      <c r="AA497" t="n">
        <v>-974871</v>
      </c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98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974871</v>
      </c>
      <c r="AZ497" t="s">
        <v>746</v>
      </c>
      <c r="BA497" t="s"/>
      <c r="BB497" t="n">
        <v>6</v>
      </c>
      <c r="BC497" t="n">
        <v>52.536032</v>
      </c>
      <c r="BD497" t="n">
        <v>52.536032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744</v>
      </c>
      <c r="F498" t="n">
        <v>-1</v>
      </c>
      <c r="G498" t="s">
        <v>74</v>
      </c>
      <c r="H498" t="s">
        <v>75</v>
      </c>
      <c r="I498" t="s"/>
      <c r="J498" t="s">
        <v>74</v>
      </c>
      <c r="K498" t="n">
        <v>148</v>
      </c>
      <c r="L498" t="s">
        <v>76</v>
      </c>
      <c r="M498" t="s"/>
      <c r="N498" t="s">
        <v>748</v>
      </c>
      <c r="O498" t="s">
        <v>78</v>
      </c>
      <c r="P498" t="s">
        <v>744</v>
      </c>
      <c r="Q498" t="s"/>
      <c r="R498" t="s">
        <v>112</v>
      </c>
      <c r="S498" t="s">
        <v>754</v>
      </c>
      <c r="T498" t="s">
        <v>81</v>
      </c>
      <c r="U498" t="s">
        <v>82</v>
      </c>
      <c r="V498" t="s">
        <v>83</v>
      </c>
      <c r="W498" t="s">
        <v>84</v>
      </c>
      <c r="X498" t="s"/>
      <c r="Y498" t="s">
        <v>85</v>
      </c>
      <c r="Z498">
        <f>HYPERLINK("https://hotel-media.eclerx.com/savepage/tk_1546241451654151_sr_188.html","info")</f>
        <v/>
      </c>
      <c r="AA498" t="n">
        <v>-974871</v>
      </c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98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974871</v>
      </c>
      <c r="AZ498" t="s">
        <v>746</v>
      </c>
      <c r="BA498" t="s"/>
      <c r="BB498" t="n">
        <v>6</v>
      </c>
      <c r="BC498" t="n">
        <v>52.536032</v>
      </c>
      <c r="BD498" t="n">
        <v>52.536032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744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156</v>
      </c>
      <c r="L499" t="s">
        <v>76</v>
      </c>
      <c r="M499" t="s"/>
      <c r="N499" t="s">
        <v>749</v>
      </c>
      <c r="O499" t="s">
        <v>78</v>
      </c>
      <c r="P499" t="s">
        <v>744</v>
      </c>
      <c r="Q499" t="s"/>
      <c r="R499" t="s">
        <v>112</v>
      </c>
      <c r="S499" t="s">
        <v>755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>
        <f>HYPERLINK("https://hotel-media.eclerx.com/savepage/tk_1546241451654151_sr_188.html","info")</f>
        <v/>
      </c>
      <c r="AA499" t="n">
        <v>-974871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98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974871</v>
      </c>
      <c r="AZ499" t="s">
        <v>746</v>
      </c>
      <c r="BA499" t="s"/>
      <c r="BB499" t="n">
        <v>6</v>
      </c>
      <c r="BC499" t="n">
        <v>52.536032</v>
      </c>
      <c r="BD499" t="n">
        <v>52.536032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744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163</v>
      </c>
      <c r="L500" t="s">
        <v>76</v>
      </c>
      <c r="M500" t="s"/>
      <c r="N500" t="s">
        <v>750</v>
      </c>
      <c r="O500" t="s">
        <v>78</v>
      </c>
      <c r="P500" t="s">
        <v>744</v>
      </c>
      <c r="Q500" t="s"/>
      <c r="R500" t="s">
        <v>112</v>
      </c>
      <c r="S500" t="s">
        <v>756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>
        <f>HYPERLINK("https://hotel-media.eclerx.com/savepage/tk_1546241451654151_sr_188.html","info")</f>
        <v/>
      </c>
      <c r="AA500" t="n">
        <v>-974871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98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974871</v>
      </c>
      <c r="AZ500" t="s">
        <v>746</v>
      </c>
      <c r="BA500" t="s"/>
      <c r="BB500" t="n">
        <v>6</v>
      </c>
      <c r="BC500" t="n">
        <v>52.536032</v>
      </c>
      <c r="BD500" t="n">
        <v>52.536032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744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171</v>
      </c>
      <c r="L501" t="s">
        <v>76</v>
      </c>
      <c r="M501" t="s"/>
      <c r="N501" t="s">
        <v>752</v>
      </c>
      <c r="O501" t="s">
        <v>78</v>
      </c>
      <c r="P501" t="s">
        <v>744</v>
      </c>
      <c r="Q501" t="s"/>
      <c r="R501" t="s">
        <v>112</v>
      </c>
      <c r="S501" t="s">
        <v>757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>
        <f>HYPERLINK("https://hotel-media.eclerx.com/savepage/tk_1546241451654151_sr_188.html","info")</f>
        <v/>
      </c>
      <c r="AA501" t="n">
        <v>-974871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98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974871</v>
      </c>
      <c r="AZ501" t="s">
        <v>746</v>
      </c>
      <c r="BA501" t="s"/>
      <c r="BB501" t="n">
        <v>6</v>
      </c>
      <c r="BC501" t="n">
        <v>52.536032</v>
      </c>
      <c r="BD501" t="n">
        <v>52.536032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758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98.7</v>
      </c>
      <c r="L502" t="s">
        <v>76</v>
      </c>
      <c r="M502" t="s"/>
      <c r="N502" t="s">
        <v>95</v>
      </c>
      <c r="O502" t="s">
        <v>78</v>
      </c>
      <c r="P502" t="s">
        <v>758</v>
      </c>
      <c r="Q502" t="s"/>
      <c r="R502" t="s">
        <v>171</v>
      </c>
      <c r="S502" t="s">
        <v>142</v>
      </c>
      <c r="T502" t="s">
        <v>81</v>
      </c>
      <c r="U502" t="s">
        <v>82</v>
      </c>
      <c r="V502" t="s">
        <v>83</v>
      </c>
      <c r="W502" t="s">
        <v>109</v>
      </c>
      <c r="X502" t="s"/>
      <c r="Y502" t="s">
        <v>85</v>
      </c>
      <c r="Z502">
        <f>HYPERLINK("https://hotel-media.eclerx.com/savepage/tk_15462413443828304_sr_189.html","info")</f>
        <v/>
      </c>
      <c r="AA502" t="n">
        <v>-8979258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35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8979258</v>
      </c>
      <c r="AZ502" t="s">
        <v>759</v>
      </c>
      <c r="BA502" t="s"/>
      <c r="BB502" t="n">
        <v>391039</v>
      </c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758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119.7</v>
      </c>
      <c r="L503" t="s">
        <v>76</v>
      </c>
      <c r="M503" t="s"/>
      <c r="N503" t="s">
        <v>760</v>
      </c>
      <c r="O503" t="s">
        <v>78</v>
      </c>
      <c r="P503" t="s">
        <v>758</v>
      </c>
      <c r="Q503" t="s"/>
      <c r="R503" t="s">
        <v>171</v>
      </c>
      <c r="S503" t="s">
        <v>525</v>
      </c>
      <c r="T503" t="s">
        <v>81</v>
      </c>
      <c r="U503" t="s">
        <v>82</v>
      </c>
      <c r="V503" t="s">
        <v>83</v>
      </c>
      <c r="W503" t="s">
        <v>109</v>
      </c>
      <c r="X503" t="s"/>
      <c r="Y503" t="s">
        <v>85</v>
      </c>
      <c r="Z503">
        <f>HYPERLINK("https://hotel-media.eclerx.com/savepage/tk_15462413443828304_sr_189.html","info")</f>
        <v/>
      </c>
      <c r="AA503" t="n">
        <v>-8979258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35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8979258</v>
      </c>
      <c r="AZ503" t="s">
        <v>759</v>
      </c>
      <c r="BA503" t="s"/>
      <c r="BB503" t="n">
        <v>391039</v>
      </c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761</v>
      </c>
      <c r="F504" t="n">
        <v>620890</v>
      </c>
      <c r="G504" t="s">
        <v>74</v>
      </c>
      <c r="H504" t="s">
        <v>75</v>
      </c>
      <c r="I504" t="s"/>
      <c r="J504" t="s">
        <v>74</v>
      </c>
      <c r="K504" t="n">
        <v>94.5</v>
      </c>
      <c r="L504" t="s">
        <v>76</v>
      </c>
      <c r="M504" t="s"/>
      <c r="N504" t="s">
        <v>93</v>
      </c>
      <c r="O504" t="s">
        <v>78</v>
      </c>
      <c r="P504" t="s">
        <v>762</v>
      </c>
      <c r="Q504" t="s"/>
      <c r="R504" t="s">
        <v>112</v>
      </c>
      <c r="S504" t="s">
        <v>642</v>
      </c>
      <c r="T504" t="s">
        <v>81</v>
      </c>
      <c r="U504" t="s">
        <v>82</v>
      </c>
      <c r="V504" t="s">
        <v>83</v>
      </c>
      <c r="W504" t="s">
        <v>109</v>
      </c>
      <c r="X504" t="s"/>
      <c r="Y504" t="s">
        <v>85</v>
      </c>
      <c r="Z504">
        <f>HYPERLINK("https://hotel-media.eclerx.com/savepage/tk_15462414371707807_sr_189.html","info")</f>
        <v/>
      </c>
      <c r="AA504" t="n">
        <v>135873</v>
      </c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79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1003367</v>
      </c>
      <c r="AZ504" t="s">
        <v>763</v>
      </c>
      <c r="BA504" t="s"/>
      <c r="BB504" t="n">
        <v>430175</v>
      </c>
      <c r="BC504" t="n">
        <v>52.4998</v>
      </c>
      <c r="BD504" t="n">
        <v>52.4998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761</v>
      </c>
      <c r="F505" t="n">
        <v>620890</v>
      </c>
      <c r="G505" t="s">
        <v>74</v>
      </c>
      <c r="H505" t="s">
        <v>75</v>
      </c>
      <c r="I505" t="s"/>
      <c r="J505" t="s">
        <v>74</v>
      </c>
      <c r="K505" t="n">
        <v>105</v>
      </c>
      <c r="L505" t="s">
        <v>76</v>
      </c>
      <c r="M505" t="s"/>
      <c r="N505" t="s">
        <v>95</v>
      </c>
      <c r="O505" t="s">
        <v>78</v>
      </c>
      <c r="P505" t="s">
        <v>762</v>
      </c>
      <c r="Q505" t="s"/>
      <c r="R505" t="s">
        <v>112</v>
      </c>
      <c r="S505" t="s">
        <v>225</v>
      </c>
      <c r="T505" t="s">
        <v>81</v>
      </c>
      <c r="U505" t="s">
        <v>82</v>
      </c>
      <c r="V505" t="s">
        <v>83</v>
      </c>
      <c r="W505" t="s">
        <v>109</v>
      </c>
      <c r="X505" t="s"/>
      <c r="Y505" t="s">
        <v>85</v>
      </c>
      <c r="Z505">
        <f>HYPERLINK("https://hotel-media.eclerx.com/savepage/tk_15462414371707807_sr_189.html","info")</f>
        <v/>
      </c>
      <c r="AA505" t="n">
        <v>135873</v>
      </c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79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1003367</v>
      </c>
      <c r="AZ505" t="s">
        <v>763</v>
      </c>
      <c r="BA505" t="s"/>
      <c r="BB505" t="n">
        <v>430175</v>
      </c>
      <c r="BC505" t="n">
        <v>52.4998</v>
      </c>
      <c r="BD505" t="n">
        <v>52.4998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761</v>
      </c>
      <c r="F506" t="n">
        <v>620890</v>
      </c>
      <c r="G506" t="s">
        <v>74</v>
      </c>
      <c r="H506" t="s">
        <v>75</v>
      </c>
      <c r="I506" t="s"/>
      <c r="J506" t="s">
        <v>74</v>
      </c>
      <c r="K506" t="n">
        <v>117</v>
      </c>
      <c r="L506" t="s">
        <v>76</v>
      </c>
      <c r="M506" t="s"/>
      <c r="N506" t="s">
        <v>764</v>
      </c>
      <c r="O506" t="s">
        <v>78</v>
      </c>
      <c r="P506" t="s">
        <v>762</v>
      </c>
      <c r="Q506" t="s"/>
      <c r="R506" t="s">
        <v>112</v>
      </c>
      <c r="S506" t="s">
        <v>765</v>
      </c>
      <c r="T506" t="s">
        <v>81</v>
      </c>
      <c r="U506" t="s">
        <v>82</v>
      </c>
      <c r="V506" t="s">
        <v>83</v>
      </c>
      <c r="W506" t="s">
        <v>109</v>
      </c>
      <c r="X506" t="s"/>
      <c r="Y506" t="s">
        <v>85</v>
      </c>
      <c r="Z506">
        <f>HYPERLINK("https://hotel-media.eclerx.com/savepage/tk_15462414371707807_sr_189.html","info")</f>
        <v/>
      </c>
      <c r="AA506" t="n">
        <v>135873</v>
      </c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79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1003367</v>
      </c>
      <c r="AZ506" t="s">
        <v>763</v>
      </c>
      <c r="BA506" t="s"/>
      <c r="BB506" t="n">
        <v>430175</v>
      </c>
      <c r="BC506" t="n">
        <v>52.4998</v>
      </c>
      <c r="BD506" t="n">
        <v>52.4998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761</v>
      </c>
      <c r="F507" t="n">
        <v>620890</v>
      </c>
      <c r="G507" t="s">
        <v>74</v>
      </c>
      <c r="H507" t="s">
        <v>75</v>
      </c>
      <c r="I507" t="s"/>
      <c r="J507" t="s">
        <v>74</v>
      </c>
      <c r="K507" t="n">
        <v>130</v>
      </c>
      <c r="L507" t="s">
        <v>76</v>
      </c>
      <c r="M507" t="s"/>
      <c r="N507" t="s">
        <v>201</v>
      </c>
      <c r="O507" t="s">
        <v>78</v>
      </c>
      <c r="P507" t="s">
        <v>762</v>
      </c>
      <c r="Q507" t="s"/>
      <c r="R507" t="s">
        <v>112</v>
      </c>
      <c r="S507" t="s">
        <v>766</v>
      </c>
      <c r="T507" t="s">
        <v>81</v>
      </c>
      <c r="U507" t="s">
        <v>82</v>
      </c>
      <c r="V507" t="s">
        <v>83</v>
      </c>
      <c r="W507" t="s">
        <v>109</v>
      </c>
      <c r="X507" t="s"/>
      <c r="Y507" t="s">
        <v>85</v>
      </c>
      <c r="Z507">
        <f>HYPERLINK("https://hotel-media.eclerx.com/savepage/tk_15462414371707807_sr_189.html","info")</f>
        <v/>
      </c>
      <c r="AA507" t="n">
        <v>135873</v>
      </c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79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1003367</v>
      </c>
      <c r="AZ507" t="s">
        <v>763</v>
      </c>
      <c r="BA507" t="s"/>
      <c r="BB507" t="n">
        <v>430175</v>
      </c>
      <c r="BC507" t="n">
        <v>52.4998</v>
      </c>
      <c r="BD507" t="n">
        <v>52.4998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761</v>
      </c>
      <c r="F508" t="n">
        <v>620890</v>
      </c>
      <c r="G508" t="s">
        <v>74</v>
      </c>
      <c r="H508" t="s">
        <v>75</v>
      </c>
      <c r="I508" t="s"/>
      <c r="J508" t="s">
        <v>74</v>
      </c>
      <c r="K508" t="n">
        <v>157.49</v>
      </c>
      <c r="L508" t="s">
        <v>76</v>
      </c>
      <c r="M508" t="s"/>
      <c r="N508" t="s">
        <v>191</v>
      </c>
      <c r="O508" t="s">
        <v>78</v>
      </c>
      <c r="P508" t="s">
        <v>762</v>
      </c>
      <c r="Q508" t="s"/>
      <c r="R508" t="s">
        <v>112</v>
      </c>
      <c r="S508" t="s">
        <v>767</v>
      </c>
      <c r="T508" t="s">
        <v>81</v>
      </c>
      <c r="U508" t="s">
        <v>82</v>
      </c>
      <c r="V508" t="s">
        <v>83</v>
      </c>
      <c r="W508" t="s">
        <v>109</v>
      </c>
      <c r="X508" t="s"/>
      <c r="Y508" t="s">
        <v>85</v>
      </c>
      <c r="Z508">
        <f>HYPERLINK("https://hotel-media.eclerx.com/savepage/tk_15462414371707807_sr_189.html","info")</f>
        <v/>
      </c>
      <c r="AA508" t="n">
        <v>135873</v>
      </c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79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1003367</v>
      </c>
      <c r="AZ508" t="s">
        <v>763</v>
      </c>
      <c r="BA508" t="s"/>
      <c r="BB508" t="n">
        <v>430175</v>
      </c>
      <c r="BC508" t="n">
        <v>52.4998</v>
      </c>
      <c r="BD508" t="n">
        <v>52.4998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761</v>
      </c>
      <c r="F509" t="n">
        <v>620890</v>
      </c>
      <c r="G509" t="s">
        <v>74</v>
      </c>
      <c r="H509" t="s">
        <v>75</v>
      </c>
      <c r="I509" t="s"/>
      <c r="J509" t="s">
        <v>74</v>
      </c>
      <c r="K509" t="n">
        <v>161.99</v>
      </c>
      <c r="L509" t="s">
        <v>76</v>
      </c>
      <c r="M509" t="s"/>
      <c r="N509" t="s">
        <v>475</v>
      </c>
      <c r="O509" t="s">
        <v>78</v>
      </c>
      <c r="P509" t="s">
        <v>762</v>
      </c>
      <c r="Q509" t="s"/>
      <c r="R509" t="s">
        <v>112</v>
      </c>
      <c r="S509" t="s">
        <v>768</v>
      </c>
      <c r="T509" t="s">
        <v>81</v>
      </c>
      <c r="U509" t="s">
        <v>82</v>
      </c>
      <c r="V509" t="s">
        <v>83</v>
      </c>
      <c r="W509" t="s">
        <v>109</v>
      </c>
      <c r="X509" t="s"/>
      <c r="Y509" t="s">
        <v>85</v>
      </c>
      <c r="Z509">
        <f>HYPERLINK("https://hotel-media.eclerx.com/savepage/tk_15462414371707807_sr_189.html","info")</f>
        <v/>
      </c>
      <c r="AA509" t="n">
        <v>135873</v>
      </c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79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1003367</v>
      </c>
      <c r="AZ509" t="s">
        <v>763</v>
      </c>
      <c r="BA509" t="s"/>
      <c r="BB509" t="n">
        <v>430175</v>
      </c>
      <c r="BC509" t="n">
        <v>52.4998</v>
      </c>
      <c r="BD509" t="n">
        <v>52.4998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761</v>
      </c>
      <c r="F510" t="n">
        <v>620890</v>
      </c>
      <c r="G510" t="s">
        <v>74</v>
      </c>
      <c r="H510" t="s">
        <v>75</v>
      </c>
      <c r="I510" t="s"/>
      <c r="J510" t="s">
        <v>74</v>
      </c>
      <c r="K510" t="n">
        <v>184.09</v>
      </c>
      <c r="L510" t="s">
        <v>76</v>
      </c>
      <c r="M510" t="s"/>
      <c r="N510" t="s">
        <v>191</v>
      </c>
      <c r="O510" t="s">
        <v>78</v>
      </c>
      <c r="P510" t="s">
        <v>762</v>
      </c>
      <c r="Q510" t="s"/>
      <c r="R510" t="s">
        <v>112</v>
      </c>
      <c r="S510" t="s">
        <v>769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>
        <f>HYPERLINK("https://hotel-media.eclerx.com/savepage/tk_15462414371707807_sr_189.html","info")</f>
        <v/>
      </c>
      <c r="AA510" t="n">
        <v>135873</v>
      </c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79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1003367</v>
      </c>
      <c r="AZ510" t="s">
        <v>763</v>
      </c>
      <c r="BA510" t="s"/>
      <c r="BB510" t="n">
        <v>430175</v>
      </c>
      <c r="BC510" t="n">
        <v>52.4998</v>
      </c>
      <c r="BD510" t="n">
        <v>52.4998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761</v>
      </c>
      <c r="F511" t="n">
        <v>620890</v>
      </c>
      <c r="G511" t="s">
        <v>74</v>
      </c>
      <c r="H511" t="s">
        <v>75</v>
      </c>
      <c r="I511" t="s"/>
      <c r="J511" t="s">
        <v>74</v>
      </c>
      <c r="K511" t="n">
        <v>188.59</v>
      </c>
      <c r="L511" t="s">
        <v>76</v>
      </c>
      <c r="M511" t="s"/>
      <c r="N511" t="s">
        <v>475</v>
      </c>
      <c r="O511" t="s">
        <v>78</v>
      </c>
      <c r="P511" t="s">
        <v>762</v>
      </c>
      <c r="Q511" t="s"/>
      <c r="R511" t="s">
        <v>112</v>
      </c>
      <c r="S511" t="s">
        <v>770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>
        <f>HYPERLINK("https://hotel-media.eclerx.com/savepage/tk_15462414371707807_sr_189.html","info")</f>
        <v/>
      </c>
      <c r="AA511" t="n">
        <v>135873</v>
      </c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79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1003367</v>
      </c>
      <c r="AZ511" t="s">
        <v>763</v>
      </c>
      <c r="BA511" t="s"/>
      <c r="BB511" t="n">
        <v>430175</v>
      </c>
      <c r="BC511" t="n">
        <v>52.4998</v>
      </c>
      <c r="BD511" t="n">
        <v>52.4998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771</v>
      </c>
      <c r="F512" t="n">
        <v>-1</v>
      </c>
      <c r="G512" t="s">
        <v>74</v>
      </c>
      <c r="H512" t="s">
        <v>75</v>
      </c>
      <c r="I512" t="s"/>
      <c r="J512" t="s">
        <v>74</v>
      </c>
      <c r="K512" t="n">
        <v>84</v>
      </c>
      <c r="L512" t="s">
        <v>76</v>
      </c>
      <c r="M512" t="s"/>
      <c r="N512" t="s">
        <v>95</v>
      </c>
      <c r="O512" t="s">
        <v>78</v>
      </c>
      <c r="P512" t="s">
        <v>771</v>
      </c>
      <c r="Q512" t="s"/>
      <c r="R512" t="s">
        <v>171</v>
      </c>
      <c r="S512" t="s">
        <v>179</v>
      </c>
      <c r="T512" t="s">
        <v>81</v>
      </c>
      <c r="U512" t="s">
        <v>82</v>
      </c>
      <c r="V512" t="s">
        <v>83</v>
      </c>
      <c r="W512" t="s">
        <v>109</v>
      </c>
      <c r="X512" t="s"/>
      <c r="Y512" t="s">
        <v>85</v>
      </c>
      <c r="Z512">
        <f>HYPERLINK("https://hotel-media.eclerx.com/savepage/tk_1546241910677083_sr_188.html","info")</f>
        <v/>
      </c>
      <c r="AA512" t="n">
        <v>-3423334</v>
      </c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345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3423334</v>
      </c>
      <c r="AZ512" t="s">
        <v>772</v>
      </c>
      <c r="BA512" t="s"/>
      <c r="BB512" t="n">
        <v>422978</v>
      </c>
      <c r="BC512" t="n">
        <v>52.609389</v>
      </c>
      <c r="BD512" t="n">
        <v>52.609389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773</v>
      </c>
      <c r="F513" t="n">
        <v>3276143</v>
      </c>
      <c r="G513" t="s">
        <v>74</v>
      </c>
      <c r="H513" t="s">
        <v>75</v>
      </c>
      <c r="I513" t="s"/>
      <c r="J513" t="s">
        <v>74</v>
      </c>
      <c r="K513" t="n">
        <v>82</v>
      </c>
      <c r="L513" t="s">
        <v>76</v>
      </c>
      <c r="M513" t="s"/>
      <c r="N513" t="s">
        <v>774</v>
      </c>
      <c r="O513" t="s">
        <v>78</v>
      </c>
      <c r="P513" t="s">
        <v>775</v>
      </c>
      <c r="Q513" t="s"/>
      <c r="R513" t="s">
        <v>112</v>
      </c>
      <c r="S513" t="s">
        <v>604</v>
      </c>
      <c r="T513" t="s">
        <v>81</v>
      </c>
      <c r="U513" t="s">
        <v>82</v>
      </c>
      <c r="V513" t="s">
        <v>83</v>
      </c>
      <c r="W513" t="s">
        <v>109</v>
      </c>
      <c r="X513" t="s"/>
      <c r="Y513" t="s">
        <v>85</v>
      </c>
      <c r="Z513">
        <f>HYPERLINK("https://hotel-media.eclerx.com/savepage/tk_15462413500779257_sr_188.html","info")</f>
        <v/>
      </c>
      <c r="AA513" t="n">
        <v>519601</v>
      </c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42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3381944</v>
      </c>
      <c r="AZ513" t="s">
        <v>776</v>
      </c>
      <c r="BA513" t="s"/>
      <c r="BB513" t="n">
        <v>865535</v>
      </c>
      <c r="BC513" t="n">
        <v>52.50084</v>
      </c>
      <c r="BD513" t="n">
        <v>52.50084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773</v>
      </c>
      <c r="F514" t="n">
        <v>3276143</v>
      </c>
      <c r="G514" t="s">
        <v>74</v>
      </c>
      <c r="H514" t="s">
        <v>75</v>
      </c>
      <c r="I514" t="s"/>
      <c r="J514" t="s">
        <v>74</v>
      </c>
      <c r="K514" t="n">
        <v>92</v>
      </c>
      <c r="L514" t="s">
        <v>76</v>
      </c>
      <c r="M514" t="s"/>
      <c r="N514" t="s">
        <v>777</v>
      </c>
      <c r="O514" t="s">
        <v>78</v>
      </c>
      <c r="P514" t="s">
        <v>775</v>
      </c>
      <c r="Q514" t="s"/>
      <c r="R514" t="s">
        <v>112</v>
      </c>
      <c r="S514" t="s">
        <v>605</v>
      </c>
      <c r="T514" t="s">
        <v>81</v>
      </c>
      <c r="U514" t="s">
        <v>82</v>
      </c>
      <c r="V514" t="s">
        <v>83</v>
      </c>
      <c r="W514" t="s">
        <v>109</v>
      </c>
      <c r="X514" t="s"/>
      <c r="Y514" t="s">
        <v>85</v>
      </c>
      <c r="Z514">
        <f>HYPERLINK("https://hotel-media.eclerx.com/savepage/tk_15462413500779257_sr_188.html","info")</f>
        <v/>
      </c>
      <c r="AA514" t="n">
        <v>519601</v>
      </c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42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3381944</v>
      </c>
      <c r="AZ514" t="s">
        <v>776</v>
      </c>
      <c r="BA514" t="s"/>
      <c r="BB514" t="n">
        <v>865535</v>
      </c>
      <c r="BC514" t="n">
        <v>52.50084</v>
      </c>
      <c r="BD514" t="n">
        <v>52.50084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773</v>
      </c>
      <c r="F515" t="n">
        <v>3276143</v>
      </c>
      <c r="G515" t="s">
        <v>74</v>
      </c>
      <c r="H515" t="s">
        <v>75</v>
      </c>
      <c r="I515" t="s"/>
      <c r="J515" t="s">
        <v>74</v>
      </c>
      <c r="K515" t="n">
        <v>82</v>
      </c>
      <c r="L515" t="s">
        <v>76</v>
      </c>
      <c r="M515" t="s"/>
      <c r="N515" t="s">
        <v>778</v>
      </c>
      <c r="O515" t="s">
        <v>78</v>
      </c>
      <c r="P515" t="s">
        <v>775</v>
      </c>
      <c r="Q515" t="s"/>
      <c r="R515" t="s">
        <v>112</v>
      </c>
      <c r="S515" t="s">
        <v>604</v>
      </c>
      <c r="T515" t="s">
        <v>81</v>
      </c>
      <c r="U515" t="s">
        <v>82</v>
      </c>
      <c r="V515" t="s">
        <v>83</v>
      </c>
      <c r="W515" t="s">
        <v>109</v>
      </c>
      <c r="X515" t="s"/>
      <c r="Y515" t="s">
        <v>85</v>
      </c>
      <c r="Z515">
        <f>HYPERLINK("https://hotel-media.eclerx.com/savepage/tk_15462413500779257_sr_188.html","info")</f>
        <v/>
      </c>
      <c r="AA515" t="n">
        <v>519601</v>
      </c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42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3381944</v>
      </c>
      <c r="AZ515" t="s">
        <v>776</v>
      </c>
      <c r="BA515" t="s"/>
      <c r="BB515" t="n">
        <v>865535</v>
      </c>
      <c r="BC515" t="n">
        <v>52.50084</v>
      </c>
      <c r="BD515" t="n">
        <v>52.50084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773</v>
      </c>
      <c r="F516" t="n">
        <v>3276143</v>
      </c>
      <c r="G516" t="s">
        <v>74</v>
      </c>
      <c r="H516" t="s">
        <v>75</v>
      </c>
      <c r="I516" t="s"/>
      <c r="J516" t="s">
        <v>74</v>
      </c>
      <c r="K516" t="n">
        <v>82</v>
      </c>
      <c r="L516" t="s">
        <v>76</v>
      </c>
      <c r="M516" t="s"/>
      <c r="N516" t="s">
        <v>779</v>
      </c>
      <c r="O516" t="s">
        <v>78</v>
      </c>
      <c r="P516" t="s">
        <v>775</v>
      </c>
      <c r="Q516" t="s"/>
      <c r="R516" t="s">
        <v>112</v>
      </c>
      <c r="S516" t="s">
        <v>604</v>
      </c>
      <c r="T516" t="s">
        <v>81</v>
      </c>
      <c r="U516" t="s">
        <v>82</v>
      </c>
      <c r="V516" t="s">
        <v>83</v>
      </c>
      <c r="W516" t="s">
        <v>109</v>
      </c>
      <c r="X516" t="s"/>
      <c r="Y516" t="s">
        <v>85</v>
      </c>
      <c r="Z516">
        <f>HYPERLINK("https://hotel-media.eclerx.com/savepage/tk_15462413500779257_sr_188.html","info")</f>
        <v/>
      </c>
      <c r="AA516" t="n">
        <v>519601</v>
      </c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42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3381944</v>
      </c>
      <c r="AZ516" t="s">
        <v>776</v>
      </c>
      <c r="BA516" t="s"/>
      <c r="BB516" t="n">
        <v>865535</v>
      </c>
      <c r="BC516" t="n">
        <v>52.50084</v>
      </c>
      <c r="BD516" t="n">
        <v>52.50084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773</v>
      </c>
      <c r="F517" t="n">
        <v>3276143</v>
      </c>
      <c r="G517" t="s">
        <v>74</v>
      </c>
      <c r="H517" t="s">
        <v>75</v>
      </c>
      <c r="I517" t="s"/>
      <c r="J517" t="s">
        <v>74</v>
      </c>
      <c r="K517" t="n">
        <v>82</v>
      </c>
      <c r="L517" t="s">
        <v>76</v>
      </c>
      <c r="M517" t="s"/>
      <c r="N517" t="s">
        <v>778</v>
      </c>
      <c r="O517" t="s">
        <v>78</v>
      </c>
      <c r="P517" t="s">
        <v>775</v>
      </c>
      <c r="Q517" t="s"/>
      <c r="R517" t="s">
        <v>112</v>
      </c>
      <c r="S517" t="s">
        <v>604</v>
      </c>
      <c r="T517" t="s">
        <v>81</v>
      </c>
      <c r="U517" t="s">
        <v>82</v>
      </c>
      <c r="V517" t="s">
        <v>83</v>
      </c>
      <c r="W517" t="s">
        <v>109</v>
      </c>
      <c r="X517" t="s"/>
      <c r="Y517" t="s">
        <v>85</v>
      </c>
      <c r="Z517">
        <f>HYPERLINK("https://hotel-media.eclerx.com/savepage/tk_15462413500779257_sr_188.html","info")</f>
        <v/>
      </c>
      <c r="AA517" t="n">
        <v>519601</v>
      </c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42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3381944</v>
      </c>
      <c r="AZ517" t="s">
        <v>776</v>
      </c>
      <c r="BA517" t="s"/>
      <c r="BB517" t="n">
        <v>865535</v>
      </c>
      <c r="BC517" t="n">
        <v>52.50084</v>
      </c>
      <c r="BD517" t="n">
        <v>52.50084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773</v>
      </c>
      <c r="F518" t="n">
        <v>3276143</v>
      </c>
      <c r="G518" t="s">
        <v>74</v>
      </c>
      <c r="H518" t="s">
        <v>75</v>
      </c>
      <c r="I518" t="s"/>
      <c r="J518" t="s">
        <v>74</v>
      </c>
      <c r="K518" t="n">
        <v>92</v>
      </c>
      <c r="L518" t="s">
        <v>76</v>
      </c>
      <c r="M518" t="s"/>
      <c r="N518" t="s">
        <v>780</v>
      </c>
      <c r="O518" t="s">
        <v>78</v>
      </c>
      <c r="P518" t="s">
        <v>775</v>
      </c>
      <c r="Q518" t="s"/>
      <c r="R518" t="s">
        <v>112</v>
      </c>
      <c r="S518" t="s">
        <v>605</v>
      </c>
      <c r="T518" t="s">
        <v>81</v>
      </c>
      <c r="U518" t="s">
        <v>82</v>
      </c>
      <c r="V518" t="s">
        <v>83</v>
      </c>
      <c r="W518" t="s">
        <v>109</v>
      </c>
      <c r="X518" t="s"/>
      <c r="Y518" t="s">
        <v>85</v>
      </c>
      <c r="Z518">
        <f>HYPERLINK("https://hotel-media.eclerx.com/savepage/tk_15462413500779257_sr_188.html","info")</f>
        <v/>
      </c>
      <c r="AA518" t="n">
        <v>519601</v>
      </c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42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3381944</v>
      </c>
      <c r="AZ518" t="s">
        <v>776</v>
      </c>
      <c r="BA518" t="s"/>
      <c r="BB518" t="n">
        <v>865535</v>
      </c>
      <c r="BC518" t="n">
        <v>52.50084</v>
      </c>
      <c r="BD518" t="n">
        <v>52.50084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773</v>
      </c>
      <c r="F519" t="n">
        <v>3276143</v>
      </c>
      <c r="G519" t="s">
        <v>74</v>
      </c>
      <c r="H519" t="s">
        <v>75</v>
      </c>
      <c r="I519" t="s"/>
      <c r="J519" t="s">
        <v>74</v>
      </c>
      <c r="K519" t="n">
        <v>108</v>
      </c>
      <c r="L519" t="s">
        <v>76</v>
      </c>
      <c r="M519" t="s"/>
      <c r="N519" t="s">
        <v>779</v>
      </c>
      <c r="O519" t="s">
        <v>78</v>
      </c>
      <c r="P519" t="s">
        <v>775</v>
      </c>
      <c r="Q519" t="s"/>
      <c r="R519" t="s">
        <v>112</v>
      </c>
      <c r="S519" t="s">
        <v>401</v>
      </c>
      <c r="T519" t="s">
        <v>81</v>
      </c>
      <c r="U519" t="s">
        <v>82</v>
      </c>
      <c r="V519" t="s">
        <v>83</v>
      </c>
      <c r="W519" t="s">
        <v>84</v>
      </c>
      <c r="X519" t="s"/>
      <c r="Y519" t="s">
        <v>85</v>
      </c>
      <c r="Z519">
        <f>HYPERLINK("https://hotel-media.eclerx.com/savepage/tk_15462413500779257_sr_188.html","info")</f>
        <v/>
      </c>
      <c r="AA519" t="n">
        <v>519601</v>
      </c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42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3381944</v>
      </c>
      <c r="AZ519" t="s">
        <v>776</v>
      </c>
      <c r="BA519" t="s"/>
      <c r="BB519" t="n">
        <v>865535</v>
      </c>
      <c r="BC519" t="n">
        <v>52.50084</v>
      </c>
      <c r="BD519" t="n">
        <v>52.50084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773</v>
      </c>
      <c r="F520" t="n">
        <v>3276143</v>
      </c>
      <c r="G520" t="s">
        <v>74</v>
      </c>
      <c r="H520" t="s">
        <v>75</v>
      </c>
      <c r="I520" t="s"/>
      <c r="J520" t="s">
        <v>74</v>
      </c>
      <c r="K520" t="n">
        <v>108</v>
      </c>
      <c r="L520" t="s">
        <v>76</v>
      </c>
      <c r="M520" t="s"/>
      <c r="N520" t="s">
        <v>778</v>
      </c>
      <c r="O520" t="s">
        <v>78</v>
      </c>
      <c r="P520" t="s">
        <v>775</v>
      </c>
      <c r="Q520" t="s"/>
      <c r="R520" t="s">
        <v>112</v>
      </c>
      <c r="S520" t="s">
        <v>401</v>
      </c>
      <c r="T520" t="s">
        <v>81</v>
      </c>
      <c r="U520" t="s">
        <v>82</v>
      </c>
      <c r="V520" t="s">
        <v>83</v>
      </c>
      <c r="W520" t="s">
        <v>84</v>
      </c>
      <c r="X520" t="s"/>
      <c r="Y520" t="s">
        <v>85</v>
      </c>
      <c r="Z520">
        <f>HYPERLINK("https://hotel-media.eclerx.com/savepage/tk_15462413500779257_sr_188.html","info")</f>
        <v/>
      </c>
      <c r="AA520" t="n">
        <v>519601</v>
      </c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42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3381944</v>
      </c>
      <c r="AZ520" t="s">
        <v>776</v>
      </c>
      <c r="BA520" t="s"/>
      <c r="BB520" t="n">
        <v>865535</v>
      </c>
      <c r="BC520" t="n">
        <v>52.50084</v>
      </c>
      <c r="BD520" t="n">
        <v>52.50084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773</v>
      </c>
      <c r="F521" t="n">
        <v>3276143</v>
      </c>
      <c r="G521" t="s">
        <v>74</v>
      </c>
      <c r="H521" t="s">
        <v>75</v>
      </c>
      <c r="I521" t="s"/>
      <c r="J521" t="s">
        <v>74</v>
      </c>
      <c r="K521" t="n">
        <v>112</v>
      </c>
      <c r="L521" t="s">
        <v>76</v>
      </c>
      <c r="M521" t="s"/>
      <c r="N521" t="s">
        <v>781</v>
      </c>
      <c r="O521" t="s">
        <v>78</v>
      </c>
      <c r="P521" t="s">
        <v>775</v>
      </c>
      <c r="Q521" t="s"/>
      <c r="R521" t="s">
        <v>112</v>
      </c>
      <c r="S521" t="s">
        <v>666</v>
      </c>
      <c r="T521" t="s">
        <v>81</v>
      </c>
      <c r="U521" t="s">
        <v>82</v>
      </c>
      <c r="V521" t="s">
        <v>83</v>
      </c>
      <c r="W521" t="s">
        <v>109</v>
      </c>
      <c r="X521" t="s"/>
      <c r="Y521" t="s">
        <v>85</v>
      </c>
      <c r="Z521">
        <f>HYPERLINK("https://hotel-media.eclerx.com/savepage/tk_15462413500779257_sr_188.html","info")</f>
        <v/>
      </c>
      <c r="AA521" t="n">
        <v>519601</v>
      </c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42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3381944</v>
      </c>
      <c r="AZ521" t="s">
        <v>776</v>
      </c>
      <c r="BA521" t="s"/>
      <c r="BB521" t="n">
        <v>865535</v>
      </c>
      <c r="BC521" t="n">
        <v>52.50084</v>
      </c>
      <c r="BD521" t="n">
        <v>52.50084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773</v>
      </c>
      <c r="F522" t="n">
        <v>3276143</v>
      </c>
      <c r="G522" t="s">
        <v>74</v>
      </c>
      <c r="H522" t="s">
        <v>75</v>
      </c>
      <c r="I522" t="s"/>
      <c r="J522" t="s">
        <v>74</v>
      </c>
      <c r="K522" t="n">
        <v>112</v>
      </c>
      <c r="L522" t="s">
        <v>76</v>
      </c>
      <c r="M522" t="s"/>
      <c r="N522" t="s">
        <v>782</v>
      </c>
      <c r="O522" t="s">
        <v>78</v>
      </c>
      <c r="P522" t="s">
        <v>775</v>
      </c>
      <c r="Q522" t="s"/>
      <c r="R522" t="s">
        <v>112</v>
      </c>
      <c r="S522" t="s">
        <v>666</v>
      </c>
      <c r="T522" t="s">
        <v>81</v>
      </c>
      <c r="U522" t="s">
        <v>82</v>
      </c>
      <c r="V522" t="s">
        <v>83</v>
      </c>
      <c r="W522" t="s">
        <v>109</v>
      </c>
      <c r="X522" t="s"/>
      <c r="Y522" t="s">
        <v>85</v>
      </c>
      <c r="Z522">
        <f>HYPERLINK("https://hotel-media.eclerx.com/savepage/tk_15462413500779257_sr_188.html","info")</f>
        <v/>
      </c>
      <c r="AA522" t="n">
        <v>519601</v>
      </c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42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3381944</v>
      </c>
      <c r="AZ522" t="s">
        <v>776</v>
      </c>
      <c r="BA522" t="s"/>
      <c r="BB522" t="n">
        <v>865535</v>
      </c>
      <c r="BC522" t="n">
        <v>52.50084</v>
      </c>
      <c r="BD522" t="n">
        <v>52.50084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773</v>
      </c>
      <c r="F523" t="n">
        <v>3276143</v>
      </c>
      <c r="G523" t="s">
        <v>74</v>
      </c>
      <c r="H523" t="s">
        <v>75</v>
      </c>
      <c r="I523" t="s"/>
      <c r="J523" t="s">
        <v>74</v>
      </c>
      <c r="K523" t="n">
        <v>112</v>
      </c>
      <c r="L523" t="s">
        <v>76</v>
      </c>
      <c r="M523" t="s"/>
      <c r="N523" t="s">
        <v>781</v>
      </c>
      <c r="O523" t="s">
        <v>78</v>
      </c>
      <c r="P523" t="s">
        <v>775</v>
      </c>
      <c r="Q523" t="s"/>
      <c r="R523" t="s">
        <v>112</v>
      </c>
      <c r="S523" t="s">
        <v>666</v>
      </c>
      <c r="T523" t="s">
        <v>81</v>
      </c>
      <c r="U523" t="s">
        <v>82</v>
      </c>
      <c r="V523" t="s">
        <v>83</v>
      </c>
      <c r="W523" t="s">
        <v>109</v>
      </c>
      <c r="X523" t="s"/>
      <c r="Y523" t="s">
        <v>85</v>
      </c>
      <c r="Z523">
        <f>HYPERLINK("https://hotel-media.eclerx.com/savepage/tk_15462413500779257_sr_188.html","info")</f>
        <v/>
      </c>
      <c r="AA523" t="n">
        <v>519601</v>
      </c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42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3381944</v>
      </c>
      <c r="AZ523" t="s">
        <v>776</v>
      </c>
      <c r="BA523" t="s"/>
      <c r="BB523" t="n">
        <v>865535</v>
      </c>
      <c r="BC523" t="n">
        <v>52.50084</v>
      </c>
      <c r="BD523" t="n">
        <v>52.50084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773</v>
      </c>
      <c r="F524" t="n">
        <v>3276143</v>
      </c>
      <c r="G524" t="s">
        <v>74</v>
      </c>
      <c r="H524" t="s">
        <v>75</v>
      </c>
      <c r="I524" t="s"/>
      <c r="J524" t="s">
        <v>74</v>
      </c>
      <c r="K524" t="n">
        <v>112</v>
      </c>
      <c r="L524" t="s">
        <v>76</v>
      </c>
      <c r="M524" t="s"/>
      <c r="N524" t="s">
        <v>782</v>
      </c>
      <c r="O524" t="s">
        <v>78</v>
      </c>
      <c r="P524" t="s">
        <v>775</v>
      </c>
      <c r="Q524" t="s"/>
      <c r="R524" t="s">
        <v>112</v>
      </c>
      <c r="S524" t="s">
        <v>666</v>
      </c>
      <c r="T524" t="s">
        <v>81</v>
      </c>
      <c r="U524" t="s">
        <v>82</v>
      </c>
      <c r="V524" t="s">
        <v>83</v>
      </c>
      <c r="W524" t="s">
        <v>109</v>
      </c>
      <c r="X524" t="s"/>
      <c r="Y524" t="s">
        <v>85</v>
      </c>
      <c r="Z524">
        <f>HYPERLINK("https://hotel-media.eclerx.com/savepage/tk_15462413500779257_sr_188.html","info")</f>
        <v/>
      </c>
      <c r="AA524" t="n">
        <v>519601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42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3381944</v>
      </c>
      <c r="AZ524" t="s">
        <v>776</v>
      </c>
      <c r="BA524" t="s"/>
      <c r="BB524" t="n">
        <v>865535</v>
      </c>
      <c r="BC524" t="n">
        <v>52.50084</v>
      </c>
      <c r="BD524" t="n">
        <v>52.50084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773</v>
      </c>
      <c r="F525" t="n">
        <v>3276143</v>
      </c>
      <c r="G525" t="s">
        <v>74</v>
      </c>
      <c r="H525" t="s">
        <v>75</v>
      </c>
      <c r="I525" t="s"/>
      <c r="J525" t="s">
        <v>74</v>
      </c>
      <c r="K525" t="n">
        <v>122</v>
      </c>
      <c r="L525" t="s">
        <v>76</v>
      </c>
      <c r="M525" t="s"/>
      <c r="N525" t="s">
        <v>783</v>
      </c>
      <c r="O525" t="s">
        <v>78</v>
      </c>
      <c r="P525" t="s">
        <v>775</v>
      </c>
      <c r="Q525" t="s"/>
      <c r="R525" t="s">
        <v>112</v>
      </c>
      <c r="S525" t="s">
        <v>167</v>
      </c>
      <c r="T525" t="s">
        <v>81</v>
      </c>
      <c r="U525" t="s">
        <v>82</v>
      </c>
      <c r="V525" t="s">
        <v>83</v>
      </c>
      <c r="W525" t="s">
        <v>109</v>
      </c>
      <c r="X525" t="s"/>
      <c r="Y525" t="s">
        <v>85</v>
      </c>
      <c r="Z525">
        <f>HYPERLINK("https://hotel-media.eclerx.com/savepage/tk_15462413500779257_sr_188.html","info")</f>
        <v/>
      </c>
      <c r="AA525" t="n">
        <v>519601</v>
      </c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42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3381944</v>
      </c>
      <c r="AZ525" t="s">
        <v>776</v>
      </c>
      <c r="BA525" t="s"/>
      <c r="BB525" t="n">
        <v>865535</v>
      </c>
      <c r="BC525" t="n">
        <v>52.50084</v>
      </c>
      <c r="BD525" t="n">
        <v>52.50084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773</v>
      </c>
      <c r="F526" t="n">
        <v>3276143</v>
      </c>
      <c r="G526" t="s">
        <v>74</v>
      </c>
      <c r="H526" t="s">
        <v>75</v>
      </c>
      <c r="I526" t="s"/>
      <c r="J526" t="s">
        <v>74</v>
      </c>
      <c r="K526" t="n">
        <v>122</v>
      </c>
      <c r="L526" t="s">
        <v>76</v>
      </c>
      <c r="M526" t="s"/>
      <c r="N526" t="s">
        <v>784</v>
      </c>
      <c r="O526" t="s">
        <v>78</v>
      </c>
      <c r="P526" t="s">
        <v>775</v>
      </c>
      <c r="Q526" t="s"/>
      <c r="R526" t="s">
        <v>112</v>
      </c>
      <c r="S526" t="s">
        <v>167</v>
      </c>
      <c r="T526" t="s">
        <v>81</v>
      </c>
      <c r="U526" t="s">
        <v>82</v>
      </c>
      <c r="V526" t="s">
        <v>83</v>
      </c>
      <c r="W526" t="s">
        <v>109</v>
      </c>
      <c r="X526" t="s"/>
      <c r="Y526" t="s">
        <v>85</v>
      </c>
      <c r="Z526">
        <f>HYPERLINK("https://hotel-media.eclerx.com/savepage/tk_15462413500779257_sr_188.html","info")</f>
        <v/>
      </c>
      <c r="AA526" t="n">
        <v>519601</v>
      </c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42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3381944</v>
      </c>
      <c r="AZ526" t="s">
        <v>776</v>
      </c>
      <c r="BA526" t="s"/>
      <c r="BB526" t="n">
        <v>865535</v>
      </c>
      <c r="BC526" t="n">
        <v>52.50084</v>
      </c>
      <c r="BD526" t="n">
        <v>52.50084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773</v>
      </c>
      <c r="F527" t="n">
        <v>3276143</v>
      </c>
      <c r="G527" t="s">
        <v>74</v>
      </c>
      <c r="H527" t="s">
        <v>75</v>
      </c>
      <c r="I527" t="s"/>
      <c r="J527" t="s">
        <v>74</v>
      </c>
      <c r="K527" t="n">
        <v>124</v>
      </c>
      <c r="L527" t="s">
        <v>76</v>
      </c>
      <c r="M527" t="s"/>
      <c r="N527" t="s">
        <v>777</v>
      </c>
      <c r="O527" t="s">
        <v>78</v>
      </c>
      <c r="P527" t="s">
        <v>775</v>
      </c>
      <c r="Q527" t="s"/>
      <c r="R527" t="s">
        <v>112</v>
      </c>
      <c r="S527" t="s">
        <v>322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>
        <f>HYPERLINK("https://hotel-media.eclerx.com/savepage/tk_15462413500779257_sr_188.html","info")</f>
        <v/>
      </c>
      <c r="AA527" t="n">
        <v>519601</v>
      </c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42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3381944</v>
      </c>
      <c r="AZ527" t="s">
        <v>776</v>
      </c>
      <c r="BA527" t="s"/>
      <c r="BB527" t="n">
        <v>865535</v>
      </c>
      <c r="BC527" t="n">
        <v>52.50084</v>
      </c>
      <c r="BD527" t="n">
        <v>52.50084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773</v>
      </c>
      <c r="F528" t="n">
        <v>3276143</v>
      </c>
      <c r="G528" t="s">
        <v>74</v>
      </c>
      <c r="H528" t="s">
        <v>75</v>
      </c>
      <c r="I528" t="s"/>
      <c r="J528" t="s">
        <v>74</v>
      </c>
      <c r="K528" t="n">
        <v>124</v>
      </c>
      <c r="L528" t="s">
        <v>76</v>
      </c>
      <c r="M528" t="s"/>
      <c r="N528" t="s">
        <v>780</v>
      </c>
      <c r="O528" t="s">
        <v>78</v>
      </c>
      <c r="P528" t="s">
        <v>775</v>
      </c>
      <c r="Q528" t="s"/>
      <c r="R528" t="s">
        <v>112</v>
      </c>
      <c r="S528" t="s">
        <v>322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>
        <f>HYPERLINK("https://hotel-media.eclerx.com/savepage/tk_15462413500779257_sr_188.html","info")</f>
        <v/>
      </c>
      <c r="AA528" t="n">
        <v>519601</v>
      </c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42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3381944</v>
      </c>
      <c r="AZ528" t="s">
        <v>776</v>
      </c>
      <c r="BA528" t="s"/>
      <c r="BB528" t="n">
        <v>865535</v>
      </c>
      <c r="BC528" t="n">
        <v>52.50084</v>
      </c>
      <c r="BD528" t="n">
        <v>52.50084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773</v>
      </c>
      <c r="F529" t="n">
        <v>3276143</v>
      </c>
      <c r="G529" t="s">
        <v>74</v>
      </c>
      <c r="H529" t="s">
        <v>75</v>
      </c>
      <c r="I529" t="s"/>
      <c r="J529" t="s">
        <v>74</v>
      </c>
      <c r="K529" t="n">
        <v>138</v>
      </c>
      <c r="L529" t="s">
        <v>76</v>
      </c>
      <c r="M529" t="s"/>
      <c r="N529" t="s">
        <v>781</v>
      </c>
      <c r="O529" t="s">
        <v>78</v>
      </c>
      <c r="P529" t="s">
        <v>775</v>
      </c>
      <c r="Q529" t="s"/>
      <c r="R529" t="s">
        <v>112</v>
      </c>
      <c r="S529" t="s">
        <v>168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>
        <f>HYPERLINK("https://hotel-media.eclerx.com/savepage/tk_15462413500779257_sr_188.html","info")</f>
        <v/>
      </c>
      <c r="AA529" t="n">
        <v>519601</v>
      </c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42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3381944</v>
      </c>
      <c r="AZ529" t="s">
        <v>776</v>
      </c>
      <c r="BA529" t="s"/>
      <c r="BB529" t="n">
        <v>865535</v>
      </c>
      <c r="BC529" t="n">
        <v>52.50084</v>
      </c>
      <c r="BD529" t="n">
        <v>52.50084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773</v>
      </c>
      <c r="F530" t="n">
        <v>3276143</v>
      </c>
      <c r="G530" t="s">
        <v>74</v>
      </c>
      <c r="H530" t="s">
        <v>75</v>
      </c>
      <c r="I530" t="s"/>
      <c r="J530" t="s">
        <v>74</v>
      </c>
      <c r="K530" t="n">
        <v>138</v>
      </c>
      <c r="L530" t="s">
        <v>76</v>
      </c>
      <c r="M530" t="s"/>
      <c r="N530" t="s">
        <v>782</v>
      </c>
      <c r="O530" t="s">
        <v>78</v>
      </c>
      <c r="P530" t="s">
        <v>775</v>
      </c>
      <c r="Q530" t="s"/>
      <c r="R530" t="s">
        <v>112</v>
      </c>
      <c r="S530" t="s">
        <v>168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>
        <f>HYPERLINK("https://hotel-media.eclerx.com/savepage/tk_15462413500779257_sr_188.html","info")</f>
        <v/>
      </c>
      <c r="AA530" t="n">
        <v>519601</v>
      </c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42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3381944</v>
      </c>
      <c r="AZ530" t="s">
        <v>776</v>
      </c>
      <c r="BA530" t="s"/>
      <c r="BB530" t="n">
        <v>865535</v>
      </c>
      <c r="BC530" t="n">
        <v>52.50084</v>
      </c>
      <c r="BD530" t="n">
        <v>52.50084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773</v>
      </c>
      <c r="F531" t="n">
        <v>3276143</v>
      </c>
      <c r="G531" t="s">
        <v>74</v>
      </c>
      <c r="H531" t="s">
        <v>75</v>
      </c>
      <c r="I531" t="s"/>
      <c r="J531" t="s">
        <v>74</v>
      </c>
      <c r="K531" t="n">
        <v>154</v>
      </c>
      <c r="L531" t="s">
        <v>76</v>
      </c>
      <c r="M531" t="s"/>
      <c r="N531" t="s">
        <v>783</v>
      </c>
      <c r="O531" t="s">
        <v>78</v>
      </c>
      <c r="P531" t="s">
        <v>775</v>
      </c>
      <c r="Q531" t="s"/>
      <c r="R531" t="s">
        <v>112</v>
      </c>
      <c r="S531" t="s">
        <v>785</v>
      </c>
      <c r="T531" t="s">
        <v>81</v>
      </c>
      <c r="U531" t="s">
        <v>82</v>
      </c>
      <c r="V531" t="s">
        <v>83</v>
      </c>
      <c r="W531" t="s">
        <v>84</v>
      </c>
      <c r="X531" t="s"/>
      <c r="Y531" t="s">
        <v>85</v>
      </c>
      <c r="Z531">
        <f>HYPERLINK("https://hotel-media.eclerx.com/savepage/tk_15462413500779257_sr_188.html","info")</f>
        <v/>
      </c>
      <c r="AA531" t="n">
        <v>519601</v>
      </c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42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3381944</v>
      </c>
      <c r="AZ531" t="s">
        <v>776</v>
      </c>
      <c r="BA531" t="s"/>
      <c r="BB531" t="n">
        <v>865535</v>
      </c>
      <c r="BC531" t="n">
        <v>52.50084</v>
      </c>
      <c r="BD531" t="n">
        <v>52.50084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773</v>
      </c>
      <c r="F532" t="n">
        <v>3276143</v>
      </c>
      <c r="G532" t="s">
        <v>74</v>
      </c>
      <c r="H532" t="s">
        <v>75</v>
      </c>
      <c r="I532" t="s"/>
      <c r="J532" t="s">
        <v>74</v>
      </c>
      <c r="K532" t="n">
        <v>154</v>
      </c>
      <c r="L532" t="s">
        <v>76</v>
      </c>
      <c r="M532" t="s"/>
      <c r="N532" t="s">
        <v>784</v>
      </c>
      <c r="O532" t="s">
        <v>78</v>
      </c>
      <c r="P532" t="s">
        <v>775</v>
      </c>
      <c r="Q532" t="s"/>
      <c r="R532" t="s">
        <v>112</v>
      </c>
      <c r="S532" t="s">
        <v>785</v>
      </c>
      <c r="T532" t="s">
        <v>81</v>
      </c>
      <c r="U532" t="s">
        <v>82</v>
      </c>
      <c r="V532" t="s">
        <v>83</v>
      </c>
      <c r="W532" t="s">
        <v>84</v>
      </c>
      <c r="X532" t="s"/>
      <c r="Y532" t="s">
        <v>85</v>
      </c>
      <c r="Z532">
        <f>HYPERLINK("https://hotel-media.eclerx.com/savepage/tk_15462413500779257_sr_188.html","info")</f>
        <v/>
      </c>
      <c r="AA532" t="n">
        <v>519601</v>
      </c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42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3381944</v>
      </c>
      <c r="AZ532" t="s">
        <v>776</v>
      </c>
      <c r="BA532" t="s"/>
      <c r="BB532" t="n">
        <v>865535</v>
      </c>
      <c r="BC532" t="n">
        <v>52.50084</v>
      </c>
      <c r="BD532" t="n">
        <v>52.50084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786</v>
      </c>
      <c r="F533" t="n">
        <v>-1</v>
      </c>
      <c r="G533" t="s">
        <v>74</v>
      </c>
      <c r="H533" t="s">
        <v>75</v>
      </c>
      <c r="I533" t="s"/>
      <c r="J533" t="s">
        <v>74</v>
      </c>
      <c r="K533" t="n">
        <v>55</v>
      </c>
      <c r="L533" t="s">
        <v>76</v>
      </c>
      <c r="M533" t="s"/>
      <c r="N533" t="s">
        <v>787</v>
      </c>
      <c r="O533" t="s">
        <v>78</v>
      </c>
      <c r="P533" t="s">
        <v>786</v>
      </c>
      <c r="Q533" t="s"/>
      <c r="R533" t="s">
        <v>79</v>
      </c>
      <c r="S533" t="s">
        <v>231</v>
      </c>
      <c r="T533" t="s">
        <v>81</v>
      </c>
      <c r="U533" t="s">
        <v>82</v>
      </c>
      <c r="V533" t="s">
        <v>83</v>
      </c>
      <c r="W533" t="s">
        <v>84</v>
      </c>
      <c r="X533" t="s"/>
      <c r="Y533" t="s">
        <v>85</v>
      </c>
      <c r="Z533">
        <f>HYPERLINK("https://hotel-media.eclerx.com/savepage/tk_15462421545677366_sr_189.html","info")</f>
        <v/>
      </c>
      <c r="AA533" t="n">
        <v>-2071575</v>
      </c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420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2071575</v>
      </c>
      <c r="AZ533" t="s">
        <v>788</v>
      </c>
      <c r="BA533" t="s"/>
      <c r="BB533" t="n">
        <v>252910</v>
      </c>
      <c r="BC533" t="n">
        <v>52.50583</v>
      </c>
      <c r="BD533" t="n">
        <v>52.50583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786</v>
      </c>
      <c r="F534" t="n">
        <v>-1</v>
      </c>
      <c r="G534" t="s">
        <v>74</v>
      </c>
      <c r="H534" t="s">
        <v>75</v>
      </c>
      <c r="I534" t="s"/>
      <c r="J534" t="s">
        <v>74</v>
      </c>
      <c r="K534" t="n">
        <v>63</v>
      </c>
      <c r="L534" t="s">
        <v>76</v>
      </c>
      <c r="M534" t="s"/>
      <c r="N534" t="s">
        <v>93</v>
      </c>
      <c r="O534" t="s">
        <v>78</v>
      </c>
      <c r="P534" t="s">
        <v>786</v>
      </c>
      <c r="Q534" t="s"/>
      <c r="R534" t="s">
        <v>79</v>
      </c>
      <c r="S534" t="s">
        <v>789</v>
      </c>
      <c r="T534" t="s">
        <v>81</v>
      </c>
      <c r="U534" t="s">
        <v>82</v>
      </c>
      <c r="V534" t="s">
        <v>83</v>
      </c>
      <c r="W534" t="s">
        <v>84</v>
      </c>
      <c r="X534" t="s"/>
      <c r="Y534" t="s">
        <v>85</v>
      </c>
      <c r="Z534">
        <f>HYPERLINK("https://hotel-media.eclerx.com/savepage/tk_15462421545677366_sr_189.html","info")</f>
        <v/>
      </c>
      <c r="AA534" t="n">
        <v>-2071575</v>
      </c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420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2071575</v>
      </c>
      <c r="AZ534" t="s">
        <v>788</v>
      </c>
      <c r="BA534" t="s"/>
      <c r="BB534" t="n">
        <v>252910</v>
      </c>
      <c r="BC534" t="n">
        <v>52.50583</v>
      </c>
      <c r="BD534" t="n">
        <v>52.50583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786</v>
      </c>
      <c r="F535" t="n">
        <v>-1</v>
      </c>
      <c r="G535" t="s">
        <v>74</v>
      </c>
      <c r="H535" t="s">
        <v>75</v>
      </c>
      <c r="I535" t="s"/>
      <c r="J535" t="s">
        <v>74</v>
      </c>
      <c r="K535" t="n">
        <v>85</v>
      </c>
      <c r="L535" t="s">
        <v>76</v>
      </c>
      <c r="M535" t="s"/>
      <c r="N535" t="s">
        <v>790</v>
      </c>
      <c r="O535" t="s">
        <v>78</v>
      </c>
      <c r="P535" t="s">
        <v>786</v>
      </c>
      <c r="Q535" t="s"/>
      <c r="R535" t="s">
        <v>79</v>
      </c>
      <c r="S535" t="s">
        <v>211</v>
      </c>
      <c r="T535" t="s">
        <v>81</v>
      </c>
      <c r="U535" t="s">
        <v>82</v>
      </c>
      <c r="V535" t="s">
        <v>83</v>
      </c>
      <c r="W535" t="s">
        <v>84</v>
      </c>
      <c r="X535" t="s"/>
      <c r="Y535" t="s">
        <v>85</v>
      </c>
      <c r="Z535">
        <f>HYPERLINK("https://hotel-media.eclerx.com/savepage/tk_15462421545677366_sr_189.html","info")</f>
        <v/>
      </c>
      <c r="AA535" t="n">
        <v>-2071575</v>
      </c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420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2071575</v>
      </c>
      <c r="AZ535" t="s">
        <v>788</v>
      </c>
      <c r="BA535" t="s"/>
      <c r="BB535" t="n">
        <v>252910</v>
      </c>
      <c r="BC535" t="n">
        <v>52.50583</v>
      </c>
      <c r="BD535" t="n">
        <v>52.50583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791</v>
      </c>
      <c r="F536" t="n">
        <v>-1</v>
      </c>
      <c r="G536" t="s">
        <v>74</v>
      </c>
      <c r="H536" t="s">
        <v>75</v>
      </c>
      <c r="I536" t="s"/>
      <c r="J536" t="s">
        <v>74</v>
      </c>
      <c r="K536" t="n">
        <v>46.75</v>
      </c>
      <c r="L536" t="s">
        <v>76</v>
      </c>
      <c r="M536" t="s"/>
      <c r="N536" t="s">
        <v>93</v>
      </c>
      <c r="O536" t="s">
        <v>78</v>
      </c>
      <c r="P536" t="s">
        <v>791</v>
      </c>
      <c r="Q536" t="s"/>
      <c r="R536" t="s">
        <v>171</v>
      </c>
      <c r="S536" t="s">
        <v>792</v>
      </c>
      <c r="T536" t="s">
        <v>81</v>
      </c>
      <c r="U536" t="s">
        <v>82</v>
      </c>
      <c r="V536" t="s">
        <v>83</v>
      </c>
      <c r="W536" t="s">
        <v>109</v>
      </c>
      <c r="X536" t="s"/>
      <c r="Y536" t="s">
        <v>85</v>
      </c>
      <c r="Z536">
        <f>HYPERLINK("https://hotel-media.eclerx.com/savepage/tk_15462413461335251_sr_189.html","info")</f>
        <v/>
      </c>
      <c r="AA536" t="n">
        <v>-1726534</v>
      </c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36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1726534</v>
      </c>
      <c r="AZ536" t="s">
        <v>793</v>
      </c>
      <c r="BA536" t="s"/>
      <c r="BB536" t="n">
        <v>584429</v>
      </c>
      <c r="BC536" t="n">
        <v>52.52043</v>
      </c>
      <c r="BD536" t="n">
        <v>52.52043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791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55</v>
      </c>
      <c r="L537" t="s">
        <v>76</v>
      </c>
      <c r="M537" t="s"/>
      <c r="N537" t="s">
        <v>95</v>
      </c>
      <c r="O537" t="s">
        <v>78</v>
      </c>
      <c r="P537" t="s">
        <v>791</v>
      </c>
      <c r="Q537" t="s"/>
      <c r="R537" t="s">
        <v>171</v>
      </c>
      <c r="S537" t="s">
        <v>231</v>
      </c>
      <c r="T537" t="s">
        <v>81</v>
      </c>
      <c r="U537" t="s">
        <v>82</v>
      </c>
      <c r="V537" t="s">
        <v>83</v>
      </c>
      <c r="W537" t="s">
        <v>109</v>
      </c>
      <c r="X537" t="s"/>
      <c r="Y537" t="s">
        <v>85</v>
      </c>
      <c r="Z537">
        <f>HYPERLINK("https://hotel-media.eclerx.com/savepage/tk_15462413461335251_sr_189.html","info")</f>
        <v/>
      </c>
      <c r="AA537" t="n">
        <v>-1726534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36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1726534</v>
      </c>
      <c r="AZ537" t="s">
        <v>793</v>
      </c>
      <c r="BA537" t="s"/>
      <c r="BB537" t="n">
        <v>584429</v>
      </c>
      <c r="BC537" t="n">
        <v>52.52043</v>
      </c>
      <c r="BD537" t="n">
        <v>52.52043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791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65</v>
      </c>
      <c r="L538" t="s">
        <v>76</v>
      </c>
      <c r="M538" t="s"/>
      <c r="N538" t="s">
        <v>201</v>
      </c>
      <c r="O538" t="s">
        <v>78</v>
      </c>
      <c r="P538" t="s">
        <v>791</v>
      </c>
      <c r="Q538" t="s"/>
      <c r="R538" t="s">
        <v>171</v>
      </c>
      <c r="S538" t="s">
        <v>363</v>
      </c>
      <c r="T538" t="s">
        <v>81</v>
      </c>
      <c r="U538" t="s">
        <v>82</v>
      </c>
      <c r="V538" t="s">
        <v>83</v>
      </c>
      <c r="W538" t="s">
        <v>109</v>
      </c>
      <c r="X538" t="s"/>
      <c r="Y538" t="s">
        <v>85</v>
      </c>
      <c r="Z538">
        <f>HYPERLINK("https://hotel-media.eclerx.com/savepage/tk_15462413461335251_sr_189.html","info")</f>
        <v/>
      </c>
      <c r="AA538" t="n">
        <v>-1726534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36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1726534</v>
      </c>
      <c r="AZ538" t="s">
        <v>793</v>
      </c>
      <c r="BA538" t="s"/>
      <c r="BB538" t="n">
        <v>584429</v>
      </c>
      <c r="BC538" t="n">
        <v>52.52043</v>
      </c>
      <c r="BD538" t="n">
        <v>52.52043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794</v>
      </c>
      <c r="F539" t="n">
        <v>318124</v>
      </c>
      <c r="G539" t="s">
        <v>74</v>
      </c>
      <c r="H539" t="s">
        <v>75</v>
      </c>
      <c r="I539" t="s"/>
      <c r="J539" t="s">
        <v>74</v>
      </c>
      <c r="K539" t="n">
        <v>63</v>
      </c>
      <c r="L539" t="s">
        <v>76</v>
      </c>
      <c r="M539" t="s"/>
      <c r="N539" t="s">
        <v>468</v>
      </c>
      <c r="O539" t="s">
        <v>78</v>
      </c>
      <c r="P539" t="s">
        <v>795</v>
      </c>
      <c r="Q539" t="s"/>
      <c r="R539" t="s">
        <v>171</v>
      </c>
      <c r="S539" t="s">
        <v>789</v>
      </c>
      <c r="T539" t="s">
        <v>81</v>
      </c>
      <c r="U539" t="s">
        <v>82</v>
      </c>
      <c r="V539" t="s">
        <v>83</v>
      </c>
      <c r="W539" t="s">
        <v>109</v>
      </c>
      <c r="X539" t="s"/>
      <c r="Y539" t="s">
        <v>85</v>
      </c>
      <c r="Z539">
        <f>HYPERLINK("https://hotel-media.eclerx.com/savepage/tk_1546241494923679_sr_188.html","info")</f>
        <v/>
      </c>
      <c r="AA539" t="n">
        <v>17981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122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225689</v>
      </c>
      <c r="AZ539" t="s">
        <v>796</v>
      </c>
      <c r="BA539" t="s"/>
      <c r="BB539" t="n">
        <v>3208</v>
      </c>
      <c r="BC539" t="n">
        <v>52.503561</v>
      </c>
      <c r="BD539" t="n">
        <v>52.503561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794</v>
      </c>
      <c r="F540" t="n">
        <v>318124</v>
      </c>
      <c r="G540" t="s">
        <v>74</v>
      </c>
      <c r="H540" t="s">
        <v>75</v>
      </c>
      <c r="I540" t="s"/>
      <c r="J540" t="s">
        <v>74</v>
      </c>
      <c r="K540" t="n">
        <v>63.9</v>
      </c>
      <c r="L540" t="s">
        <v>76</v>
      </c>
      <c r="M540" t="s"/>
      <c r="N540" t="s">
        <v>95</v>
      </c>
      <c r="O540" t="s">
        <v>78</v>
      </c>
      <c r="P540" t="s">
        <v>795</v>
      </c>
      <c r="Q540" t="s"/>
      <c r="R540" t="s">
        <v>171</v>
      </c>
      <c r="S540" t="s">
        <v>278</v>
      </c>
      <c r="T540" t="s">
        <v>81</v>
      </c>
      <c r="U540" t="s">
        <v>82</v>
      </c>
      <c r="V540" t="s">
        <v>83</v>
      </c>
      <c r="W540" t="s">
        <v>109</v>
      </c>
      <c r="X540" t="s"/>
      <c r="Y540" t="s">
        <v>85</v>
      </c>
      <c r="Z540">
        <f>HYPERLINK("https://hotel-media.eclerx.com/savepage/tk_1546241494923679_sr_188.html","info")</f>
        <v/>
      </c>
      <c r="AA540" t="n">
        <v>17981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122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225689</v>
      </c>
      <c r="AZ540" t="s">
        <v>796</v>
      </c>
      <c r="BA540" t="s"/>
      <c r="BB540" t="n">
        <v>3208</v>
      </c>
      <c r="BC540" t="n">
        <v>52.503561</v>
      </c>
      <c r="BD540" t="n">
        <v>52.503561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794</v>
      </c>
      <c r="F541" t="n">
        <v>318124</v>
      </c>
      <c r="G541" t="s">
        <v>74</v>
      </c>
      <c r="H541" t="s">
        <v>75</v>
      </c>
      <c r="I541" t="s"/>
      <c r="J541" t="s">
        <v>74</v>
      </c>
      <c r="K541" t="n">
        <v>72</v>
      </c>
      <c r="L541" t="s">
        <v>76</v>
      </c>
      <c r="M541" t="s"/>
      <c r="N541" t="s">
        <v>797</v>
      </c>
      <c r="O541" t="s">
        <v>78</v>
      </c>
      <c r="P541" t="s">
        <v>795</v>
      </c>
      <c r="Q541" t="s"/>
      <c r="R541" t="s">
        <v>171</v>
      </c>
      <c r="S541" t="s">
        <v>650</v>
      </c>
      <c r="T541" t="s">
        <v>81</v>
      </c>
      <c r="U541" t="s">
        <v>82</v>
      </c>
      <c r="V541" t="s">
        <v>83</v>
      </c>
      <c r="W541" t="s">
        <v>109</v>
      </c>
      <c r="X541" t="s"/>
      <c r="Y541" t="s">
        <v>85</v>
      </c>
      <c r="Z541">
        <f>HYPERLINK("https://hotel-media.eclerx.com/savepage/tk_1546241494923679_sr_188.html","info")</f>
        <v/>
      </c>
      <c r="AA541" t="n">
        <v>17981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122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225689</v>
      </c>
      <c r="AZ541" t="s">
        <v>796</v>
      </c>
      <c r="BA541" t="s"/>
      <c r="BB541" t="n">
        <v>3208</v>
      </c>
      <c r="BC541" t="n">
        <v>52.503561</v>
      </c>
      <c r="BD541" t="n">
        <v>52.503561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794</v>
      </c>
      <c r="F542" t="n">
        <v>318124</v>
      </c>
      <c r="G542" t="s">
        <v>74</v>
      </c>
      <c r="H542" t="s">
        <v>75</v>
      </c>
      <c r="I542" t="s"/>
      <c r="J542" t="s">
        <v>74</v>
      </c>
      <c r="K542" t="n">
        <v>80</v>
      </c>
      <c r="L542" t="s">
        <v>76</v>
      </c>
      <c r="M542" t="s"/>
      <c r="N542" t="s">
        <v>797</v>
      </c>
      <c r="O542" t="s">
        <v>78</v>
      </c>
      <c r="P542" t="s">
        <v>795</v>
      </c>
      <c r="Q542" t="s"/>
      <c r="R542" t="s">
        <v>171</v>
      </c>
      <c r="S542" t="s">
        <v>798</v>
      </c>
      <c r="T542" t="s">
        <v>81</v>
      </c>
      <c r="U542" t="s">
        <v>82</v>
      </c>
      <c r="V542" t="s">
        <v>83</v>
      </c>
      <c r="W542" t="s">
        <v>109</v>
      </c>
      <c r="X542" t="s"/>
      <c r="Y542" t="s">
        <v>85</v>
      </c>
      <c r="Z542">
        <f>HYPERLINK("https://hotel-media.eclerx.com/savepage/tk_1546241494923679_sr_188.html","info")</f>
        <v/>
      </c>
      <c r="AA542" t="n">
        <v>17981</v>
      </c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122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225689</v>
      </c>
      <c r="AZ542" t="s">
        <v>796</v>
      </c>
      <c r="BA542" t="s"/>
      <c r="BB542" t="n">
        <v>3208</v>
      </c>
      <c r="BC542" t="n">
        <v>52.503561</v>
      </c>
      <c r="BD542" t="n">
        <v>52.503561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794</v>
      </c>
      <c r="F543" t="n">
        <v>318124</v>
      </c>
      <c r="G543" t="s">
        <v>74</v>
      </c>
      <c r="H543" t="s">
        <v>75</v>
      </c>
      <c r="I543" t="s"/>
      <c r="J543" t="s">
        <v>74</v>
      </c>
      <c r="K543" t="n">
        <v>90.90000000000001</v>
      </c>
      <c r="L543" t="s">
        <v>76</v>
      </c>
      <c r="M543" t="s"/>
      <c r="N543" t="s">
        <v>799</v>
      </c>
      <c r="O543" t="s">
        <v>78</v>
      </c>
      <c r="P543" t="s">
        <v>795</v>
      </c>
      <c r="Q543" t="s"/>
      <c r="R543" t="s">
        <v>171</v>
      </c>
      <c r="S543" t="s">
        <v>800</v>
      </c>
      <c r="T543" t="s">
        <v>81</v>
      </c>
      <c r="U543" t="s">
        <v>82</v>
      </c>
      <c r="V543" t="s">
        <v>83</v>
      </c>
      <c r="W543" t="s">
        <v>109</v>
      </c>
      <c r="X543" t="s"/>
      <c r="Y543" t="s">
        <v>85</v>
      </c>
      <c r="Z543">
        <f>HYPERLINK("https://hotel-media.eclerx.com/savepage/tk_1546241494923679_sr_188.html","info")</f>
        <v/>
      </c>
      <c r="AA543" t="n">
        <v>17981</v>
      </c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122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225689</v>
      </c>
      <c r="AZ543" t="s">
        <v>796</v>
      </c>
      <c r="BA543" t="s"/>
      <c r="BB543" t="n">
        <v>3208</v>
      </c>
      <c r="BC543" t="n">
        <v>52.503561</v>
      </c>
      <c r="BD543" t="n">
        <v>52.503561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794</v>
      </c>
      <c r="F544" t="n">
        <v>318124</v>
      </c>
      <c r="G544" t="s">
        <v>74</v>
      </c>
      <c r="H544" t="s">
        <v>75</v>
      </c>
      <c r="I544" t="s"/>
      <c r="J544" t="s">
        <v>74</v>
      </c>
      <c r="K544" t="n">
        <v>100.99</v>
      </c>
      <c r="L544" t="s">
        <v>76</v>
      </c>
      <c r="M544" t="s"/>
      <c r="N544" t="s">
        <v>799</v>
      </c>
      <c r="O544" t="s">
        <v>78</v>
      </c>
      <c r="P544" t="s">
        <v>795</v>
      </c>
      <c r="Q544" t="s"/>
      <c r="R544" t="s">
        <v>171</v>
      </c>
      <c r="S544" t="s">
        <v>801</v>
      </c>
      <c r="T544" t="s">
        <v>81</v>
      </c>
      <c r="U544" t="s">
        <v>82</v>
      </c>
      <c r="V544" t="s">
        <v>83</v>
      </c>
      <c r="W544" t="s">
        <v>109</v>
      </c>
      <c r="X544" t="s"/>
      <c r="Y544" t="s">
        <v>85</v>
      </c>
      <c r="Z544">
        <f>HYPERLINK("https://hotel-media.eclerx.com/savepage/tk_1546241494923679_sr_188.html","info")</f>
        <v/>
      </c>
      <c r="AA544" t="n">
        <v>17981</v>
      </c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122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225689</v>
      </c>
      <c r="AZ544" t="s">
        <v>796</v>
      </c>
      <c r="BA544" t="s"/>
      <c r="BB544" t="n">
        <v>3208</v>
      </c>
      <c r="BC544" t="n">
        <v>52.503561</v>
      </c>
      <c r="BD544" t="n">
        <v>52.503561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794</v>
      </c>
      <c r="F545" t="n">
        <v>318124</v>
      </c>
      <c r="G545" t="s">
        <v>74</v>
      </c>
      <c r="H545" t="s">
        <v>75</v>
      </c>
      <c r="I545" t="s"/>
      <c r="J545" t="s">
        <v>74</v>
      </c>
      <c r="K545" t="n">
        <v>104</v>
      </c>
      <c r="L545" t="s">
        <v>76</v>
      </c>
      <c r="M545" t="s"/>
      <c r="N545" t="s">
        <v>797</v>
      </c>
      <c r="O545" t="s">
        <v>78</v>
      </c>
      <c r="P545" t="s">
        <v>795</v>
      </c>
      <c r="Q545" t="s"/>
      <c r="R545" t="s">
        <v>171</v>
      </c>
      <c r="S545" t="s">
        <v>184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>
        <f>HYPERLINK("https://hotel-media.eclerx.com/savepage/tk_1546241494923679_sr_188.html","info")</f>
        <v/>
      </c>
      <c r="AA545" t="n">
        <v>17981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122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225689</v>
      </c>
      <c r="AZ545" t="s">
        <v>796</v>
      </c>
      <c r="BA545" t="s"/>
      <c r="BB545" t="n">
        <v>3208</v>
      </c>
      <c r="BC545" t="n">
        <v>52.503561</v>
      </c>
      <c r="BD545" t="n">
        <v>52.503561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794</v>
      </c>
      <c r="F546" t="n">
        <v>318124</v>
      </c>
      <c r="G546" t="s">
        <v>74</v>
      </c>
      <c r="H546" t="s">
        <v>75</v>
      </c>
      <c r="I546" t="s"/>
      <c r="J546" t="s">
        <v>74</v>
      </c>
      <c r="K546" t="n">
        <v>125</v>
      </c>
      <c r="L546" t="s">
        <v>76</v>
      </c>
      <c r="M546" t="s"/>
      <c r="N546" t="s">
        <v>799</v>
      </c>
      <c r="O546" t="s">
        <v>78</v>
      </c>
      <c r="P546" t="s">
        <v>795</v>
      </c>
      <c r="Q546" t="s"/>
      <c r="R546" t="s">
        <v>171</v>
      </c>
      <c r="S546" t="s">
        <v>645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>
        <f>HYPERLINK("https://hotel-media.eclerx.com/savepage/tk_1546241494923679_sr_188.html","info")</f>
        <v/>
      </c>
      <c r="AA546" t="n">
        <v>17981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122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225689</v>
      </c>
      <c r="AZ546" t="s">
        <v>796</v>
      </c>
      <c r="BA546" t="s"/>
      <c r="BB546" t="n">
        <v>3208</v>
      </c>
      <c r="BC546" t="n">
        <v>52.503561</v>
      </c>
      <c r="BD546" t="n">
        <v>52.503561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802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109</v>
      </c>
      <c r="L547" t="s">
        <v>76</v>
      </c>
      <c r="M547" t="s"/>
      <c r="N547" t="s">
        <v>95</v>
      </c>
      <c r="O547" t="s">
        <v>78</v>
      </c>
      <c r="P547" t="s">
        <v>802</v>
      </c>
      <c r="Q547" t="s"/>
      <c r="R547" t="s">
        <v>171</v>
      </c>
      <c r="S547" t="s">
        <v>202</v>
      </c>
      <c r="T547" t="s">
        <v>81</v>
      </c>
      <c r="U547" t="s">
        <v>82</v>
      </c>
      <c r="V547" t="s">
        <v>83</v>
      </c>
      <c r="W547" t="s">
        <v>109</v>
      </c>
      <c r="X547" t="s"/>
      <c r="Y547" t="s">
        <v>85</v>
      </c>
      <c r="Z547">
        <f>HYPERLINK("https://hotel-media.eclerx.com/savepage/tk_1546241826598914_sr_189.html","info")</f>
        <v/>
      </c>
      <c r="AA547" t="n">
        <v>-8979217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270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8979217</v>
      </c>
      <c r="AZ547" t="s">
        <v>803</v>
      </c>
      <c r="BA547" t="s"/>
      <c r="BB547" t="n">
        <v>41415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802</v>
      </c>
      <c r="F548" t="n">
        <v>-1</v>
      </c>
      <c r="G548" t="s">
        <v>74</v>
      </c>
      <c r="H548" t="s">
        <v>75</v>
      </c>
      <c r="I548" t="s"/>
      <c r="J548" t="s">
        <v>74</v>
      </c>
      <c r="K548" t="n">
        <v>129</v>
      </c>
      <c r="L548" t="s">
        <v>76</v>
      </c>
      <c r="M548" t="s"/>
      <c r="N548" t="s">
        <v>201</v>
      </c>
      <c r="O548" t="s">
        <v>78</v>
      </c>
      <c r="P548" t="s">
        <v>802</v>
      </c>
      <c r="Q548" t="s"/>
      <c r="R548" t="s">
        <v>171</v>
      </c>
      <c r="S548" t="s">
        <v>489</v>
      </c>
      <c r="T548" t="s">
        <v>81</v>
      </c>
      <c r="U548" t="s">
        <v>82</v>
      </c>
      <c r="V548" t="s">
        <v>83</v>
      </c>
      <c r="W548" t="s">
        <v>109</v>
      </c>
      <c r="X548" t="s"/>
      <c r="Y548" t="s">
        <v>85</v>
      </c>
      <c r="Z548">
        <f>HYPERLINK("https://hotel-media.eclerx.com/savepage/tk_1546241826598914_sr_189.html","info")</f>
        <v/>
      </c>
      <c r="AA548" t="n">
        <v>-8979217</v>
      </c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270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8979217</v>
      </c>
      <c r="AZ548" t="s">
        <v>803</v>
      </c>
      <c r="BA548" t="s"/>
      <c r="BB548" t="n">
        <v>41415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804</v>
      </c>
      <c r="F549" t="n">
        <v>-1</v>
      </c>
      <c r="G549" t="s">
        <v>74</v>
      </c>
      <c r="H549" t="s">
        <v>75</v>
      </c>
      <c r="I549" t="s"/>
      <c r="J549" t="s">
        <v>74</v>
      </c>
      <c r="K549" t="n">
        <v>55.99</v>
      </c>
      <c r="L549" t="s">
        <v>76</v>
      </c>
      <c r="M549" t="s"/>
      <c r="N549" t="s">
        <v>134</v>
      </c>
      <c r="O549" t="s">
        <v>78</v>
      </c>
      <c r="P549" t="s">
        <v>804</v>
      </c>
      <c r="Q549" t="s"/>
      <c r="R549" t="s">
        <v>79</v>
      </c>
      <c r="S549" t="s">
        <v>805</v>
      </c>
      <c r="T549" t="s">
        <v>81</v>
      </c>
      <c r="U549" t="s">
        <v>82</v>
      </c>
      <c r="V549" t="s">
        <v>83</v>
      </c>
      <c r="W549" t="s">
        <v>109</v>
      </c>
      <c r="X549" t="s"/>
      <c r="Y549" t="s">
        <v>85</v>
      </c>
      <c r="Z549">
        <f>HYPERLINK("https://hotel-media.eclerx.com/savepage/tk_1546241693053603_sr_188.html","info")</f>
        <v/>
      </c>
      <c r="AA549" t="n">
        <v>-2071722</v>
      </c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227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2071722</v>
      </c>
      <c r="AZ549" t="s">
        <v>806</v>
      </c>
      <c r="BA549" t="s"/>
      <c r="BB549" t="n">
        <v>44244</v>
      </c>
      <c r="BC549" t="n">
        <v>52.53245</v>
      </c>
      <c r="BD549" t="n">
        <v>52.53245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804</v>
      </c>
      <c r="F550" t="n">
        <v>-1</v>
      </c>
      <c r="G550" t="s">
        <v>74</v>
      </c>
      <c r="H550" t="s">
        <v>75</v>
      </c>
      <c r="I550" t="s"/>
      <c r="J550" t="s">
        <v>74</v>
      </c>
      <c r="K550" t="n">
        <v>62.49</v>
      </c>
      <c r="L550" t="s">
        <v>76</v>
      </c>
      <c r="M550" t="s"/>
      <c r="N550" t="s">
        <v>807</v>
      </c>
      <c r="O550" t="s">
        <v>78</v>
      </c>
      <c r="P550" t="s">
        <v>804</v>
      </c>
      <c r="Q550" t="s"/>
      <c r="R550" t="s">
        <v>79</v>
      </c>
      <c r="S550" t="s">
        <v>808</v>
      </c>
      <c r="T550" t="s">
        <v>81</v>
      </c>
      <c r="U550" t="s">
        <v>82</v>
      </c>
      <c r="V550" t="s">
        <v>83</v>
      </c>
      <c r="W550" t="s">
        <v>109</v>
      </c>
      <c r="X550" t="s"/>
      <c r="Y550" t="s">
        <v>85</v>
      </c>
      <c r="Z550">
        <f>HYPERLINK("https://hotel-media.eclerx.com/savepage/tk_1546241693053603_sr_188.html","info")</f>
        <v/>
      </c>
      <c r="AA550" t="n">
        <v>-2071722</v>
      </c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227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2071722</v>
      </c>
      <c r="AZ550" t="s">
        <v>806</v>
      </c>
      <c r="BA550" t="s"/>
      <c r="BB550" t="n">
        <v>44244</v>
      </c>
      <c r="BC550" t="n">
        <v>52.53245</v>
      </c>
      <c r="BD550" t="n">
        <v>52.53245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804</v>
      </c>
      <c r="F551" t="n">
        <v>-1</v>
      </c>
      <c r="G551" t="s">
        <v>74</v>
      </c>
      <c r="H551" t="s">
        <v>75</v>
      </c>
      <c r="I551" t="s"/>
      <c r="J551" t="s">
        <v>74</v>
      </c>
      <c r="K551" t="n">
        <v>66.5</v>
      </c>
      <c r="L551" t="s">
        <v>76</v>
      </c>
      <c r="M551" t="s"/>
      <c r="N551" t="s">
        <v>201</v>
      </c>
      <c r="O551" t="s">
        <v>78</v>
      </c>
      <c r="P551" t="s">
        <v>804</v>
      </c>
      <c r="Q551" t="s"/>
      <c r="R551" t="s">
        <v>79</v>
      </c>
      <c r="S551" t="s">
        <v>809</v>
      </c>
      <c r="T551" t="s">
        <v>81</v>
      </c>
      <c r="U551" t="s">
        <v>82</v>
      </c>
      <c r="V551" t="s">
        <v>83</v>
      </c>
      <c r="W551" t="s">
        <v>109</v>
      </c>
      <c r="X551" t="s"/>
      <c r="Y551" t="s">
        <v>85</v>
      </c>
      <c r="Z551">
        <f>HYPERLINK("https://hotel-media.eclerx.com/savepage/tk_1546241693053603_sr_188.html","info")</f>
        <v/>
      </c>
      <c r="AA551" t="n">
        <v>-2071722</v>
      </c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227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2071722</v>
      </c>
      <c r="AZ551" t="s">
        <v>806</v>
      </c>
      <c r="BA551" t="s"/>
      <c r="BB551" t="n">
        <v>44244</v>
      </c>
      <c r="BC551" t="n">
        <v>52.53245</v>
      </c>
      <c r="BD551" t="n">
        <v>52.53245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804</v>
      </c>
      <c r="F552" t="n">
        <v>-1</v>
      </c>
      <c r="G552" t="s">
        <v>74</v>
      </c>
      <c r="H552" t="s">
        <v>75</v>
      </c>
      <c r="I552" t="s"/>
      <c r="J552" t="s">
        <v>74</v>
      </c>
      <c r="K552" t="n">
        <v>73.01000000000001</v>
      </c>
      <c r="L552" t="s">
        <v>76</v>
      </c>
      <c r="M552" t="s"/>
      <c r="N552" t="s">
        <v>191</v>
      </c>
      <c r="O552" t="s">
        <v>78</v>
      </c>
      <c r="P552" t="s">
        <v>804</v>
      </c>
      <c r="Q552" t="s"/>
      <c r="R552" t="s">
        <v>79</v>
      </c>
      <c r="S552" t="s">
        <v>810</v>
      </c>
      <c r="T552" t="s">
        <v>81</v>
      </c>
      <c r="U552" t="s">
        <v>82</v>
      </c>
      <c r="V552" t="s">
        <v>83</v>
      </c>
      <c r="W552" t="s">
        <v>109</v>
      </c>
      <c r="X552" t="s"/>
      <c r="Y552" t="s">
        <v>85</v>
      </c>
      <c r="Z552">
        <f>HYPERLINK("https://hotel-media.eclerx.com/savepage/tk_1546241693053603_sr_188.html","info")</f>
        <v/>
      </c>
      <c r="AA552" t="n">
        <v>-2071722</v>
      </c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227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2071722</v>
      </c>
      <c r="AZ552" t="s">
        <v>806</v>
      </c>
      <c r="BA552" t="s"/>
      <c r="BB552" t="n">
        <v>44244</v>
      </c>
      <c r="BC552" t="n">
        <v>52.53245</v>
      </c>
      <c r="BD552" t="n">
        <v>52.53245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804</v>
      </c>
      <c r="F553" t="n">
        <v>-1</v>
      </c>
      <c r="G553" t="s">
        <v>74</v>
      </c>
      <c r="H553" t="s">
        <v>75</v>
      </c>
      <c r="I553" t="s"/>
      <c r="J553" t="s">
        <v>74</v>
      </c>
      <c r="K553" t="n">
        <v>80.5</v>
      </c>
      <c r="L553" t="s">
        <v>76</v>
      </c>
      <c r="M553" t="s"/>
      <c r="N553" t="s">
        <v>329</v>
      </c>
      <c r="O553" t="s">
        <v>78</v>
      </c>
      <c r="P553" t="s">
        <v>804</v>
      </c>
      <c r="Q553" t="s"/>
      <c r="R553" t="s">
        <v>79</v>
      </c>
      <c r="S553" t="s">
        <v>811</v>
      </c>
      <c r="T553" t="s">
        <v>81</v>
      </c>
      <c r="U553" t="s">
        <v>82</v>
      </c>
      <c r="V553" t="s">
        <v>83</v>
      </c>
      <c r="W553" t="s">
        <v>109</v>
      </c>
      <c r="X553" t="s"/>
      <c r="Y553" t="s">
        <v>85</v>
      </c>
      <c r="Z553">
        <f>HYPERLINK("https://hotel-media.eclerx.com/savepage/tk_1546241693053603_sr_188.html","info")</f>
        <v/>
      </c>
      <c r="AA553" t="n">
        <v>-2071722</v>
      </c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227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2071722</v>
      </c>
      <c r="AZ553" t="s">
        <v>806</v>
      </c>
      <c r="BA553" t="s"/>
      <c r="BB553" t="n">
        <v>44244</v>
      </c>
      <c r="BC553" t="n">
        <v>52.53245</v>
      </c>
      <c r="BD553" t="n">
        <v>52.53245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804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91.5</v>
      </c>
      <c r="L554" t="s">
        <v>76</v>
      </c>
      <c r="M554" t="s"/>
      <c r="N554" t="s">
        <v>191</v>
      </c>
      <c r="O554" t="s">
        <v>78</v>
      </c>
      <c r="P554" t="s">
        <v>804</v>
      </c>
      <c r="Q554" t="s"/>
      <c r="R554" t="s">
        <v>79</v>
      </c>
      <c r="S554" t="s">
        <v>812</v>
      </c>
      <c r="T554" t="s">
        <v>81</v>
      </c>
      <c r="U554" t="s">
        <v>82</v>
      </c>
      <c r="V554" t="s">
        <v>83</v>
      </c>
      <c r="W554" t="s">
        <v>84</v>
      </c>
      <c r="X554" t="s"/>
      <c r="Y554" t="s">
        <v>85</v>
      </c>
      <c r="Z554">
        <f>HYPERLINK("https://hotel-media.eclerx.com/savepage/tk_1546241693053603_sr_188.html","info")</f>
        <v/>
      </c>
      <c r="AA554" t="n">
        <v>-2071722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227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2071722</v>
      </c>
      <c r="AZ554" t="s">
        <v>806</v>
      </c>
      <c r="BA554" t="s"/>
      <c r="BB554" t="n">
        <v>44244</v>
      </c>
      <c r="BC554" t="n">
        <v>52.53245</v>
      </c>
      <c r="BD554" t="n">
        <v>52.53245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804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99.5</v>
      </c>
      <c r="L555" t="s">
        <v>76</v>
      </c>
      <c r="M555" t="s"/>
      <c r="N555" t="s">
        <v>194</v>
      </c>
      <c r="O555" t="s">
        <v>78</v>
      </c>
      <c r="P555" t="s">
        <v>804</v>
      </c>
      <c r="Q555" t="s"/>
      <c r="R555" t="s">
        <v>79</v>
      </c>
      <c r="S555" t="s">
        <v>813</v>
      </c>
      <c r="T555" t="s">
        <v>81</v>
      </c>
      <c r="U555" t="s">
        <v>82</v>
      </c>
      <c r="V555" t="s">
        <v>83</v>
      </c>
      <c r="W555" t="s">
        <v>84</v>
      </c>
      <c r="X555" t="s"/>
      <c r="Y555" t="s">
        <v>85</v>
      </c>
      <c r="Z555">
        <f>HYPERLINK("https://hotel-media.eclerx.com/savepage/tk_1546241693053603_sr_188.html","info")</f>
        <v/>
      </c>
      <c r="AA555" t="n">
        <v>-2071722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227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2071722</v>
      </c>
      <c r="AZ555" t="s">
        <v>806</v>
      </c>
      <c r="BA555" t="s"/>
      <c r="BB555" t="n">
        <v>44244</v>
      </c>
      <c r="BC555" t="n">
        <v>52.53245</v>
      </c>
      <c r="BD555" t="n">
        <v>52.53245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814</v>
      </c>
      <c r="F556" t="n">
        <v>1434728</v>
      </c>
      <c r="G556" t="s">
        <v>74</v>
      </c>
      <c r="H556" t="s">
        <v>75</v>
      </c>
      <c r="I556" t="s"/>
      <c r="J556" t="s">
        <v>74</v>
      </c>
      <c r="K556" t="n">
        <v>76.73</v>
      </c>
      <c r="L556" t="s">
        <v>76</v>
      </c>
      <c r="M556" t="s"/>
      <c r="N556" t="s">
        <v>93</v>
      </c>
      <c r="O556" t="s">
        <v>78</v>
      </c>
      <c r="P556" t="s">
        <v>815</v>
      </c>
      <c r="Q556" t="s"/>
      <c r="R556" t="s">
        <v>171</v>
      </c>
      <c r="S556" t="s">
        <v>816</v>
      </c>
      <c r="T556" t="s">
        <v>81</v>
      </c>
      <c r="U556" t="s">
        <v>82</v>
      </c>
      <c r="V556" t="s">
        <v>83</v>
      </c>
      <c r="W556" t="s">
        <v>109</v>
      </c>
      <c r="X556" t="s"/>
      <c r="Y556" t="s">
        <v>85</v>
      </c>
      <c r="Z556">
        <f>HYPERLINK("https://hotel-media.eclerx.com/savepage/tk_15462418862840908_sr_188.html","info")</f>
        <v/>
      </c>
      <c r="AA556" t="n">
        <v>210829</v>
      </c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333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937824</v>
      </c>
      <c r="AZ556" t="s">
        <v>817</v>
      </c>
      <c r="BA556" t="s"/>
      <c r="BB556" t="n">
        <v>444525</v>
      </c>
      <c r="BC556" t="n">
        <v>52.5089</v>
      </c>
      <c r="BD556" t="n">
        <v>52.5089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814</v>
      </c>
      <c r="F557" t="n">
        <v>1434728</v>
      </c>
      <c r="G557" t="s">
        <v>74</v>
      </c>
      <c r="H557" t="s">
        <v>75</v>
      </c>
      <c r="I557" t="s"/>
      <c r="J557" t="s">
        <v>74</v>
      </c>
      <c r="K557" t="n">
        <v>87.51000000000001</v>
      </c>
      <c r="L557" t="s">
        <v>76</v>
      </c>
      <c r="M557" t="s"/>
      <c r="N557" t="s">
        <v>544</v>
      </c>
      <c r="O557" t="s">
        <v>78</v>
      </c>
      <c r="P557" t="s">
        <v>815</v>
      </c>
      <c r="Q557" t="s"/>
      <c r="R557" t="s">
        <v>171</v>
      </c>
      <c r="S557" t="s">
        <v>818</v>
      </c>
      <c r="T557" t="s">
        <v>81</v>
      </c>
      <c r="U557" t="s">
        <v>82</v>
      </c>
      <c r="V557" t="s">
        <v>83</v>
      </c>
      <c r="W557" t="s">
        <v>109</v>
      </c>
      <c r="X557" t="s"/>
      <c r="Y557" t="s">
        <v>85</v>
      </c>
      <c r="Z557">
        <f>HYPERLINK("https://hotel-media.eclerx.com/savepage/tk_15462418862840908_sr_188.html","info")</f>
        <v/>
      </c>
      <c r="AA557" t="n">
        <v>210829</v>
      </c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333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937824</v>
      </c>
      <c r="AZ557" t="s">
        <v>817</v>
      </c>
      <c r="BA557" t="s"/>
      <c r="BB557" t="n">
        <v>444525</v>
      </c>
      <c r="BC557" t="n">
        <v>52.5089</v>
      </c>
      <c r="BD557" t="n">
        <v>52.5089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814</v>
      </c>
      <c r="F558" t="n">
        <v>1434728</v>
      </c>
      <c r="G558" t="s">
        <v>74</v>
      </c>
      <c r="H558" t="s">
        <v>75</v>
      </c>
      <c r="I558" t="s"/>
      <c r="J558" t="s">
        <v>74</v>
      </c>
      <c r="K558" t="n">
        <v>97.51000000000001</v>
      </c>
      <c r="L558" t="s">
        <v>76</v>
      </c>
      <c r="M558" t="s"/>
      <c r="N558" t="s">
        <v>475</v>
      </c>
      <c r="O558" t="s">
        <v>78</v>
      </c>
      <c r="P558" t="s">
        <v>815</v>
      </c>
      <c r="Q558" t="s"/>
      <c r="R558" t="s">
        <v>171</v>
      </c>
      <c r="S558" t="s">
        <v>819</v>
      </c>
      <c r="T558" t="s">
        <v>81</v>
      </c>
      <c r="U558" t="s">
        <v>82</v>
      </c>
      <c r="V558" t="s">
        <v>83</v>
      </c>
      <c r="W558" t="s">
        <v>109</v>
      </c>
      <c r="X558" t="s"/>
      <c r="Y558" t="s">
        <v>85</v>
      </c>
      <c r="Z558">
        <f>HYPERLINK("https://hotel-media.eclerx.com/savepage/tk_15462418862840908_sr_188.html","info")</f>
        <v/>
      </c>
      <c r="AA558" t="n">
        <v>210829</v>
      </c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333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937824</v>
      </c>
      <c r="AZ558" t="s">
        <v>817</v>
      </c>
      <c r="BA558" t="s"/>
      <c r="BB558" t="n">
        <v>444525</v>
      </c>
      <c r="BC558" t="n">
        <v>52.5089</v>
      </c>
      <c r="BD558" t="n">
        <v>52.5089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814</v>
      </c>
      <c r="F559" t="n">
        <v>1434728</v>
      </c>
      <c r="G559" t="s">
        <v>74</v>
      </c>
      <c r="H559" t="s">
        <v>75</v>
      </c>
      <c r="I559" t="s"/>
      <c r="J559" t="s">
        <v>74</v>
      </c>
      <c r="K559" t="n">
        <v>102.5</v>
      </c>
      <c r="L559" t="s">
        <v>76</v>
      </c>
      <c r="M559" t="s"/>
      <c r="N559" t="s">
        <v>205</v>
      </c>
      <c r="O559" t="s">
        <v>78</v>
      </c>
      <c r="P559" t="s">
        <v>815</v>
      </c>
      <c r="Q559" t="s"/>
      <c r="R559" t="s">
        <v>171</v>
      </c>
      <c r="S559" t="s">
        <v>820</v>
      </c>
      <c r="T559" t="s">
        <v>81</v>
      </c>
      <c r="U559" t="s">
        <v>82</v>
      </c>
      <c r="V559" t="s">
        <v>83</v>
      </c>
      <c r="W559" t="s">
        <v>109</v>
      </c>
      <c r="X559" t="s"/>
      <c r="Y559" t="s">
        <v>85</v>
      </c>
      <c r="Z559">
        <f>HYPERLINK("https://hotel-media.eclerx.com/savepage/tk_15462418862840908_sr_188.html","info")</f>
        <v/>
      </c>
      <c r="AA559" t="n">
        <v>210829</v>
      </c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333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937824</v>
      </c>
      <c r="AZ559" t="s">
        <v>817</v>
      </c>
      <c r="BA559" t="s"/>
      <c r="BB559" t="n">
        <v>444525</v>
      </c>
      <c r="BC559" t="n">
        <v>52.5089</v>
      </c>
      <c r="BD559" t="n">
        <v>52.5089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814</v>
      </c>
      <c r="F560" t="n">
        <v>1434728</v>
      </c>
      <c r="G560" t="s">
        <v>74</v>
      </c>
      <c r="H560" t="s">
        <v>75</v>
      </c>
      <c r="I560" t="s"/>
      <c r="J560" t="s">
        <v>74</v>
      </c>
      <c r="K560" t="n">
        <v>111.5</v>
      </c>
      <c r="L560" t="s">
        <v>76</v>
      </c>
      <c r="M560" t="s"/>
      <c r="N560" t="s">
        <v>544</v>
      </c>
      <c r="O560" t="s">
        <v>78</v>
      </c>
      <c r="P560" t="s">
        <v>815</v>
      </c>
      <c r="Q560" t="s"/>
      <c r="R560" t="s">
        <v>171</v>
      </c>
      <c r="S560" t="s">
        <v>821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>
        <f>HYPERLINK("https://hotel-media.eclerx.com/savepage/tk_15462418862840908_sr_188.html","info")</f>
        <v/>
      </c>
      <c r="AA560" t="n">
        <v>210829</v>
      </c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333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937824</v>
      </c>
      <c r="AZ560" t="s">
        <v>817</v>
      </c>
      <c r="BA560" t="s"/>
      <c r="BB560" t="n">
        <v>444525</v>
      </c>
      <c r="BC560" t="n">
        <v>52.5089</v>
      </c>
      <c r="BD560" t="n">
        <v>52.5089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822</v>
      </c>
      <c r="F561" t="n">
        <v>-1</v>
      </c>
      <c r="G561" t="s">
        <v>74</v>
      </c>
      <c r="H561" t="s">
        <v>75</v>
      </c>
      <c r="I561" t="s"/>
      <c r="J561" t="s">
        <v>74</v>
      </c>
      <c r="K561" t="n">
        <v>59</v>
      </c>
      <c r="L561" t="s">
        <v>76</v>
      </c>
      <c r="M561" t="s"/>
      <c r="N561" t="s">
        <v>95</v>
      </c>
      <c r="O561" t="s">
        <v>78</v>
      </c>
      <c r="P561" t="s">
        <v>822</v>
      </c>
      <c r="Q561" t="s"/>
      <c r="R561" t="s">
        <v>171</v>
      </c>
      <c r="S561" t="s">
        <v>286</v>
      </c>
      <c r="T561" t="s">
        <v>81</v>
      </c>
      <c r="U561" t="s">
        <v>82</v>
      </c>
      <c r="V561" t="s">
        <v>83</v>
      </c>
      <c r="W561" t="s">
        <v>109</v>
      </c>
      <c r="X561" t="s"/>
      <c r="Y561" t="s">
        <v>85</v>
      </c>
      <c r="Z561">
        <f>HYPERLINK("https://hotel-media.eclerx.com/savepage/tk_15462417774488618_sr_189.html","info")</f>
        <v/>
      </c>
      <c r="AA561" t="n">
        <v>-8979244</v>
      </c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244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8979244</v>
      </c>
      <c r="AZ561" t="s">
        <v>823</v>
      </c>
      <c r="BA561" t="s"/>
      <c r="BB561" t="n">
        <v>412242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822</v>
      </c>
      <c r="F562" t="n">
        <v>-1</v>
      </c>
      <c r="G562" t="s">
        <v>74</v>
      </c>
      <c r="H562" t="s">
        <v>75</v>
      </c>
      <c r="I562" t="s"/>
      <c r="J562" t="s">
        <v>74</v>
      </c>
      <c r="K562" t="n">
        <v>89.01000000000001</v>
      </c>
      <c r="L562" t="s">
        <v>76</v>
      </c>
      <c r="M562" t="s"/>
      <c r="N562" t="s">
        <v>824</v>
      </c>
      <c r="O562" t="s">
        <v>78</v>
      </c>
      <c r="P562" t="s">
        <v>822</v>
      </c>
      <c r="Q562" t="s"/>
      <c r="R562" t="s">
        <v>171</v>
      </c>
      <c r="S562" t="s">
        <v>476</v>
      </c>
      <c r="T562" t="s">
        <v>81</v>
      </c>
      <c r="U562" t="s">
        <v>82</v>
      </c>
      <c r="V562" t="s">
        <v>83</v>
      </c>
      <c r="W562" t="s">
        <v>109</v>
      </c>
      <c r="X562" t="s"/>
      <c r="Y562" t="s">
        <v>85</v>
      </c>
      <c r="Z562">
        <f>HYPERLINK("https://hotel-media.eclerx.com/savepage/tk_15462417774488618_sr_189.html","info")</f>
        <v/>
      </c>
      <c r="AA562" t="n">
        <v>-8979244</v>
      </c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244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8979244</v>
      </c>
      <c r="AZ562" t="s">
        <v>823</v>
      </c>
      <c r="BA562" t="s"/>
      <c r="BB562" t="n">
        <v>412242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455</v>
      </c>
      <c r="F563" t="n">
        <v>-1</v>
      </c>
      <c r="G563" t="s">
        <v>74</v>
      </c>
      <c r="H563" t="s">
        <v>75</v>
      </c>
      <c r="I563" t="s"/>
      <c r="J563" t="s">
        <v>74</v>
      </c>
      <c r="K563" t="n">
        <v>50.01</v>
      </c>
      <c r="L563" t="s">
        <v>76</v>
      </c>
      <c r="M563" t="s"/>
      <c r="N563" t="s">
        <v>456</v>
      </c>
      <c r="O563" t="s">
        <v>78</v>
      </c>
      <c r="P563" t="s">
        <v>455</v>
      </c>
      <c r="Q563" t="s"/>
      <c r="R563" t="s">
        <v>79</v>
      </c>
      <c r="S563" t="s">
        <v>457</v>
      </c>
      <c r="T563" t="s">
        <v>81</v>
      </c>
      <c r="U563" t="s">
        <v>82</v>
      </c>
      <c r="V563" t="s">
        <v>83</v>
      </c>
      <c r="W563" t="s">
        <v>109</v>
      </c>
      <c r="X563" t="s"/>
      <c r="Y563" t="s">
        <v>85</v>
      </c>
      <c r="Z563">
        <f>HYPERLINK("https://hotel-media.eclerx.com/savepage/tk_15462422162671244_sr_188.html","info")</f>
        <v/>
      </c>
      <c r="AA563" t="n">
        <v>-2071475</v>
      </c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514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2071475</v>
      </c>
      <c r="AZ563" t="s">
        <v>458</v>
      </c>
      <c r="BA563" t="s"/>
      <c r="BB563" t="n">
        <v>548220</v>
      </c>
      <c r="BC563" t="n">
        <v>52.525596</v>
      </c>
      <c r="BD563" t="n">
        <v>52.525596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455</v>
      </c>
      <c r="F564" t="n">
        <v>-1</v>
      </c>
      <c r="G564" t="s">
        <v>74</v>
      </c>
      <c r="H564" t="s">
        <v>75</v>
      </c>
      <c r="I564" t="s"/>
      <c r="J564" t="s">
        <v>74</v>
      </c>
      <c r="K564" t="n">
        <v>64</v>
      </c>
      <c r="L564" t="s">
        <v>76</v>
      </c>
      <c r="M564" t="s"/>
      <c r="N564" t="s">
        <v>459</v>
      </c>
      <c r="O564" t="s">
        <v>78</v>
      </c>
      <c r="P564" t="s">
        <v>455</v>
      </c>
      <c r="Q564" t="s"/>
      <c r="R564" t="s">
        <v>79</v>
      </c>
      <c r="S564" t="s">
        <v>460</v>
      </c>
      <c r="T564" t="s">
        <v>81</v>
      </c>
      <c r="U564" t="s">
        <v>82</v>
      </c>
      <c r="V564" t="s">
        <v>83</v>
      </c>
      <c r="W564" t="s">
        <v>109</v>
      </c>
      <c r="X564" t="s"/>
      <c r="Y564" t="s">
        <v>85</v>
      </c>
      <c r="Z564">
        <f>HYPERLINK("https://hotel-media.eclerx.com/savepage/tk_15462422162671244_sr_188.html","info")</f>
        <v/>
      </c>
      <c r="AA564" t="n">
        <v>-2071475</v>
      </c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514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2071475</v>
      </c>
      <c r="AZ564" t="s">
        <v>458</v>
      </c>
      <c r="BA564" t="s"/>
      <c r="BB564" t="n">
        <v>548220</v>
      </c>
      <c r="BC564" t="n">
        <v>52.525596</v>
      </c>
      <c r="BD564" t="n">
        <v>52.525596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825</v>
      </c>
      <c r="F565" t="n">
        <v>3609760</v>
      </c>
      <c r="G565" t="s">
        <v>74</v>
      </c>
      <c r="H565" t="s">
        <v>75</v>
      </c>
      <c r="I565" t="s"/>
      <c r="J565" t="s">
        <v>74</v>
      </c>
      <c r="K565" t="n">
        <v>79</v>
      </c>
      <c r="L565" t="s">
        <v>76</v>
      </c>
      <c r="M565" t="s"/>
      <c r="N565" t="s">
        <v>104</v>
      </c>
      <c r="O565" t="s">
        <v>78</v>
      </c>
      <c r="P565" t="s">
        <v>826</v>
      </c>
      <c r="Q565" t="s"/>
      <c r="R565" t="s">
        <v>171</v>
      </c>
      <c r="S565" t="s">
        <v>98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>
        <f>HYPERLINK("https://hotel-media.eclerx.com/savepage/tk_1546242088641057_sr_188.html","info")</f>
        <v/>
      </c>
      <c r="AA565" t="n">
        <v>272331</v>
      </c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444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5855160</v>
      </c>
      <c r="AZ565" t="s">
        <v>827</v>
      </c>
      <c r="BA565" t="s"/>
      <c r="BB565" t="n">
        <v>937654</v>
      </c>
      <c r="BC565" t="n">
        <v>52.550511</v>
      </c>
      <c r="BD565" t="n">
        <v>52.550511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828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51.99</v>
      </c>
      <c r="L566" t="s">
        <v>76</v>
      </c>
      <c r="M566" t="s"/>
      <c r="N566" t="s">
        <v>354</v>
      </c>
      <c r="O566" t="s">
        <v>78</v>
      </c>
      <c r="P566" t="s">
        <v>828</v>
      </c>
      <c r="Q566" t="s"/>
      <c r="R566" t="s">
        <v>79</v>
      </c>
      <c r="S566" t="s">
        <v>829</v>
      </c>
      <c r="T566" t="s">
        <v>81</v>
      </c>
      <c r="U566" t="s">
        <v>82</v>
      </c>
      <c r="V566" t="s">
        <v>83</v>
      </c>
      <c r="W566" t="s">
        <v>109</v>
      </c>
      <c r="X566" t="s"/>
      <c r="Y566" t="s">
        <v>85</v>
      </c>
      <c r="Z566">
        <f>HYPERLINK("https://hotel-media.eclerx.com/savepage/tk_15462418690450375_sr_188.html","info")</f>
        <v/>
      </c>
      <c r="AA566" t="n">
        <v>-5876999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323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5876999</v>
      </c>
      <c r="AZ566" t="s">
        <v>830</v>
      </c>
      <c r="BA566" t="s"/>
      <c r="BB566" t="n">
        <v>431937</v>
      </c>
      <c r="BC566" t="n">
        <v>52.421393</v>
      </c>
      <c r="BD566" t="n">
        <v>52.421393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828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60</v>
      </c>
      <c r="L567" t="s">
        <v>76</v>
      </c>
      <c r="M567" t="s"/>
      <c r="N567" t="s">
        <v>201</v>
      </c>
      <c r="O567" t="s">
        <v>78</v>
      </c>
      <c r="P567" t="s">
        <v>828</v>
      </c>
      <c r="Q567" t="s"/>
      <c r="R567" t="s">
        <v>79</v>
      </c>
      <c r="S567" t="s">
        <v>377</v>
      </c>
      <c r="T567" t="s">
        <v>81</v>
      </c>
      <c r="U567" t="s">
        <v>82</v>
      </c>
      <c r="V567" t="s">
        <v>83</v>
      </c>
      <c r="W567" t="s">
        <v>109</v>
      </c>
      <c r="X567" t="s"/>
      <c r="Y567" t="s">
        <v>85</v>
      </c>
      <c r="Z567">
        <f>HYPERLINK("https://hotel-media.eclerx.com/savepage/tk_15462418690450375_sr_188.html","info")</f>
        <v/>
      </c>
      <c r="AA567" t="n">
        <v>-5876999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323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5876999</v>
      </c>
      <c r="AZ567" t="s">
        <v>830</v>
      </c>
      <c r="BA567" t="s"/>
      <c r="BB567" t="n">
        <v>431937</v>
      </c>
      <c r="BC567" t="n">
        <v>52.421393</v>
      </c>
      <c r="BD567" t="n">
        <v>52.421393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828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61.5</v>
      </c>
      <c r="L568" t="s">
        <v>76</v>
      </c>
      <c r="M568" t="s"/>
      <c r="N568" t="s">
        <v>191</v>
      </c>
      <c r="O568" t="s">
        <v>78</v>
      </c>
      <c r="P568" t="s">
        <v>828</v>
      </c>
      <c r="Q568" t="s"/>
      <c r="R568" t="s">
        <v>79</v>
      </c>
      <c r="S568" t="s">
        <v>831</v>
      </c>
      <c r="T568" t="s">
        <v>81</v>
      </c>
      <c r="U568" t="s">
        <v>82</v>
      </c>
      <c r="V568" t="s">
        <v>83</v>
      </c>
      <c r="W568" t="s">
        <v>109</v>
      </c>
      <c r="X568" t="s"/>
      <c r="Y568" t="s">
        <v>85</v>
      </c>
      <c r="Z568">
        <f>HYPERLINK("https://hotel-media.eclerx.com/savepage/tk_15462418690450375_sr_188.html","info")</f>
        <v/>
      </c>
      <c r="AA568" t="n">
        <v>-5876999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323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5876999</v>
      </c>
      <c r="AZ568" t="s">
        <v>830</v>
      </c>
      <c r="BA568" t="s"/>
      <c r="BB568" t="n">
        <v>431937</v>
      </c>
      <c r="BC568" t="n">
        <v>52.421393</v>
      </c>
      <c r="BD568" t="n">
        <v>52.421393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828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75</v>
      </c>
      <c r="L569" t="s">
        <v>76</v>
      </c>
      <c r="M569" t="s"/>
      <c r="N569" t="s">
        <v>183</v>
      </c>
      <c r="O569" t="s">
        <v>78</v>
      </c>
      <c r="P569" t="s">
        <v>828</v>
      </c>
      <c r="Q569" t="s"/>
      <c r="R569" t="s">
        <v>79</v>
      </c>
      <c r="S569" t="s">
        <v>210</v>
      </c>
      <c r="T569" t="s">
        <v>81</v>
      </c>
      <c r="U569" t="s">
        <v>82</v>
      </c>
      <c r="V569" t="s">
        <v>83</v>
      </c>
      <c r="W569" t="s">
        <v>84</v>
      </c>
      <c r="X569" t="s"/>
      <c r="Y569" t="s">
        <v>85</v>
      </c>
      <c r="Z569">
        <f>HYPERLINK("https://hotel-media.eclerx.com/savepage/tk_15462418690450375_sr_188.html","info")</f>
        <v/>
      </c>
      <c r="AA569" t="n">
        <v>-5876999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323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5876999</v>
      </c>
      <c r="AZ569" t="s">
        <v>830</v>
      </c>
      <c r="BA569" t="s"/>
      <c r="BB569" t="n">
        <v>431937</v>
      </c>
      <c r="BC569" t="n">
        <v>52.421393</v>
      </c>
      <c r="BD569" t="n">
        <v>52.421393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828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84</v>
      </c>
      <c r="L570" t="s">
        <v>76</v>
      </c>
      <c r="M570" t="s"/>
      <c r="N570" t="s">
        <v>191</v>
      </c>
      <c r="O570" t="s">
        <v>78</v>
      </c>
      <c r="P570" t="s">
        <v>828</v>
      </c>
      <c r="Q570" t="s"/>
      <c r="R570" t="s">
        <v>79</v>
      </c>
      <c r="S570" t="s">
        <v>179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>
        <f>HYPERLINK("https://hotel-media.eclerx.com/savepage/tk_15462418690450375_sr_188.html","info")</f>
        <v/>
      </c>
      <c r="AA570" t="n">
        <v>-5876999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323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5876999</v>
      </c>
      <c r="AZ570" t="s">
        <v>830</v>
      </c>
      <c r="BA570" t="s"/>
      <c r="BB570" t="n">
        <v>431937</v>
      </c>
      <c r="BC570" t="n">
        <v>52.421393</v>
      </c>
      <c r="BD570" t="n">
        <v>52.421393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832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130</v>
      </c>
      <c r="L571" t="s">
        <v>76</v>
      </c>
      <c r="M571" t="s"/>
      <c r="N571" t="s">
        <v>95</v>
      </c>
      <c r="O571" t="s">
        <v>78</v>
      </c>
      <c r="P571" t="s">
        <v>832</v>
      </c>
      <c r="Q571" t="s"/>
      <c r="R571" t="s">
        <v>171</v>
      </c>
      <c r="S571" t="s">
        <v>766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>
        <f>HYPERLINK("https://hotel-media.eclerx.com/savepage/tk_15462419013229163_sr_188.html","info")</f>
        <v/>
      </c>
      <c r="AA571" t="n">
        <v>-2071476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341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2071476</v>
      </c>
      <c r="AZ571" t="s">
        <v>833</v>
      </c>
      <c r="BA571" t="s"/>
      <c r="BB571" t="n">
        <v>32002</v>
      </c>
      <c r="BC571" t="n">
        <v>52.47006</v>
      </c>
      <c r="BD571" t="n">
        <v>52.47006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832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260</v>
      </c>
      <c r="L572" t="s">
        <v>76</v>
      </c>
      <c r="M572" t="s"/>
      <c r="N572" t="s">
        <v>201</v>
      </c>
      <c r="O572" t="s">
        <v>78</v>
      </c>
      <c r="P572" t="s">
        <v>832</v>
      </c>
      <c r="Q572" t="s"/>
      <c r="R572" t="s">
        <v>171</v>
      </c>
      <c r="S572" t="s">
        <v>834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>
        <f>HYPERLINK("https://hotel-media.eclerx.com/savepage/tk_15462419013229163_sr_188.html","info")</f>
        <v/>
      </c>
      <c r="AA572" t="n">
        <v>-2071476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341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2071476</v>
      </c>
      <c r="AZ572" t="s">
        <v>833</v>
      </c>
      <c r="BA572" t="s"/>
      <c r="BB572" t="n">
        <v>32002</v>
      </c>
      <c r="BC572" t="n">
        <v>52.47006</v>
      </c>
      <c r="BD572" t="n">
        <v>52.47006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835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71.97</v>
      </c>
      <c r="L573" t="s">
        <v>76</v>
      </c>
      <c r="M573" t="s"/>
      <c r="N573" t="s">
        <v>93</v>
      </c>
      <c r="O573" t="s">
        <v>78</v>
      </c>
      <c r="P573" t="s">
        <v>835</v>
      </c>
      <c r="Q573" t="s"/>
      <c r="R573" t="s">
        <v>79</v>
      </c>
      <c r="S573" t="s">
        <v>836</v>
      </c>
      <c r="T573" t="s">
        <v>81</v>
      </c>
      <c r="U573" t="s">
        <v>82</v>
      </c>
      <c r="V573" t="s">
        <v>83</v>
      </c>
      <c r="W573" t="s">
        <v>109</v>
      </c>
      <c r="X573" t="s"/>
      <c r="Y573" t="s">
        <v>85</v>
      </c>
      <c r="Z573">
        <f>HYPERLINK("https://hotel-media.eclerx.com/savepage/tk_15462420668587842_sr_188.html","info")</f>
        <v/>
      </c>
      <c r="AA573" t="n">
        <v>-2071477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432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2071477</v>
      </c>
      <c r="AZ573" t="s">
        <v>837</v>
      </c>
      <c r="BA573" t="s"/>
      <c r="BB573" t="n">
        <v>584086</v>
      </c>
      <c r="BC573" t="n">
        <v>52.498944</v>
      </c>
      <c r="BD573" t="n">
        <v>52.498944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835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79.97</v>
      </c>
      <c r="L574" t="s">
        <v>76</v>
      </c>
      <c r="M574" t="s"/>
      <c r="N574" t="s">
        <v>95</v>
      </c>
      <c r="O574" t="s">
        <v>78</v>
      </c>
      <c r="P574" t="s">
        <v>835</v>
      </c>
      <c r="Q574" t="s"/>
      <c r="R574" t="s">
        <v>79</v>
      </c>
      <c r="S574" t="s">
        <v>838</v>
      </c>
      <c r="T574" t="s">
        <v>81</v>
      </c>
      <c r="U574" t="s">
        <v>82</v>
      </c>
      <c r="V574" t="s">
        <v>83</v>
      </c>
      <c r="W574" t="s">
        <v>109</v>
      </c>
      <c r="X574" t="s"/>
      <c r="Y574" t="s">
        <v>85</v>
      </c>
      <c r="Z574">
        <f>HYPERLINK("https://hotel-media.eclerx.com/savepage/tk_15462420668587842_sr_188.html","info")</f>
        <v/>
      </c>
      <c r="AA574" t="n">
        <v>-2071477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432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2071477</v>
      </c>
      <c r="AZ574" t="s">
        <v>837</v>
      </c>
      <c r="BA574" t="s"/>
      <c r="BB574" t="n">
        <v>584086</v>
      </c>
      <c r="BC574" t="n">
        <v>52.498944</v>
      </c>
      <c r="BD574" t="n">
        <v>52.498944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839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81.40000000000001</v>
      </c>
      <c r="L575" t="s">
        <v>76</v>
      </c>
      <c r="M575" t="s"/>
      <c r="N575" t="s">
        <v>95</v>
      </c>
      <c r="O575" t="s">
        <v>78</v>
      </c>
      <c r="P575" t="s">
        <v>839</v>
      </c>
      <c r="Q575" t="s"/>
      <c r="R575" t="s">
        <v>171</v>
      </c>
      <c r="S575" t="s">
        <v>840</v>
      </c>
      <c r="T575" t="s">
        <v>81</v>
      </c>
      <c r="U575" t="s">
        <v>82</v>
      </c>
      <c r="V575" t="s">
        <v>83</v>
      </c>
      <c r="W575" t="s">
        <v>109</v>
      </c>
      <c r="X575" t="s"/>
      <c r="Y575" t="s">
        <v>85</v>
      </c>
      <c r="Z575">
        <f>HYPERLINK("https://hotel-media.eclerx.com/savepage/tk_15462416888403888_sr_188.html","info")</f>
        <v/>
      </c>
      <c r="AA575" t="n">
        <v>-2071792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225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2071792</v>
      </c>
      <c r="AZ575" t="s">
        <v>841</v>
      </c>
      <c r="BA575" t="s"/>
      <c r="BB575" t="n">
        <v>87319</v>
      </c>
      <c r="BC575" t="n">
        <v>52.526329</v>
      </c>
      <c r="BD575" t="n">
        <v>52.526329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566</v>
      </c>
      <c r="F576" t="n">
        <v>-1</v>
      </c>
      <c r="G576" t="s">
        <v>74</v>
      </c>
      <c r="H576" t="s">
        <v>75</v>
      </c>
      <c r="I576" t="s"/>
      <c r="J576" t="s">
        <v>74</v>
      </c>
      <c r="K576" t="n">
        <v>94.59999999999999</v>
      </c>
      <c r="L576" t="s">
        <v>76</v>
      </c>
      <c r="M576" t="s"/>
      <c r="N576" t="s">
        <v>93</v>
      </c>
      <c r="O576" t="s">
        <v>78</v>
      </c>
      <c r="P576" t="s">
        <v>566</v>
      </c>
      <c r="Q576" t="s"/>
      <c r="R576" t="s">
        <v>112</v>
      </c>
      <c r="S576" t="s">
        <v>567</v>
      </c>
      <c r="T576" t="s">
        <v>81</v>
      </c>
      <c r="U576" t="s">
        <v>82</v>
      </c>
      <c r="V576" t="s">
        <v>83</v>
      </c>
      <c r="W576" t="s">
        <v>109</v>
      </c>
      <c r="X576" t="s"/>
      <c r="Y576" t="s">
        <v>85</v>
      </c>
      <c r="Z576">
        <f>HYPERLINK("https://hotel-media.eclerx.com/savepage/tk_15462419619687455_sr_188.html","info")</f>
        <v/>
      </c>
      <c r="AA576" t="n">
        <v>-2071623</v>
      </c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374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2071623</v>
      </c>
      <c r="AZ576" t="s">
        <v>568</v>
      </c>
      <c r="BA576" t="s"/>
      <c r="BB576" t="n">
        <v>877</v>
      </c>
      <c r="BC576" t="n">
        <v>52.507197</v>
      </c>
      <c r="BD576" t="n">
        <v>52.507197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566</v>
      </c>
      <c r="F577" t="n">
        <v>-1</v>
      </c>
      <c r="G577" t="s">
        <v>74</v>
      </c>
      <c r="H577" t="s">
        <v>75</v>
      </c>
      <c r="I577" t="s"/>
      <c r="J577" t="s">
        <v>74</v>
      </c>
      <c r="K577" t="n">
        <v>105.75</v>
      </c>
      <c r="L577" t="s">
        <v>76</v>
      </c>
      <c r="M577" t="s"/>
      <c r="N577" t="s">
        <v>569</v>
      </c>
      <c r="O577" t="s">
        <v>78</v>
      </c>
      <c r="P577" t="s">
        <v>566</v>
      </c>
      <c r="Q577" t="s"/>
      <c r="R577" t="s">
        <v>112</v>
      </c>
      <c r="S577" t="s">
        <v>570</v>
      </c>
      <c r="T577" t="s">
        <v>81</v>
      </c>
      <c r="U577" t="s">
        <v>82</v>
      </c>
      <c r="V577" t="s">
        <v>83</v>
      </c>
      <c r="W577" t="s">
        <v>109</v>
      </c>
      <c r="X577" t="s"/>
      <c r="Y577" t="s">
        <v>85</v>
      </c>
      <c r="Z577">
        <f>HYPERLINK("https://hotel-media.eclerx.com/savepage/tk_15462419619687455_sr_188.html","info")</f>
        <v/>
      </c>
      <c r="AA577" t="n">
        <v>-2071623</v>
      </c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374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2071623</v>
      </c>
      <c r="AZ577" t="s">
        <v>568</v>
      </c>
      <c r="BA577" t="s"/>
      <c r="BB577" t="n">
        <v>877</v>
      </c>
      <c r="BC577" t="n">
        <v>52.507197</v>
      </c>
      <c r="BD577" t="n">
        <v>52.507197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566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105.75</v>
      </c>
      <c r="L578" t="s">
        <v>76</v>
      </c>
      <c r="M578" t="s"/>
      <c r="N578" t="s">
        <v>571</v>
      </c>
      <c r="O578" t="s">
        <v>78</v>
      </c>
      <c r="P578" t="s">
        <v>566</v>
      </c>
      <c r="Q578" t="s"/>
      <c r="R578" t="s">
        <v>112</v>
      </c>
      <c r="S578" t="s">
        <v>570</v>
      </c>
      <c r="T578" t="s">
        <v>81</v>
      </c>
      <c r="U578" t="s">
        <v>82</v>
      </c>
      <c r="V578" t="s">
        <v>83</v>
      </c>
      <c r="W578" t="s">
        <v>109</v>
      </c>
      <c r="X578" t="s"/>
      <c r="Y578" t="s">
        <v>85</v>
      </c>
      <c r="Z578">
        <f>HYPERLINK("https://hotel-media.eclerx.com/savepage/tk_15462419619687455_sr_188.html","info")</f>
        <v/>
      </c>
      <c r="AA578" t="n">
        <v>-2071623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374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2071623</v>
      </c>
      <c r="AZ578" t="s">
        <v>568</v>
      </c>
      <c r="BA578" t="s"/>
      <c r="BB578" t="n">
        <v>877</v>
      </c>
      <c r="BC578" t="n">
        <v>52.507197</v>
      </c>
      <c r="BD578" t="n">
        <v>52.507197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566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116.3</v>
      </c>
      <c r="L579" t="s">
        <v>76</v>
      </c>
      <c r="M579" t="s"/>
      <c r="N579" t="s">
        <v>572</v>
      </c>
      <c r="O579" t="s">
        <v>78</v>
      </c>
      <c r="P579" t="s">
        <v>566</v>
      </c>
      <c r="Q579" t="s"/>
      <c r="R579" t="s">
        <v>112</v>
      </c>
      <c r="S579" t="s">
        <v>573</v>
      </c>
      <c r="T579" t="s">
        <v>81</v>
      </c>
      <c r="U579" t="s">
        <v>82</v>
      </c>
      <c r="V579" t="s">
        <v>83</v>
      </c>
      <c r="W579" t="s">
        <v>109</v>
      </c>
      <c r="X579" t="s"/>
      <c r="Y579" t="s">
        <v>85</v>
      </c>
      <c r="Z579">
        <f>HYPERLINK("https://hotel-media.eclerx.com/savepage/tk_15462419619687455_sr_188.html","info")</f>
        <v/>
      </c>
      <c r="AA579" t="n">
        <v>-2071623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374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2071623</v>
      </c>
      <c r="AZ579" t="s">
        <v>568</v>
      </c>
      <c r="BA579" t="s"/>
      <c r="BB579" t="n">
        <v>877</v>
      </c>
      <c r="BC579" t="n">
        <v>52.507197</v>
      </c>
      <c r="BD579" t="n">
        <v>52.507197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566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147.15</v>
      </c>
      <c r="L580" t="s">
        <v>76</v>
      </c>
      <c r="M580" t="s"/>
      <c r="N580" t="s">
        <v>574</v>
      </c>
      <c r="O580" t="s">
        <v>78</v>
      </c>
      <c r="P580" t="s">
        <v>566</v>
      </c>
      <c r="Q580" t="s"/>
      <c r="R580" t="s">
        <v>112</v>
      </c>
      <c r="S580" t="s">
        <v>575</v>
      </c>
      <c r="T580" t="s">
        <v>81</v>
      </c>
      <c r="U580" t="s">
        <v>82</v>
      </c>
      <c r="V580" t="s">
        <v>83</v>
      </c>
      <c r="W580" t="s">
        <v>109</v>
      </c>
      <c r="X580" t="s"/>
      <c r="Y580" t="s">
        <v>85</v>
      </c>
      <c r="Z580">
        <f>HYPERLINK("https://hotel-media.eclerx.com/savepage/tk_15462419619687455_sr_188.html","info")</f>
        <v/>
      </c>
      <c r="AA580" t="n">
        <v>-2071623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374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2071623</v>
      </c>
      <c r="AZ580" t="s">
        <v>568</v>
      </c>
      <c r="BA580" t="s"/>
      <c r="BB580" t="n">
        <v>877</v>
      </c>
      <c r="BC580" t="n">
        <v>52.507197</v>
      </c>
      <c r="BD580" t="n">
        <v>52.507197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842</v>
      </c>
      <c r="F581" t="n">
        <v>3578587</v>
      </c>
      <c r="G581" t="s">
        <v>74</v>
      </c>
      <c r="H581" t="s">
        <v>75</v>
      </c>
      <c r="I581" t="s"/>
      <c r="J581" t="s">
        <v>74</v>
      </c>
      <c r="K581" t="n">
        <v>71.09999999999999</v>
      </c>
      <c r="L581" t="s">
        <v>76</v>
      </c>
      <c r="M581" t="s"/>
      <c r="N581" t="s">
        <v>93</v>
      </c>
      <c r="O581" t="s">
        <v>78</v>
      </c>
      <c r="P581" t="s">
        <v>843</v>
      </c>
      <c r="Q581" t="s"/>
      <c r="R581" t="s">
        <v>171</v>
      </c>
      <c r="S581" t="s">
        <v>844</v>
      </c>
      <c r="T581" t="s">
        <v>81</v>
      </c>
      <c r="U581" t="s">
        <v>82</v>
      </c>
      <c r="V581" t="s">
        <v>83</v>
      </c>
      <c r="W581" t="s">
        <v>84</v>
      </c>
      <c r="X581" t="s"/>
      <c r="Y581" t="s">
        <v>85</v>
      </c>
      <c r="Z581">
        <f>HYPERLINK("https://hotel-media.eclerx.com/savepage/tk_15462413545819225_sr_188.html","info")</f>
        <v/>
      </c>
      <c r="AA581" t="n">
        <v>215085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45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2071700</v>
      </c>
      <c r="AZ581" t="s">
        <v>845</v>
      </c>
      <c r="BA581" t="s"/>
      <c r="BB581" t="n">
        <v>41889</v>
      </c>
      <c r="BC581" t="n">
        <v>52.454457</v>
      </c>
      <c r="BD581" t="n">
        <v>52.454457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842</v>
      </c>
      <c r="F582" t="n">
        <v>3578587</v>
      </c>
      <c r="G582" t="s">
        <v>74</v>
      </c>
      <c r="H582" t="s">
        <v>75</v>
      </c>
      <c r="I582" t="s"/>
      <c r="J582" t="s">
        <v>74</v>
      </c>
      <c r="K582" t="n">
        <v>79</v>
      </c>
      <c r="L582" t="s">
        <v>76</v>
      </c>
      <c r="M582" t="s"/>
      <c r="N582" t="s">
        <v>95</v>
      </c>
      <c r="O582" t="s">
        <v>78</v>
      </c>
      <c r="P582" t="s">
        <v>843</v>
      </c>
      <c r="Q582" t="s"/>
      <c r="R582" t="s">
        <v>171</v>
      </c>
      <c r="S582" t="s">
        <v>98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>
        <f>HYPERLINK("https://hotel-media.eclerx.com/savepage/tk_15462413545819225_sr_188.html","info")</f>
        <v/>
      </c>
      <c r="AA582" t="n">
        <v>215085</v>
      </c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45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2071700</v>
      </c>
      <c r="AZ582" t="s">
        <v>845</v>
      </c>
      <c r="BA582" t="s"/>
      <c r="BB582" t="n">
        <v>41889</v>
      </c>
      <c r="BC582" t="n">
        <v>52.454457</v>
      </c>
      <c r="BD582" t="n">
        <v>52.454457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846</v>
      </c>
      <c r="F583" t="n">
        <v>-1</v>
      </c>
      <c r="G583" t="s">
        <v>74</v>
      </c>
      <c r="H583" t="s">
        <v>75</v>
      </c>
      <c r="I583" t="s"/>
      <c r="J583" t="s">
        <v>74</v>
      </c>
      <c r="K583" t="n">
        <v>148.99</v>
      </c>
      <c r="L583" t="s">
        <v>76</v>
      </c>
      <c r="M583" t="s"/>
      <c r="N583" t="s">
        <v>137</v>
      </c>
      <c r="O583" t="s">
        <v>78</v>
      </c>
      <c r="P583" t="s">
        <v>846</v>
      </c>
      <c r="Q583" t="s"/>
      <c r="R583" t="s">
        <v>112</v>
      </c>
      <c r="S583" t="s">
        <v>847</v>
      </c>
      <c r="T583" t="s">
        <v>81</v>
      </c>
      <c r="U583" t="s">
        <v>82</v>
      </c>
      <c r="V583" t="s">
        <v>83</v>
      </c>
      <c r="W583" t="s">
        <v>109</v>
      </c>
      <c r="X583" t="s"/>
      <c r="Y583" t="s">
        <v>85</v>
      </c>
      <c r="Z583">
        <f>HYPERLINK("https://hotel-media.eclerx.com/savepage/tk_15462423217483206_sr_189.html","info")</f>
        <v/>
      </c>
      <c r="AA583" t="n">
        <v>-2092523</v>
      </c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497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2092523</v>
      </c>
      <c r="AZ583" t="s">
        <v>848</v>
      </c>
      <c r="BA583" t="s"/>
      <c r="BB583" t="n">
        <v>144818</v>
      </c>
      <c r="BC583" t="n">
        <v>52.53209</v>
      </c>
      <c r="BD583" t="n">
        <v>52.53209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849</v>
      </c>
      <c r="F584" t="n">
        <v>3598193</v>
      </c>
      <c r="G584" t="s">
        <v>74</v>
      </c>
      <c r="H584" t="s">
        <v>75</v>
      </c>
      <c r="I584" t="s"/>
      <c r="J584" t="s">
        <v>74</v>
      </c>
      <c r="K584" t="n">
        <v>102.05</v>
      </c>
      <c r="L584" t="s">
        <v>76</v>
      </c>
      <c r="M584" t="s"/>
      <c r="N584" t="s">
        <v>104</v>
      </c>
      <c r="O584" t="s">
        <v>78</v>
      </c>
      <c r="P584" t="s">
        <v>850</v>
      </c>
      <c r="Q584" t="s"/>
      <c r="R584" t="s">
        <v>269</v>
      </c>
      <c r="S584" t="s">
        <v>851</v>
      </c>
      <c r="T584" t="s">
        <v>81</v>
      </c>
      <c r="U584" t="s">
        <v>82</v>
      </c>
      <c r="V584" t="s">
        <v>83</v>
      </c>
      <c r="W584" t="s">
        <v>109</v>
      </c>
      <c r="X584" t="s"/>
      <c r="Y584" t="s">
        <v>85</v>
      </c>
      <c r="Z584">
        <f>HYPERLINK("https://hotel-media.eclerx.com/savepage/tk_15462423376782875_sr_189.html","info")</f>
        <v/>
      </c>
      <c r="AA584" t="n">
        <v>273636</v>
      </c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506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2071774</v>
      </c>
      <c r="AZ584" t="s">
        <v>852</v>
      </c>
      <c r="BA584" t="s"/>
      <c r="BB584" t="n">
        <v>414449</v>
      </c>
      <c r="BC584" t="n">
        <v>52.51666</v>
      </c>
      <c r="BD584" t="n">
        <v>52.51666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727</v>
      </c>
      <c r="F585" t="n">
        <v>1029828</v>
      </c>
      <c r="G585" t="s">
        <v>74</v>
      </c>
      <c r="H585" t="s">
        <v>75</v>
      </c>
      <c r="I585" t="s"/>
      <c r="J585" t="s">
        <v>74</v>
      </c>
      <c r="K585" t="n">
        <v>120.1</v>
      </c>
      <c r="L585" t="s">
        <v>76</v>
      </c>
      <c r="M585" t="s"/>
      <c r="N585" t="s">
        <v>93</v>
      </c>
      <c r="O585" t="s">
        <v>78</v>
      </c>
      <c r="P585" t="s">
        <v>728</v>
      </c>
      <c r="Q585" t="s"/>
      <c r="R585" t="s">
        <v>171</v>
      </c>
      <c r="S585" t="s">
        <v>729</v>
      </c>
      <c r="T585" t="s">
        <v>81</v>
      </c>
      <c r="U585" t="s">
        <v>82</v>
      </c>
      <c r="V585" t="s">
        <v>83</v>
      </c>
      <c r="W585" t="s">
        <v>109</v>
      </c>
      <c r="X585" t="s"/>
      <c r="Y585" t="s">
        <v>85</v>
      </c>
      <c r="Z585">
        <f>HYPERLINK("https://hotel-media.eclerx.com/savepage/tk_1546241694611564_sr_188.html","info")</f>
        <v/>
      </c>
      <c r="AA585" t="n">
        <v>173848</v>
      </c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228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937838</v>
      </c>
      <c r="AZ585" t="s">
        <v>730</v>
      </c>
      <c r="BA585" t="s"/>
      <c r="BB585" t="n">
        <v>455056</v>
      </c>
      <c r="BC585" t="n">
        <v>52.535693</v>
      </c>
      <c r="BD585" t="n">
        <v>52.535693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727</v>
      </c>
      <c r="F586" t="n">
        <v>1029828</v>
      </c>
      <c r="G586" t="s">
        <v>74</v>
      </c>
      <c r="H586" t="s">
        <v>75</v>
      </c>
      <c r="I586" t="s"/>
      <c r="J586" t="s">
        <v>74</v>
      </c>
      <c r="K586" t="n">
        <v>133</v>
      </c>
      <c r="L586" t="s">
        <v>76</v>
      </c>
      <c r="M586" t="s"/>
      <c r="N586" t="s">
        <v>95</v>
      </c>
      <c r="O586" t="s">
        <v>78</v>
      </c>
      <c r="P586" t="s">
        <v>728</v>
      </c>
      <c r="Q586" t="s"/>
      <c r="R586" t="s">
        <v>171</v>
      </c>
      <c r="S586" t="s">
        <v>731</v>
      </c>
      <c r="T586" t="s">
        <v>81</v>
      </c>
      <c r="U586" t="s">
        <v>82</v>
      </c>
      <c r="V586" t="s">
        <v>83</v>
      </c>
      <c r="W586" t="s">
        <v>109</v>
      </c>
      <c r="X586" t="s"/>
      <c r="Y586" t="s">
        <v>85</v>
      </c>
      <c r="Z586">
        <f>HYPERLINK("https://hotel-media.eclerx.com/savepage/tk_1546241694611564_sr_188.html","info")</f>
        <v/>
      </c>
      <c r="AA586" t="n">
        <v>173848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228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937838</v>
      </c>
      <c r="AZ586" t="s">
        <v>730</v>
      </c>
      <c r="BA586" t="s"/>
      <c r="BB586" t="n">
        <v>455056</v>
      </c>
      <c r="BC586" t="n">
        <v>52.535693</v>
      </c>
      <c r="BD586" t="n">
        <v>52.535693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727</v>
      </c>
      <c r="F587" t="n">
        <v>1029828</v>
      </c>
      <c r="G587" t="s">
        <v>74</v>
      </c>
      <c r="H587" t="s">
        <v>75</v>
      </c>
      <c r="I587" t="s"/>
      <c r="J587" t="s">
        <v>74</v>
      </c>
      <c r="K587" t="n">
        <v>143</v>
      </c>
      <c r="L587" t="s">
        <v>76</v>
      </c>
      <c r="M587" t="s"/>
      <c r="N587" t="s">
        <v>327</v>
      </c>
      <c r="O587" t="s">
        <v>78</v>
      </c>
      <c r="P587" t="s">
        <v>728</v>
      </c>
      <c r="Q587" t="s"/>
      <c r="R587" t="s">
        <v>171</v>
      </c>
      <c r="S587" t="s">
        <v>221</v>
      </c>
      <c r="T587" t="s">
        <v>81</v>
      </c>
      <c r="U587" t="s">
        <v>82</v>
      </c>
      <c r="V587" t="s">
        <v>83</v>
      </c>
      <c r="W587" t="s">
        <v>109</v>
      </c>
      <c r="X587" t="s"/>
      <c r="Y587" t="s">
        <v>85</v>
      </c>
      <c r="Z587">
        <f>HYPERLINK("https://hotel-media.eclerx.com/savepage/tk_1546241694611564_sr_188.html","info")</f>
        <v/>
      </c>
      <c r="AA587" t="n">
        <v>173848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228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937838</v>
      </c>
      <c r="AZ587" t="s">
        <v>730</v>
      </c>
      <c r="BA587" t="s"/>
      <c r="BB587" t="n">
        <v>455056</v>
      </c>
      <c r="BC587" t="n">
        <v>52.535693</v>
      </c>
      <c r="BD587" t="n">
        <v>52.535693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727</v>
      </c>
      <c r="F588" t="n">
        <v>1029828</v>
      </c>
      <c r="G588" t="s">
        <v>74</v>
      </c>
      <c r="H588" t="s">
        <v>75</v>
      </c>
      <c r="I588" t="s"/>
      <c r="J588" t="s">
        <v>74</v>
      </c>
      <c r="K588" t="n">
        <v>153</v>
      </c>
      <c r="L588" t="s">
        <v>76</v>
      </c>
      <c r="M588" t="s"/>
      <c r="N588" t="s">
        <v>595</v>
      </c>
      <c r="O588" t="s">
        <v>78</v>
      </c>
      <c r="P588" t="s">
        <v>728</v>
      </c>
      <c r="Q588" t="s"/>
      <c r="R588" t="s">
        <v>171</v>
      </c>
      <c r="S588" t="s">
        <v>732</v>
      </c>
      <c r="T588" t="s">
        <v>81</v>
      </c>
      <c r="U588" t="s">
        <v>82</v>
      </c>
      <c r="V588" t="s">
        <v>83</v>
      </c>
      <c r="W588" t="s">
        <v>109</v>
      </c>
      <c r="X588" t="s"/>
      <c r="Y588" t="s">
        <v>85</v>
      </c>
      <c r="Z588">
        <f>HYPERLINK("https://hotel-media.eclerx.com/savepage/tk_1546241694611564_sr_188.html","info")</f>
        <v/>
      </c>
      <c r="AA588" t="n">
        <v>173848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228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937838</v>
      </c>
      <c r="AZ588" t="s">
        <v>730</v>
      </c>
      <c r="BA588" t="s"/>
      <c r="BB588" t="n">
        <v>455056</v>
      </c>
      <c r="BC588" t="n">
        <v>52.535693</v>
      </c>
      <c r="BD588" t="n">
        <v>52.535693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853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109.4</v>
      </c>
      <c r="L589" t="s">
        <v>76</v>
      </c>
      <c r="M589" t="s"/>
      <c r="N589" t="s">
        <v>95</v>
      </c>
      <c r="O589" t="s">
        <v>78</v>
      </c>
      <c r="P589" t="s">
        <v>853</v>
      </c>
      <c r="Q589" t="s"/>
      <c r="R589" t="s">
        <v>171</v>
      </c>
      <c r="S589" t="s">
        <v>854</v>
      </c>
      <c r="T589" t="s">
        <v>81</v>
      </c>
      <c r="U589" t="s">
        <v>82</v>
      </c>
      <c r="V589" t="s">
        <v>83</v>
      </c>
      <c r="W589" t="s">
        <v>109</v>
      </c>
      <c r="X589" t="s"/>
      <c r="Y589" t="s">
        <v>85</v>
      </c>
      <c r="Z589">
        <f>HYPERLINK("https://hotel-media.eclerx.com/savepage/tk_1546241768578158_sr_189.html","info")</f>
        <v/>
      </c>
      <c r="AA589" t="n">
        <v>-4784432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240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4784432</v>
      </c>
      <c r="AZ589" t="s">
        <v>855</v>
      </c>
      <c r="BA589" t="s"/>
      <c r="BB589" t="n">
        <v>30038</v>
      </c>
      <c r="BC589" t="n">
        <v>52.439362</v>
      </c>
      <c r="BD589" t="n">
        <v>52.439362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856</v>
      </c>
      <c r="F590" t="n">
        <v>150565</v>
      </c>
      <c r="G590" t="s">
        <v>74</v>
      </c>
      <c r="H590" t="s">
        <v>75</v>
      </c>
      <c r="I590" t="s"/>
      <c r="J590" t="s">
        <v>74</v>
      </c>
      <c r="K590" t="n">
        <v>59</v>
      </c>
      <c r="L590" t="s">
        <v>76</v>
      </c>
      <c r="M590" t="s"/>
      <c r="N590" t="s">
        <v>93</v>
      </c>
      <c r="O590" t="s">
        <v>78</v>
      </c>
      <c r="P590" t="s">
        <v>857</v>
      </c>
      <c r="Q590" t="s"/>
      <c r="R590" t="s">
        <v>112</v>
      </c>
      <c r="S590" t="s">
        <v>286</v>
      </c>
      <c r="T590" t="s">
        <v>81</v>
      </c>
      <c r="U590" t="s">
        <v>82</v>
      </c>
      <c r="V590" t="s">
        <v>83</v>
      </c>
      <c r="W590" t="s">
        <v>109</v>
      </c>
      <c r="X590" t="s"/>
      <c r="Y590" t="s">
        <v>85</v>
      </c>
      <c r="Z590">
        <f>HYPERLINK("https://hotel-media.eclerx.com/savepage/tk_15462418756756284_sr_188.html","info")</f>
        <v/>
      </c>
      <c r="AA590" t="n">
        <v>65361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327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230964</v>
      </c>
      <c r="AZ590" t="s">
        <v>858</v>
      </c>
      <c r="BA590" t="s"/>
      <c r="BB590" t="n">
        <v>78191</v>
      </c>
      <c r="BC590" t="n">
        <v>52.488627</v>
      </c>
      <c r="BD590" t="n">
        <v>52.488627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856</v>
      </c>
      <c r="F591" t="n">
        <v>150565</v>
      </c>
      <c r="G591" t="s">
        <v>74</v>
      </c>
      <c r="H591" t="s">
        <v>75</v>
      </c>
      <c r="I591" t="s"/>
      <c r="J591" t="s">
        <v>74</v>
      </c>
      <c r="K591" t="n">
        <v>73.5</v>
      </c>
      <c r="L591" t="s">
        <v>76</v>
      </c>
      <c r="M591" t="s"/>
      <c r="N591" t="s">
        <v>95</v>
      </c>
      <c r="O591" t="s">
        <v>78</v>
      </c>
      <c r="P591" t="s">
        <v>857</v>
      </c>
      <c r="Q591" t="s"/>
      <c r="R591" t="s">
        <v>112</v>
      </c>
      <c r="S591" t="s">
        <v>859</v>
      </c>
      <c r="T591" t="s">
        <v>81</v>
      </c>
      <c r="U591" t="s">
        <v>82</v>
      </c>
      <c r="V591" t="s">
        <v>83</v>
      </c>
      <c r="W591" t="s">
        <v>109</v>
      </c>
      <c r="X591" t="s"/>
      <c r="Y591" t="s">
        <v>85</v>
      </c>
      <c r="Z591">
        <f>HYPERLINK("https://hotel-media.eclerx.com/savepage/tk_15462418756756284_sr_188.html","info")</f>
        <v/>
      </c>
      <c r="AA591" t="n">
        <v>65361</v>
      </c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327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230964</v>
      </c>
      <c r="AZ591" t="s">
        <v>858</v>
      </c>
      <c r="BA591" t="s"/>
      <c r="BB591" t="n">
        <v>78191</v>
      </c>
      <c r="BC591" t="n">
        <v>52.488627</v>
      </c>
      <c r="BD591" t="n">
        <v>52.488627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856</v>
      </c>
      <c r="F592" t="n">
        <v>150565</v>
      </c>
      <c r="G592" t="s">
        <v>74</v>
      </c>
      <c r="H592" t="s">
        <v>75</v>
      </c>
      <c r="I592" t="s"/>
      <c r="J592" t="s">
        <v>74</v>
      </c>
      <c r="K592" t="n">
        <v>98.5</v>
      </c>
      <c r="L592" t="s">
        <v>76</v>
      </c>
      <c r="M592" t="s"/>
      <c r="N592" t="s">
        <v>201</v>
      </c>
      <c r="O592" t="s">
        <v>78</v>
      </c>
      <c r="P592" t="s">
        <v>857</v>
      </c>
      <c r="Q592" t="s"/>
      <c r="R592" t="s">
        <v>112</v>
      </c>
      <c r="S592" t="s">
        <v>860</v>
      </c>
      <c r="T592" t="s">
        <v>81</v>
      </c>
      <c r="U592" t="s">
        <v>82</v>
      </c>
      <c r="V592" t="s">
        <v>83</v>
      </c>
      <c r="W592" t="s">
        <v>109</v>
      </c>
      <c r="X592" t="s"/>
      <c r="Y592" t="s">
        <v>85</v>
      </c>
      <c r="Z592">
        <f>HYPERLINK("https://hotel-media.eclerx.com/savepage/tk_15462418756756284_sr_188.html","info")</f>
        <v/>
      </c>
      <c r="AA592" t="n">
        <v>65361</v>
      </c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327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230964</v>
      </c>
      <c r="AZ592" t="s">
        <v>858</v>
      </c>
      <c r="BA592" t="s"/>
      <c r="BB592" t="n">
        <v>78191</v>
      </c>
      <c r="BC592" t="n">
        <v>52.488627</v>
      </c>
      <c r="BD592" t="n">
        <v>52.488627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861</v>
      </c>
      <c r="F593" t="n">
        <v>-1</v>
      </c>
      <c r="G593" t="s">
        <v>74</v>
      </c>
      <c r="H593" t="s">
        <v>75</v>
      </c>
      <c r="I593" t="s"/>
      <c r="J593" t="s">
        <v>74</v>
      </c>
      <c r="K593" t="n">
        <v>71.84999999999999</v>
      </c>
      <c r="L593" t="s">
        <v>76</v>
      </c>
      <c r="M593" t="s"/>
      <c r="N593" t="s">
        <v>95</v>
      </c>
      <c r="O593" t="s">
        <v>78</v>
      </c>
      <c r="P593" t="s">
        <v>861</v>
      </c>
      <c r="Q593" t="s"/>
      <c r="R593" t="s">
        <v>79</v>
      </c>
      <c r="S593" t="s">
        <v>862</v>
      </c>
      <c r="T593" t="s">
        <v>81</v>
      </c>
      <c r="U593" t="s">
        <v>82</v>
      </c>
      <c r="V593" t="s">
        <v>83</v>
      </c>
      <c r="W593" t="s">
        <v>84</v>
      </c>
      <c r="X593" t="s"/>
      <c r="Y593" t="s">
        <v>85</v>
      </c>
      <c r="Z593">
        <f>HYPERLINK("https://hotel-media.eclerx.com/savepage/tk_15462416182897456_sr_188.html","info")</f>
        <v/>
      </c>
      <c r="AA593" t="n">
        <v>-2071677</v>
      </c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187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2071677</v>
      </c>
      <c r="AZ593" t="s">
        <v>863</v>
      </c>
      <c r="BA593" t="s"/>
      <c r="BB593" t="n">
        <v>17034</v>
      </c>
      <c r="BC593" t="n">
        <v>52.54191</v>
      </c>
      <c r="BD593" t="n">
        <v>52.54191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864</v>
      </c>
      <c r="F594" t="n">
        <v>3609905</v>
      </c>
      <c r="G594" t="s">
        <v>74</v>
      </c>
      <c r="H594" t="s">
        <v>75</v>
      </c>
      <c r="I594" t="s"/>
      <c r="J594" t="s">
        <v>74</v>
      </c>
      <c r="K594" t="n">
        <v>140</v>
      </c>
      <c r="L594" t="s">
        <v>76</v>
      </c>
      <c r="M594" t="s"/>
      <c r="N594" t="s">
        <v>327</v>
      </c>
      <c r="O594" t="s">
        <v>78</v>
      </c>
      <c r="P594" t="s">
        <v>865</v>
      </c>
      <c r="Q594" t="s"/>
      <c r="R594" t="s">
        <v>112</v>
      </c>
      <c r="S594" t="s">
        <v>866</v>
      </c>
      <c r="T594" t="s">
        <v>81</v>
      </c>
      <c r="U594" t="s">
        <v>82</v>
      </c>
      <c r="V594" t="s">
        <v>83</v>
      </c>
      <c r="W594" t="s">
        <v>84</v>
      </c>
      <c r="X594" t="s"/>
      <c r="Y594" t="s">
        <v>85</v>
      </c>
      <c r="Z594">
        <f>HYPERLINK("https://hotel-media.eclerx.com/savepage/tk_15462417015032613_sr_188.html","info")</f>
        <v/>
      </c>
      <c r="AA594" t="n">
        <v>275122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232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2071796</v>
      </c>
      <c r="AZ594" t="s">
        <v>867</v>
      </c>
      <c r="BA594" t="s"/>
      <c r="BB594" t="n">
        <v>69463</v>
      </c>
      <c r="BC594" t="n">
        <v>52.515806</v>
      </c>
      <c r="BD594" t="n">
        <v>52.515806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864</v>
      </c>
      <c r="F595" t="n">
        <v>3609905</v>
      </c>
      <c r="G595" t="s">
        <v>74</v>
      </c>
      <c r="H595" t="s">
        <v>75</v>
      </c>
      <c r="I595" t="s"/>
      <c r="J595" t="s">
        <v>74</v>
      </c>
      <c r="K595" t="n">
        <v>180</v>
      </c>
      <c r="L595" t="s">
        <v>76</v>
      </c>
      <c r="M595" t="s"/>
      <c r="N595" t="s">
        <v>203</v>
      </c>
      <c r="O595" t="s">
        <v>78</v>
      </c>
      <c r="P595" t="s">
        <v>865</v>
      </c>
      <c r="Q595" t="s"/>
      <c r="R595" t="s">
        <v>112</v>
      </c>
      <c r="S595" t="s">
        <v>868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>
        <f>HYPERLINK("https://hotel-media.eclerx.com/savepage/tk_15462417015032613_sr_188.html","info")</f>
        <v/>
      </c>
      <c r="AA595" t="n">
        <v>275122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232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2071796</v>
      </c>
      <c r="AZ595" t="s">
        <v>867</v>
      </c>
      <c r="BA595" t="s"/>
      <c r="BB595" t="n">
        <v>69463</v>
      </c>
      <c r="BC595" t="n">
        <v>52.515806</v>
      </c>
      <c r="BD595" t="n">
        <v>52.515806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869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102.22</v>
      </c>
      <c r="L596" t="s">
        <v>76</v>
      </c>
      <c r="M596" t="s"/>
      <c r="N596" t="s">
        <v>104</v>
      </c>
      <c r="O596" t="s">
        <v>78</v>
      </c>
      <c r="P596" t="s">
        <v>869</v>
      </c>
      <c r="Q596" t="s"/>
      <c r="R596" t="s">
        <v>171</v>
      </c>
      <c r="S596" t="s">
        <v>870</v>
      </c>
      <c r="T596" t="s">
        <v>81</v>
      </c>
      <c r="U596" t="s">
        <v>82</v>
      </c>
      <c r="V596" t="s">
        <v>83</v>
      </c>
      <c r="W596" t="s">
        <v>109</v>
      </c>
      <c r="X596" t="s"/>
      <c r="Y596" t="s">
        <v>85</v>
      </c>
      <c r="Z596">
        <f>HYPERLINK("https://hotel-media.eclerx.com/savepage/tk_15462420872607515_sr_189.html","info")</f>
        <v/>
      </c>
      <c r="AA596" t="n">
        <v>-8979252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391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8979252</v>
      </c>
      <c r="AZ596" t="s">
        <v>871</v>
      </c>
      <c r="BA596" t="s"/>
      <c r="BB596" t="n">
        <v>418835</v>
      </c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869</v>
      </c>
      <c r="F597" t="n">
        <v>-1</v>
      </c>
      <c r="G597" t="s">
        <v>74</v>
      </c>
      <c r="H597" t="s">
        <v>75</v>
      </c>
      <c r="I597" t="s"/>
      <c r="J597" t="s">
        <v>74</v>
      </c>
      <c r="K597" t="n">
        <v>113.77</v>
      </c>
      <c r="L597" t="s">
        <v>76</v>
      </c>
      <c r="M597" t="s"/>
      <c r="N597" t="s">
        <v>182</v>
      </c>
      <c r="O597" t="s">
        <v>78</v>
      </c>
      <c r="P597" t="s">
        <v>869</v>
      </c>
      <c r="Q597" t="s"/>
      <c r="R597" t="s">
        <v>171</v>
      </c>
      <c r="S597" t="s">
        <v>872</v>
      </c>
      <c r="T597" t="s">
        <v>81</v>
      </c>
      <c r="U597" t="s">
        <v>82</v>
      </c>
      <c r="V597" t="s">
        <v>83</v>
      </c>
      <c r="W597" t="s">
        <v>109</v>
      </c>
      <c r="X597" t="s"/>
      <c r="Y597" t="s">
        <v>85</v>
      </c>
      <c r="Z597">
        <f>HYPERLINK("https://hotel-media.eclerx.com/savepage/tk_15462420872607515_sr_189.html","info")</f>
        <v/>
      </c>
      <c r="AA597" t="n">
        <v>-8979252</v>
      </c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391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8979252</v>
      </c>
      <c r="AZ597" t="s">
        <v>871</v>
      </c>
      <c r="BA597" t="s"/>
      <c r="BB597" t="n">
        <v>418835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869</v>
      </c>
      <c r="F598" t="n">
        <v>-1</v>
      </c>
      <c r="G598" t="s">
        <v>74</v>
      </c>
      <c r="H598" t="s">
        <v>75</v>
      </c>
      <c r="I598" t="s"/>
      <c r="J598" t="s">
        <v>74</v>
      </c>
      <c r="K598" t="n">
        <v>171.53</v>
      </c>
      <c r="L598" t="s">
        <v>76</v>
      </c>
      <c r="M598" t="s"/>
      <c r="N598" t="s">
        <v>873</v>
      </c>
      <c r="O598" t="s">
        <v>78</v>
      </c>
      <c r="P598" t="s">
        <v>869</v>
      </c>
      <c r="Q598" t="s"/>
      <c r="R598" t="s">
        <v>171</v>
      </c>
      <c r="S598" t="s">
        <v>874</v>
      </c>
      <c r="T598" t="s">
        <v>81</v>
      </c>
      <c r="U598" t="s">
        <v>82</v>
      </c>
      <c r="V598" t="s">
        <v>83</v>
      </c>
      <c r="W598" t="s">
        <v>109</v>
      </c>
      <c r="X598" t="s"/>
      <c r="Y598" t="s">
        <v>85</v>
      </c>
      <c r="Z598">
        <f>HYPERLINK("https://hotel-media.eclerx.com/savepage/tk_15462420872607515_sr_189.html","info")</f>
        <v/>
      </c>
      <c r="AA598" t="n">
        <v>-8979252</v>
      </c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391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8979252</v>
      </c>
      <c r="AZ598" t="s">
        <v>871</v>
      </c>
      <c r="BA598" t="s"/>
      <c r="BB598" t="n">
        <v>418835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869</v>
      </c>
      <c r="F599" t="n">
        <v>-1</v>
      </c>
      <c r="G599" t="s">
        <v>74</v>
      </c>
      <c r="H599" t="s">
        <v>75</v>
      </c>
      <c r="I599" t="s"/>
      <c r="J599" t="s">
        <v>74</v>
      </c>
      <c r="K599" t="n">
        <v>227.12</v>
      </c>
      <c r="L599" t="s">
        <v>76</v>
      </c>
      <c r="M599" t="s"/>
      <c r="N599" t="s">
        <v>873</v>
      </c>
      <c r="O599" t="s">
        <v>78</v>
      </c>
      <c r="P599" t="s">
        <v>869</v>
      </c>
      <c r="Q599" t="s"/>
      <c r="R599" t="s">
        <v>171</v>
      </c>
      <c r="S599" t="s">
        <v>875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>
        <f>HYPERLINK("https://hotel-media.eclerx.com/savepage/tk_15462420872607515_sr_189.html","info")</f>
        <v/>
      </c>
      <c r="AA599" t="n">
        <v>-8979252</v>
      </c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391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8979252</v>
      </c>
      <c r="AZ599" t="s">
        <v>871</v>
      </c>
      <c r="BA599" t="s"/>
      <c r="BB599" t="n">
        <v>418835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876</v>
      </c>
      <c r="F600" t="n">
        <v>1498609</v>
      </c>
      <c r="G600" t="s">
        <v>74</v>
      </c>
      <c r="H600" t="s">
        <v>75</v>
      </c>
      <c r="I600" t="s"/>
      <c r="J600" t="s">
        <v>74</v>
      </c>
      <c r="K600" t="n">
        <v>89.01000000000001</v>
      </c>
      <c r="L600" t="s">
        <v>76</v>
      </c>
      <c r="M600" t="s"/>
      <c r="N600" t="s">
        <v>372</v>
      </c>
      <c r="O600" t="s">
        <v>78</v>
      </c>
      <c r="P600" t="s">
        <v>877</v>
      </c>
      <c r="Q600" t="s"/>
      <c r="R600" t="s">
        <v>112</v>
      </c>
      <c r="S600" t="s">
        <v>476</v>
      </c>
      <c r="T600" t="s">
        <v>81</v>
      </c>
      <c r="U600" t="s">
        <v>82</v>
      </c>
      <c r="V600" t="s">
        <v>83</v>
      </c>
      <c r="W600" t="s">
        <v>109</v>
      </c>
      <c r="X600" t="s"/>
      <c r="Y600" t="s">
        <v>85</v>
      </c>
      <c r="Z600">
        <f>HYPERLINK("https://hotel-media.eclerx.com/savepage/tk_15462418730699449_sr_189.html","info")</f>
        <v/>
      </c>
      <c r="AA600" t="n">
        <v>223496</v>
      </c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292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1769386</v>
      </c>
      <c r="AZ600" t="s">
        <v>878</v>
      </c>
      <c r="BA600" t="s"/>
      <c r="BB600" t="n">
        <v>612379</v>
      </c>
      <c r="BC600" t="n">
        <v>52.50694</v>
      </c>
      <c r="BD600" t="n">
        <v>52.50694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876</v>
      </c>
      <c r="F601" t="n">
        <v>1498609</v>
      </c>
      <c r="G601" t="s">
        <v>74</v>
      </c>
      <c r="H601" t="s">
        <v>75</v>
      </c>
      <c r="I601" t="s"/>
      <c r="J601" t="s">
        <v>74</v>
      </c>
      <c r="K601" t="n">
        <v>89.01000000000001</v>
      </c>
      <c r="L601" t="s">
        <v>76</v>
      </c>
      <c r="M601" t="s"/>
      <c r="N601" t="s">
        <v>372</v>
      </c>
      <c r="O601" t="s">
        <v>78</v>
      </c>
      <c r="P601" t="s">
        <v>877</v>
      </c>
      <c r="Q601" t="s"/>
      <c r="R601" t="s">
        <v>112</v>
      </c>
      <c r="S601" t="s">
        <v>476</v>
      </c>
      <c r="T601" t="s">
        <v>81</v>
      </c>
      <c r="U601" t="s">
        <v>82</v>
      </c>
      <c r="V601" t="s">
        <v>83</v>
      </c>
      <c r="W601" t="s">
        <v>109</v>
      </c>
      <c r="X601" t="s"/>
      <c r="Y601" t="s">
        <v>85</v>
      </c>
      <c r="Z601">
        <f>HYPERLINK("https://hotel-media.eclerx.com/savepage/tk_15462418730699449_sr_189.html","info")</f>
        <v/>
      </c>
      <c r="AA601" t="n">
        <v>223496</v>
      </c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292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1769386</v>
      </c>
      <c r="AZ601" t="s">
        <v>878</v>
      </c>
      <c r="BA601" t="s"/>
      <c r="BB601" t="n">
        <v>612379</v>
      </c>
      <c r="BC601" t="n">
        <v>52.50694</v>
      </c>
      <c r="BD601" t="n">
        <v>52.50694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876</v>
      </c>
      <c r="F602" t="n">
        <v>1498609</v>
      </c>
      <c r="G602" t="s">
        <v>74</v>
      </c>
      <c r="H602" t="s">
        <v>75</v>
      </c>
      <c r="I602" t="s"/>
      <c r="J602" t="s">
        <v>74</v>
      </c>
      <c r="K602" t="n">
        <v>99.01000000000001</v>
      </c>
      <c r="L602" t="s">
        <v>76</v>
      </c>
      <c r="M602" t="s"/>
      <c r="N602" t="s">
        <v>879</v>
      </c>
      <c r="O602" t="s">
        <v>78</v>
      </c>
      <c r="P602" t="s">
        <v>877</v>
      </c>
      <c r="Q602" t="s"/>
      <c r="R602" t="s">
        <v>112</v>
      </c>
      <c r="S602" t="s">
        <v>610</v>
      </c>
      <c r="T602" t="s">
        <v>81</v>
      </c>
      <c r="U602" t="s">
        <v>82</v>
      </c>
      <c r="V602" t="s">
        <v>83</v>
      </c>
      <c r="W602" t="s">
        <v>109</v>
      </c>
      <c r="X602" t="s"/>
      <c r="Y602" t="s">
        <v>85</v>
      </c>
      <c r="Z602">
        <f>HYPERLINK("https://hotel-media.eclerx.com/savepage/tk_15462418730699449_sr_189.html","info")</f>
        <v/>
      </c>
      <c r="AA602" t="n">
        <v>223496</v>
      </c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292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1769386</v>
      </c>
      <c r="AZ602" t="s">
        <v>878</v>
      </c>
      <c r="BA602" t="s"/>
      <c r="BB602" t="n">
        <v>612379</v>
      </c>
      <c r="BC602" t="n">
        <v>52.50694</v>
      </c>
      <c r="BD602" t="n">
        <v>52.50694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876</v>
      </c>
      <c r="F603" t="n">
        <v>1498609</v>
      </c>
      <c r="G603" t="s">
        <v>74</v>
      </c>
      <c r="H603" t="s">
        <v>75</v>
      </c>
      <c r="I603" t="s"/>
      <c r="J603" t="s">
        <v>74</v>
      </c>
      <c r="K603" t="n">
        <v>99.01000000000001</v>
      </c>
      <c r="L603" t="s">
        <v>76</v>
      </c>
      <c r="M603" t="s"/>
      <c r="N603" t="s">
        <v>879</v>
      </c>
      <c r="O603" t="s">
        <v>78</v>
      </c>
      <c r="P603" t="s">
        <v>877</v>
      </c>
      <c r="Q603" t="s"/>
      <c r="R603" t="s">
        <v>112</v>
      </c>
      <c r="S603" t="s">
        <v>610</v>
      </c>
      <c r="T603" t="s">
        <v>81</v>
      </c>
      <c r="U603" t="s">
        <v>82</v>
      </c>
      <c r="V603" t="s">
        <v>83</v>
      </c>
      <c r="W603" t="s">
        <v>109</v>
      </c>
      <c r="X603" t="s"/>
      <c r="Y603" t="s">
        <v>85</v>
      </c>
      <c r="Z603">
        <f>HYPERLINK("https://hotel-media.eclerx.com/savepage/tk_15462418730699449_sr_189.html","info")</f>
        <v/>
      </c>
      <c r="AA603" t="n">
        <v>223496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292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1769386</v>
      </c>
      <c r="AZ603" t="s">
        <v>878</v>
      </c>
      <c r="BA603" t="s"/>
      <c r="BB603" t="n">
        <v>612379</v>
      </c>
      <c r="BC603" t="n">
        <v>52.50694</v>
      </c>
      <c r="BD603" t="n">
        <v>52.50694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876</v>
      </c>
      <c r="F604" t="n">
        <v>1498609</v>
      </c>
      <c r="G604" t="s">
        <v>74</v>
      </c>
      <c r="H604" t="s">
        <v>75</v>
      </c>
      <c r="I604" t="s"/>
      <c r="J604" t="s">
        <v>74</v>
      </c>
      <c r="K604" t="n">
        <v>99.01000000000001</v>
      </c>
      <c r="L604" t="s">
        <v>76</v>
      </c>
      <c r="M604" t="s"/>
      <c r="N604" t="s">
        <v>544</v>
      </c>
      <c r="O604" t="s">
        <v>78</v>
      </c>
      <c r="P604" t="s">
        <v>877</v>
      </c>
      <c r="Q604" t="s"/>
      <c r="R604" t="s">
        <v>112</v>
      </c>
      <c r="S604" t="s">
        <v>610</v>
      </c>
      <c r="T604" t="s">
        <v>81</v>
      </c>
      <c r="U604" t="s">
        <v>82</v>
      </c>
      <c r="V604" t="s">
        <v>83</v>
      </c>
      <c r="W604" t="s">
        <v>109</v>
      </c>
      <c r="X604" t="s"/>
      <c r="Y604" t="s">
        <v>85</v>
      </c>
      <c r="Z604">
        <f>HYPERLINK("https://hotel-media.eclerx.com/savepage/tk_15462418730699449_sr_189.html","info")</f>
        <v/>
      </c>
      <c r="AA604" t="n">
        <v>223496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292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1769386</v>
      </c>
      <c r="AZ604" t="s">
        <v>878</v>
      </c>
      <c r="BA604" t="s"/>
      <c r="BB604" t="n">
        <v>612379</v>
      </c>
      <c r="BC604" t="n">
        <v>52.50694</v>
      </c>
      <c r="BD604" t="n">
        <v>52.50694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876</v>
      </c>
      <c r="F605" t="n">
        <v>1498609</v>
      </c>
      <c r="G605" t="s">
        <v>74</v>
      </c>
      <c r="H605" t="s">
        <v>75</v>
      </c>
      <c r="I605" t="s"/>
      <c r="J605" t="s">
        <v>74</v>
      </c>
      <c r="K605" t="n">
        <v>99.01000000000001</v>
      </c>
      <c r="L605" t="s">
        <v>76</v>
      </c>
      <c r="M605" t="s"/>
      <c r="N605" t="s">
        <v>544</v>
      </c>
      <c r="O605" t="s">
        <v>78</v>
      </c>
      <c r="P605" t="s">
        <v>877</v>
      </c>
      <c r="Q605" t="s"/>
      <c r="R605" t="s">
        <v>112</v>
      </c>
      <c r="S605" t="s">
        <v>610</v>
      </c>
      <c r="T605" t="s">
        <v>81</v>
      </c>
      <c r="U605" t="s">
        <v>82</v>
      </c>
      <c r="V605" t="s">
        <v>83</v>
      </c>
      <c r="W605" t="s">
        <v>109</v>
      </c>
      <c r="X605" t="s"/>
      <c r="Y605" t="s">
        <v>85</v>
      </c>
      <c r="Z605">
        <f>HYPERLINK("https://hotel-media.eclerx.com/savepage/tk_15462418730699449_sr_189.html","info")</f>
        <v/>
      </c>
      <c r="AA605" t="n">
        <v>223496</v>
      </c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292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1769386</v>
      </c>
      <c r="AZ605" t="s">
        <v>878</v>
      </c>
      <c r="BA605" t="s"/>
      <c r="BB605" t="n">
        <v>612379</v>
      </c>
      <c r="BC605" t="n">
        <v>52.50694</v>
      </c>
      <c r="BD605" t="n">
        <v>52.50694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876</v>
      </c>
      <c r="F606" t="n">
        <v>1498609</v>
      </c>
      <c r="G606" t="s">
        <v>74</v>
      </c>
      <c r="H606" t="s">
        <v>75</v>
      </c>
      <c r="I606" t="s"/>
      <c r="J606" t="s">
        <v>74</v>
      </c>
      <c r="K606" t="n">
        <v>109</v>
      </c>
      <c r="L606" t="s">
        <v>76</v>
      </c>
      <c r="M606" t="s"/>
      <c r="N606" t="s">
        <v>218</v>
      </c>
      <c r="O606" t="s">
        <v>78</v>
      </c>
      <c r="P606" t="s">
        <v>877</v>
      </c>
      <c r="Q606" t="s"/>
      <c r="R606" t="s">
        <v>112</v>
      </c>
      <c r="S606" t="s">
        <v>202</v>
      </c>
      <c r="T606" t="s">
        <v>81</v>
      </c>
      <c r="U606" t="s">
        <v>82</v>
      </c>
      <c r="V606" t="s">
        <v>83</v>
      </c>
      <c r="W606" t="s">
        <v>109</v>
      </c>
      <c r="X606" t="s"/>
      <c r="Y606" t="s">
        <v>85</v>
      </c>
      <c r="Z606">
        <f>HYPERLINK("https://hotel-media.eclerx.com/savepage/tk_15462418730699449_sr_189.html","info")</f>
        <v/>
      </c>
      <c r="AA606" t="n">
        <v>223496</v>
      </c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292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1769386</v>
      </c>
      <c r="AZ606" t="s">
        <v>878</v>
      </c>
      <c r="BA606" t="s"/>
      <c r="BB606" t="n">
        <v>612379</v>
      </c>
      <c r="BC606" t="n">
        <v>52.50694</v>
      </c>
      <c r="BD606" t="n">
        <v>52.50694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876</v>
      </c>
      <c r="F607" t="n">
        <v>1498609</v>
      </c>
      <c r="G607" t="s">
        <v>74</v>
      </c>
      <c r="H607" t="s">
        <v>75</v>
      </c>
      <c r="I607" t="s"/>
      <c r="J607" t="s">
        <v>74</v>
      </c>
      <c r="K607" t="n">
        <v>109</v>
      </c>
      <c r="L607" t="s">
        <v>76</v>
      </c>
      <c r="M607" t="s"/>
      <c r="N607" t="s">
        <v>218</v>
      </c>
      <c r="O607" t="s">
        <v>78</v>
      </c>
      <c r="P607" t="s">
        <v>877</v>
      </c>
      <c r="Q607" t="s"/>
      <c r="R607" t="s">
        <v>112</v>
      </c>
      <c r="S607" t="s">
        <v>202</v>
      </c>
      <c r="T607" t="s">
        <v>81</v>
      </c>
      <c r="U607" t="s">
        <v>82</v>
      </c>
      <c r="V607" t="s">
        <v>83</v>
      </c>
      <c r="W607" t="s">
        <v>109</v>
      </c>
      <c r="X607" t="s"/>
      <c r="Y607" t="s">
        <v>85</v>
      </c>
      <c r="Z607">
        <f>HYPERLINK("https://hotel-media.eclerx.com/savepage/tk_15462418730699449_sr_189.html","info")</f>
        <v/>
      </c>
      <c r="AA607" t="n">
        <v>223496</v>
      </c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292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1769386</v>
      </c>
      <c r="AZ607" t="s">
        <v>878</v>
      </c>
      <c r="BA607" t="s"/>
      <c r="BB607" t="n">
        <v>612379</v>
      </c>
      <c r="BC607" t="n">
        <v>52.50694</v>
      </c>
      <c r="BD607" t="n">
        <v>52.50694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876</v>
      </c>
      <c r="F608" t="n">
        <v>1498609</v>
      </c>
      <c r="G608" t="s">
        <v>74</v>
      </c>
      <c r="H608" t="s">
        <v>75</v>
      </c>
      <c r="I608" t="s"/>
      <c r="J608" t="s">
        <v>74</v>
      </c>
      <c r="K608" t="n">
        <v>113</v>
      </c>
      <c r="L608" t="s">
        <v>76</v>
      </c>
      <c r="M608" t="s"/>
      <c r="N608" t="s">
        <v>372</v>
      </c>
      <c r="O608" t="s">
        <v>78</v>
      </c>
      <c r="P608" t="s">
        <v>877</v>
      </c>
      <c r="Q608" t="s"/>
      <c r="R608" t="s">
        <v>112</v>
      </c>
      <c r="S608" t="s">
        <v>726</v>
      </c>
      <c r="T608" t="s">
        <v>81</v>
      </c>
      <c r="U608" t="s">
        <v>82</v>
      </c>
      <c r="V608" t="s">
        <v>83</v>
      </c>
      <c r="W608" t="s">
        <v>84</v>
      </c>
      <c r="X608" t="s"/>
      <c r="Y608" t="s">
        <v>85</v>
      </c>
      <c r="Z608">
        <f>HYPERLINK("https://hotel-media.eclerx.com/savepage/tk_15462418730699449_sr_189.html","info")</f>
        <v/>
      </c>
      <c r="AA608" t="n">
        <v>223496</v>
      </c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292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1769386</v>
      </c>
      <c r="AZ608" t="s">
        <v>878</v>
      </c>
      <c r="BA608" t="s"/>
      <c r="BB608" t="n">
        <v>612379</v>
      </c>
      <c r="BC608" t="n">
        <v>52.50694</v>
      </c>
      <c r="BD608" t="n">
        <v>52.50694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876</v>
      </c>
      <c r="F609" t="n">
        <v>1498609</v>
      </c>
      <c r="G609" t="s">
        <v>74</v>
      </c>
      <c r="H609" t="s">
        <v>75</v>
      </c>
      <c r="I609" t="s"/>
      <c r="J609" t="s">
        <v>74</v>
      </c>
      <c r="K609" t="n">
        <v>113</v>
      </c>
      <c r="L609" t="s">
        <v>76</v>
      </c>
      <c r="M609" t="s"/>
      <c r="N609" t="s">
        <v>372</v>
      </c>
      <c r="O609" t="s">
        <v>78</v>
      </c>
      <c r="P609" t="s">
        <v>877</v>
      </c>
      <c r="Q609" t="s"/>
      <c r="R609" t="s">
        <v>112</v>
      </c>
      <c r="S609" t="s">
        <v>726</v>
      </c>
      <c r="T609" t="s">
        <v>81</v>
      </c>
      <c r="U609" t="s">
        <v>82</v>
      </c>
      <c r="V609" t="s">
        <v>83</v>
      </c>
      <c r="W609" t="s">
        <v>84</v>
      </c>
      <c r="X609" t="s"/>
      <c r="Y609" t="s">
        <v>85</v>
      </c>
      <c r="Z609">
        <f>HYPERLINK("https://hotel-media.eclerx.com/savepage/tk_15462418730699449_sr_189.html","info")</f>
        <v/>
      </c>
      <c r="AA609" t="n">
        <v>223496</v>
      </c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292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1769386</v>
      </c>
      <c r="AZ609" t="s">
        <v>878</v>
      </c>
      <c r="BA609" t="s"/>
      <c r="BB609" t="n">
        <v>612379</v>
      </c>
      <c r="BC609" t="n">
        <v>52.50694</v>
      </c>
      <c r="BD609" t="n">
        <v>52.50694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876</v>
      </c>
      <c r="F610" t="n">
        <v>1498609</v>
      </c>
      <c r="G610" t="s">
        <v>74</v>
      </c>
      <c r="H610" t="s">
        <v>75</v>
      </c>
      <c r="I610" t="s"/>
      <c r="J610" t="s">
        <v>74</v>
      </c>
      <c r="K610" t="n">
        <v>119</v>
      </c>
      <c r="L610" t="s">
        <v>76</v>
      </c>
      <c r="M610" t="s"/>
      <c r="N610" t="s">
        <v>880</v>
      </c>
      <c r="O610" t="s">
        <v>78</v>
      </c>
      <c r="P610" t="s">
        <v>877</v>
      </c>
      <c r="Q610" t="s"/>
      <c r="R610" t="s">
        <v>112</v>
      </c>
      <c r="S610" t="s">
        <v>204</v>
      </c>
      <c r="T610" t="s">
        <v>81</v>
      </c>
      <c r="U610" t="s">
        <v>82</v>
      </c>
      <c r="V610" t="s">
        <v>83</v>
      </c>
      <c r="W610" t="s">
        <v>109</v>
      </c>
      <c r="X610" t="s"/>
      <c r="Y610" t="s">
        <v>85</v>
      </c>
      <c r="Z610">
        <f>HYPERLINK("https://hotel-media.eclerx.com/savepage/tk_15462418730699449_sr_189.html","info")</f>
        <v/>
      </c>
      <c r="AA610" t="n">
        <v>223496</v>
      </c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292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1769386</v>
      </c>
      <c r="AZ610" t="s">
        <v>878</v>
      </c>
      <c r="BA610" t="s"/>
      <c r="BB610" t="n">
        <v>612379</v>
      </c>
      <c r="BC610" t="n">
        <v>52.50694</v>
      </c>
      <c r="BD610" t="n">
        <v>52.50694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876</v>
      </c>
      <c r="F611" t="n">
        <v>1498609</v>
      </c>
      <c r="G611" t="s">
        <v>74</v>
      </c>
      <c r="H611" t="s">
        <v>75</v>
      </c>
      <c r="I611" t="s"/>
      <c r="J611" t="s">
        <v>74</v>
      </c>
      <c r="K611" t="n">
        <v>119</v>
      </c>
      <c r="L611" t="s">
        <v>76</v>
      </c>
      <c r="M611" t="s"/>
      <c r="N611" t="s">
        <v>880</v>
      </c>
      <c r="O611" t="s">
        <v>78</v>
      </c>
      <c r="P611" t="s">
        <v>877</v>
      </c>
      <c r="Q611" t="s"/>
      <c r="R611" t="s">
        <v>112</v>
      </c>
      <c r="S611" t="s">
        <v>204</v>
      </c>
      <c r="T611" t="s">
        <v>81</v>
      </c>
      <c r="U611" t="s">
        <v>82</v>
      </c>
      <c r="V611" t="s">
        <v>83</v>
      </c>
      <c r="W611" t="s">
        <v>109</v>
      </c>
      <c r="X611" t="s"/>
      <c r="Y611" t="s">
        <v>85</v>
      </c>
      <c r="Z611">
        <f>HYPERLINK("https://hotel-media.eclerx.com/savepage/tk_15462418730699449_sr_189.html","info")</f>
        <v/>
      </c>
      <c r="AA611" t="n">
        <v>223496</v>
      </c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292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1769386</v>
      </c>
      <c r="AZ611" t="s">
        <v>878</v>
      </c>
      <c r="BA611" t="s"/>
      <c r="BB611" t="n">
        <v>612379</v>
      </c>
      <c r="BC611" t="n">
        <v>52.50694</v>
      </c>
      <c r="BD611" t="n">
        <v>52.50694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876</v>
      </c>
      <c r="F612" t="n">
        <v>1498609</v>
      </c>
      <c r="G612" t="s">
        <v>74</v>
      </c>
      <c r="H612" t="s">
        <v>75</v>
      </c>
      <c r="I612" t="s"/>
      <c r="J612" t="s">
        <v>74</v>
      </c>
      <c r="K612" t="n">
        <v>122.99</v>
      </c>
      <c r="L612" t="s">
        <v>76</v>
      </c>
      <c r="M612" t="s"/>
      <c r="N612" t="s">
        <v>879</v>
      </c>
      <c r="O612" t="s">
        <v>78</v>
      </c>
      <c r="P612" t="s">
        <v>877</v>
      </c>
      <c r="Q612" t="s"/>
      <c r="R612" t="s">
        <v>112</v>
      </c>
      <c r="S612" t="s">
        <v>881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>
        <f>HYPERLINK("https://hotel-media.eclerx.com/savepage/tk_15462418730699449_sr_189.html","info")</f>
        <v/>
      </c>
      <c r="AA612" t="n">
        <v>223496</v>
      </c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292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1769386</v>
      </c>
      <c r="AZ612" t="s">
        <v>878</v>
      </c>
      <c r="BA612" t="s"/>
      <c r="BB612" t="n">
        <v>612379</v>
      </c>
      <c r="BC612" t="n">
        <v>52.50694</v>
      </c>
      <c r="BD612" t="n">
        <v>52.50694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876</v>
      </c>
      <c r="F613" t="n">
        <v>1498609</v>
      </c>
      <c r="G613" t="s">
        <v>74</v>
      </c>
      <c r="H613" t="s">
        <v>75</v>
      </c>
      <c r="I613" t="s"/>
      <c r="J613" t="s">
        <v>74</v>
      </c>
      <c r="K613" t="n">
        <v>122.99</v>
      </c>
      <c r="L613" t="s">
        <v>76</v>
      </c>
      <c r="M613" t="s"/>
      <c r="N613" t="s">
        <v>879</v>
      </c>
      <c r="O613" t="s">
        <v>78</v>
      </c>
      <c r="P613" t="s">
        <v>877</v>
      </c>
      <c r="Q613" t="s"/>
      <c r="R613" t="s">
        <v>112</v>
      </c>
      <c r="S613" t="s">
        <v>881</v>
      </c>
      <c r="T613" t="s">
        <v>81</v>
      </c>
      <c r="U613" t="s">
        <v>82</v>
      </c>
      <c r="V613" t="s">
        <v>83</v>
      </c>
      <c r="W613" t="s">
        <v>84</v>
      </c>
      <c r="X613" t="s"/>
      <c r="Y613" t="s">
        <v>85</v>
      </c>
      <c r="Z613">
        <f>HYPERLINK("https://hotel-media.eclerx.com/savepage/tk_15462418730699449_sr_189.html","info")</f>
        <v/>
      </c>
      <c r="AA613" t="n">
        <v>223496</v>
      </c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292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1769386</v>
      </c>
      <c r="AZ613" t="s">
        <v>878</v>
      </c>
      <c r="BA613" t="s"/>
      <c r="BB613" t="n">
        <v>612379</v>
      </c>
      <c r="BC613" t="n">
        <v>52.50694</v>
      </c>
      <c r="BD613" t="n">
        <v>52.50694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876</v>
      </c>
      <c r="F614" t="n">
        <v>1498609</v>
      </c>
      <c r="G614" t="s">
        <v>74</v>
      </c>
      <c r="H614" t="s">
        <v>75</v>
      </c>
      <c r="I614" t="s"/>
      <c r="J614" t="s">
        <v>74</v>
      </c>
      <c r="K614" t="n">
        <v>122.99</v>
      </c>
      <c r="L614" t="s">
        <v>76</v>
      </c>
      <c r="M614" t="s"/>
      <c r="N614" t="s">
        <v>544</v>
      </c>
      <c r="O614" t="s">
        <v>78</v>
      </c>
      <c r="P614" t="s">
        <v>877</v>
      </c>
      <c r="Q614" t="s"/>
      <c r="R614" t="s">
        <v>112</v>
      </c>
      <c r="S614" t="s">
        <v>881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>
        <f>HYPERLINK("https://hotel-media.eclerx.com/savepage/tk_15462418730699449_sr_189.html","info")</f>
        <v/>
      </c>
      <c r="AA614" t="n">
        <v>223496</v>
      </c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292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1769386</v>
      </c>
      <c r="AZ614" t="s">
        <v>878</v>
      </c>
      <c r="BA614" t="s"/>
      <c r="BB614" t="n">
        <v>612379</v>
      </c>
      <c r="BC614" t="n">
        <v>52.50694</v>
      </c>
      <c r="BD614" t="n">
        <v>52.50694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876</v>
      </c>
      <c r="F615" t="n">
        <v>1498609</v>
      </c>
      <c r="G615" t="s">
        <v>74</v>
      </c>
      <c r="H615" t="s">
        <v>75</v>
      </c>
      <c r="I615" t="s"/>
      <c r="J615" t="s">
        <v>74</v>
      </c>
      <c r="K615" t="n">
        <v>122.99</v>
      </c>
      <c r="L615" t="s">
        <v>76</v>
      </c>
      <c r="M615" t="s"/>
      <c r="N615" t="s">
        <v>544</v>
      </c>
      <c r="O615" t="s">
        <v>78</v>
      </c>
      <c r="P615" t="s">
        <v>877</v>
      </c>
      <c r="Q615" t="s"/>
      <c r="R615" t="s">
        <v>112</v>
      </c>
      <c r="S615" t="s">
        <v>881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>
        <f>HYPERLINK("https://hotel-media.eclerx.com/savepage/tk_15462418730699449_sr_189.html","info")</f>
        <v/>
      </c>
      <c r="AA615" t="n">
        <v>223496</v>
      </c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292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1769386</v>
      </c>
      <c r="AZ615" t="s">
        <v>878</v>
      </c>
      <c r="BA615" t="s"/>
      <c r="BB615" t="n">
        <v>612379</v>
      </c>
      <c r="BC615" t="n">
        <v>52.50694</v>
      </c>
      <c r="BD615" t="n">
        <v>52.50694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876</v>
      </c>
      <c r="F616" t="n">
        <v>1498609</v>
      </c>
      <c r="G616" t="s">
        <v>74</v>
      </c>
      <c r="H616" t="s">
        <v>75</v>
      </c>
      <c r="I616" t="s"/>
      <c r="J616" t="s">
        <v>74</v>
      </c>
      <c r="K616" t="n">
        <v>133</v>
      </c>
      <c r="L616" t="s">
        <v>76</v>
      </c>
      <c r="M616" t="s"/>
      <c r="N616" t="s">
        <v>218</v>
      </c>
      <c r="O616" t="s">
        <v>78</v>
      </c>
      <c r="P616" t="s">
        <v>877</v>
      </c>
      <c r="Q616" t="s"/>
      <c r="R616" t="s">
        <v>112</v>
      </c>
      <c r="S616" t="s">
        <v>731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>
        <f>HYPERLINK("https://hotel-media.eclerx.com/savepage/tk_15462418730699449_sr_189.html","info")</f>
        <v/>
      </c>
      <c r="AA616" t="n">
        <v>223496</v>
      </c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292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1769386</v>
      </c>
      <c r="AZ616" t="s">
        <v>878</v>
      </c>
      <c r="BA616" t="s"/>
      <c r="BB616" t="n">
        <v>612379</v>
      </c>
      <c r="BC616" t="n">
        <v>52.50694</v>
      </c>
      <c r="BD616" t="n">
        <v>52.50694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876</v>
      </c>
      <c r="F617" t="n">
        <v>1498609</v>
      </c>
      <c r="G617" t="s">
        <v>74</v>
      </c>
      <c r="H617" t="s">
        <v>75</v>
      </c>
      <c r="I617" t="s"/>
      <c r="J617" t="s">
        <v>74</v>
      </c>
      <c r="K617" t="n">
        <v>133</v>
      </c>
      <c r="L617" t="s">
        <v>76</v>
      </c>
      <c r="M617" t="s"/>
      <c r="N617" t="s">
        <v>218</v>
      </c>
      <c r="O617" t="s">
        <v>78</v>
      </c>
      <c r="P617" t="s">
        <v>877</v>
      </c>
      <c r="Q617" t="s"/>
      <c r="R617" t="s">
        <v>112</v>
      </c>
      <c r="S617" t="s">
        <v>731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>
        <f>HYPERLINK("https://hotel-media.eclerx.com/savepage/tk_15462418730699449_sr_189.html","info")</f>
        <v/>
      </c>
      <c r="AA617" t="n">
        <v>223496</v>
      </c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292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1769386</v>
      </c>
      <c r="AZ617" t="s">
        <v>878</v>
      </c>
      <c r="BA617" t="s"/>
      <c r="BB617" t="n">
        <v>612379</v>
      </c>
      <c r="BC617" t="n">
        <v>52.50694</v>
      </c>
      <c r="BD617" t="n">
        <v>52.50694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876</v>
      </c>
      <c r="F618" t="n">
        <v>1498609</v>
      </c>
      <c r="G618" t="s">
        <v>74</v>
      </c>
      <c r="H618" t="s">
        <v>75</v>
      </c>
      <c r="I618" t="s"/>
      <c r="J618" t="s">
        <v>74</v>
      </c>
      <c r="K618" t="n">
        <v>143</v>
      </c>
      <c r="L618" t="s">
        <v>76</v>
      </c>
      <c r="M618" t="s"/>
      <c r="N618" t="s">
        <v>880</v>
      </c>
      <c r="O618" t="s">
        <v>78</v>
      </c>
      <c r="P618" t="s">
        <v>877</v>
      </c>
      <c r="Q618" t="s"/>
      <c r="R618" t="s">
        <v>112</v>
      </c>
      <c r="S618" t="s">
        <v>221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>
        <f>HYPERLINK("https://hotel-media.eclerx.com/savepage/tk_15462418730699449_sr_189.html","info")</f>
        <v/>
      </c>
      <c r="AA618" t="n">
        <v>223496</v>
      </c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292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1769386</v>
      </c>
      <c r="AZ618" t="s">
        <v>878</v>
      </c>
      <c r="BA618" t="s"/>
      <c r="BB618" t="n">
        <v>612379</v>
      </c>
      <c r="BC618" t="n">
        <v>52.50694</v>
      </c>
      <c r="BD618" t="n">
        <v>52.50694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876</v>
      </c>
      <c r="F619" t="n">
        <v>1498609</v>
      </c>
      <c r="G619" t="s">
        <v>74</v>
      </c>
      <c r="H619" t="s">
        <v>75</v>
      </c>
      <c r="I619" t="s"/>
      <c r="J619" t="s">
        <v>74</v>
      </c>
      <c r="K619" t="n">
        <v>143</v>
      </c>
      <c r="L619" t="s">
        <v>76</v>
      </c>
      <c r="M619" t="s"/>
      <c r="N619" t="s">
        <v>880</v>
      </c>
      <c r="O619" t="s">
        <v>78</v>
      </c>
      <c r="P619" t="s">
        <v>877</v>
      </c>
      <c r="Q619" t="s"/>
      <c r="R619" t="s">
        <v>112</v>
      </c>
      <c r="S619" t="s">
        <v>221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>
        <f>HYPERLINK("https://hotel-media.eclerx.com/savepage/tk_15462418730699449_sr_189.html","info")</f>
        <v/>
      </c>
      <c r="AA619" t="n">
        <v>223496</v>
      </c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292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1769386</v>
      </c>
      <c r="AZ619" t="s">
        <v>878</v>
      </c>
      <c r="BA619" t="s"/>
      <c r="BB619" t="n">
        <v>612379</v>
      </c>
      <c r="BC619" t="n">
        <v>52.50694</v>
      </c>
      <c r="BD619" t="n">
        <v>52.50694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882</v>
      </c>
      <c r="F620" t="n">
        <v>1595453</v>
      </c>
      <c r="G620" t="s">
        <v>74</v>
      </c>
      <c r="H620" t="s">
        <v>75</v>
      </c>
      <c r="I620" t="s"/>
      <c r="J620" t="s">
        <v>74</v>
      </c>
      <c r="K620" t="n">
        <v>55</v>
      </c>
      <c r="L620" t="s">
        <v>76</v>
      </c>
      <c r="M620" t="s"/>
      <c r="N620" t="s">
        <v>93</v>
      </c>
      <c r="O620" t="s">
        <v>78</v>
      </c>
      <c r="P620" t="s">
        <v>883</v>
      </c>
      <c r="Q620" t="s"/>
      <c r="R620" t="s">
        <v>171</v>
      </c>
      <c r="S620" t="s">
        <v>231</v>
      </c>
      <c r="T620" t="s">
        <v>81</v>
      </c>
      <c r="U620" t="s">
        <v>82</v>
      </c>
      <c r="V620" t="s">
        <v>83</v>
      </c>
      <c r="W620" t="s">
        <v>109</v>
      </c>
      <c r="X620" t="s"/>
      <c r="Y620" t="s">
        <v>85</v>
      </c>
      <c r="Z620">
        <f>HYPERLINK("https://hotel-media.eclerx.com/savepage/tk_15462419467323008_sr_188.html","info")</f>
        <v/>
      </c>
      <c r="AA620" t="n">
        <v>234501</v>
      </c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365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937795</v>
      </c>
      <c r="AZ620" t="s">
        <v>884</v>
      </c>
      <c r="BA620" t="s"/>
      <c r="BB620" t="n">
        <v>405</v>
      </c>
      <c r="BC620" t="n">
        <v>52.52382</v>
      </c>
      <c r="BD620" t="n">
        <v>52.52382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882</v>
      </c>
      <c r="F621" t="n">
        <v>1595453</v>
      </c>
      <c r="G621" t="s">
        <v>74</v>
      </c>
      <c r="H621" t="s">
        <v>75</v>
      </c>
      <c r="I621" t="s"/>
      <c r="J621" t="s">
        <v>74</v>
      </c>
      <c r="K621" t="n">
        <v>61</v>
      </c>
      <c r="L621" t="s">
        <v>76</v>
      </c>
      <c r="M621" t="s"/>
      <c r="N621" t="s">
        <v>95</v>
      </c>
      <c r="O621" t="s">
        <v>78</v>
      </c>
      <c r="P621" t="s">
        <v>883</v>
      </c>
      <c r="Q621" t="s"/>
      <c r="R621" t="s">
        <v>171</v>
      </c>
      <c r="S621" t="s">
        <v>80</v>
      </c>
      <c r="T621" t="s">
        <v>81</v>
      </c>
      <c r="U621" t="s">
        <v>82</v>
      </c>
      <c r="V621" t="s">
        <v>83</v>
      </c>
      <c r="W621" t="s">
        <v>109</v>
      </c>
      <c r="X621" t="s"/>
      <c r="Y621" t="s">
        <v>85</v>
      </c>
      <c r="Z621">
        <f>HYPERLINK("https://hotel-media.eclerx.com/savepage/tk_15462419467323008_sr_188.html","info")</f>
        <v/>
      </c>
      <c r="AA621" t="n">
        <v>234501</v>
      </c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365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937795</v>
      </c>
      <c r="AZ621" t="s">
        <v>884</v>
      </c>
      <c r="BA621" t="s"/>
      <c r="BB621" t="n">
        <v>405</v>
      </c>
      <c r="BC621" t="n">
        <v>52.52382</v>
      </c>
      <c r="BD621" t="n">
        <v>52.52382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882</v>
      </c>
      <c r="F622" t="n">
        <v>1595453</v>
      </c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327</v>
      </c>
      <c r="O622" t="s">
        <v>78</v>
      </c>
      <c r="P622" t="s">
        <v>883</v>
      </c>
      <c r="Q622" t="s"/>
      <c r="R622" t="s">
        <v>171</v>
      </c>
      <c r="S622" t="s">
        <v>604</v>
      </c>
      <c r="T622" t="s">
        <v>81</v>
      </c>
      <c r="U622" t="s">
        <v>82</v>
      </c>
      <c r="V622" t="s">
        <v>83</v>
      </c>
      <c r="W622" t="s">
        <v>109</v>
      </c>
      <c r="X622" t="s"/>
      <c r="Y622" t="s">
        <v>85</v>
      </c>
      <c r="Z622">
        <f>HYPERLINK("https://hotel-media.eclerx.com/savepage/tk_15462419467323008_sr_188.html","info")</f>
        <v/>
      </c>
      <c r="AA622" t="n">
        <v>234501</v>
      </c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365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937795</v>
      </c>
      <c r="AZ622" t="s">
        <v>884</v>
      </c>
      <c r="BA622" t="s"/>
      <c r="BB622" t="n">
        <v>405</v>
      </c>
      <c r="BC622" t="n">
        <v>52.52382</v>
      </c>
      <c r="BD622" t="n">
        <v>52.52382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885</v>
      </c>
      <c r="F623" t="n">
        <v>-1</v>
      </c>
      <c r="G623" t="s">
        <v>74</v>
      </c>
      <c r="H623" t="s">
        <v>75</v>
      </c>
      <c r="I623" t="s"/>
      <c r="J623" t="s">
        <v>74</v>
      </c>
      <c r="K623" t="n">
        <v>91</v>
      </c>
      <c r="L623" t="s">
        <v>76</v>
      </c>
      <c r="M623" t="s"/>
      <c r="N623" t="s">
        <v>93</v>
      </c>
      <c r="O623" t="s">
        <v>78</v>
      </c>
      <c r="P623" t="s">
        <v>885</v>
      </c>
      <c r="Q623" t="s"/>
      <c r="R623" t="s">
        <v>112</v>
      </c>
      <c r="S623" t="s">
        <v>94</v>
      </c>
      <c r="T623" t="s">
        <v>81</v>
      </c>
      <c r="U623" t="s">
        <v>82</v>
      </c>
      <c r="V623" t="s">
        <v>83</v>
      </c>
      <c r="W623" t="s">
        <v>109</v>
      </c>
      <c r="X623" t="s"/>
      <c r="Y623" t="s">
        <v>85</v>
      </c>
      <c r="Z623">
        <f>HYPERLINK("https://hotel-media.eclerx.com/savepage/tk_15462414659746754_sr_188.html","info")</f>
        <v/>
      </c>
      <c r="AA623" t="n">
        <v>-2667993</v>
      </c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106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2667993</v>
      </c>
      <c r="AZ623" t="s">
        <v>886</v>
      </c>
      <c r="BA623" t="s"/>
      <c r="BB623" t="n">
        <v>82271</v>
      </c>
      <c r="BC623" t="n">
        <v>52.52335</v>
      </c>
      <c r="BD623" t="n">
        <v>52.52335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885</v>
      </c>
      <c r="F624" t="n">
        <v>-1</v>
      </c>
      <c r="G624" t="s">
        <v>74</v>
      </c>
      <c r="H624" t="s">
        <v>75</v>
      </c>
      <c r="I624" t="s"/>
      <c r="J624" t="s">
        <v>74</v>
      </c>
      <c r="K624" t="n">
        <v>100.99</v>
      </c>
      <c r="L624" t="s">
        <v>76</v>
      </c>
      <c r="M624" t="s"/>
      <c r="N624" t="s">
        <v>708</v>
      </c>
      <c r="O624" t="s">
        <v>78</v>
      </c>
      <c r="P624" t="s">
        <v>885</v>
      </c>
      <c r="Q624" t="s"/>
      <c r="R624" t="s">
        <v>112</v>
      </c>
      <c r="S624" t="s">
        <v>801</v>
      </c>
      <c r="T624" t="s">
        <v>81</v>
      </c>
      <c r="U624" t="s">
        <v>82</v>
      </c>
      <c r="V624" t="s">
        <v>83</v>
      </c>
      <c r="W624" t="s">
        <v>109</v>
      </c>
      <c r="X624" t="s"/>
      <c r="Y624" t="s">
        <v>85</v>
      </c>
      <c r="Z624">
        <f>HYPERLINK("https://hotel-media.eclerx.com/savepage/tk_15462414659746754_sr_188.html","info")</f>
        <v/>
      </c>
      <c r="AA624" t="n">
        <v>-2667993</v>
      </c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106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2667993</v>
      </c>
      <c r="AZ624" t="s">
        <v>886</v>
      </c>
      <c r="BA624" t="s"/>
      <c r="BB624" t="n">
        <v>82271</v>
      </c>
      <c r="BC624" t="n">
        <v>52.52335</v>
      </c>
      <c r="BD624" t="n">
        <v>52.52335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885</v>
      </c>
      <c r="F625" t="n">
        <v>-1</v>
      </c>
      <c r="G625" t="s">
        <v>74</v>
      </c>
      <c r="H625" t="s">
        <v>75</v>
      </c>
      <c r="I625" t="s"/>
      <c r="J625" t="s">
        <v>74</v>
      </c>
      <c r="K625" t="n">
        <v>118</v>
      </c>
      <c r="L625" t="s">
        <v>76</v>
      </c>
      <c r="M625" t="s"/>
      <c r="N625" t="s">
        <v>201</v>
      </c>
      <c r="O625" t="s">
        <v>78</v>
      </c>
      <c r="P625" t="s">
        <v>885</v>
      </c>
      <c r="Q625" t="s"/>
      <c r="R625" t="s">
        <v>112</v>
      </c>
      <c r="S625" t="s">
        <v>165</v>
      </c>
      <c r="T625" t="s">
        <v>81</v>
      </c>
      <c r="U625" t="s">
        <v>82</v>
      </c>
      <c r="V625" t="s">
        <v>83</v>
      </c>
      <c r="W625" t="s">
        <v>109</v>
      </c>
      <c r="X625" t="s"/>
      <c r="Y625" t="s">
        <v>85</v>
      </c>
      <c r="Z625">
        <f>HYPERLINK("https://hotel-media.eclerx.com/savepage/tk_15462414659746754_sr_188.html","info")</f>
        <v/>
      </c>
      <c r="AA625" t="n">
        <v>-2667993</v>
      </c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106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2667993</v>
      </c>
      <c r="AZ625" t="s">
        <v>886</v>
      </c>
      <c r="BA625" t="s"/>
      <c r="BB625" t="n">
        <v>82271</v>
      </c>
      <c r="BC625" t="n">
        <v>52.52335</v>
      </c>
      <c r="BD625" t="n">
        <v>52.52335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885</v>
      </c>
      <c r="F626" t="n">
        <v>-1</v>
      </c>
      <c r="G626" t="s">
        <v>74</v>
      </c>
      <c r="H626" t="s">
        <v>75</v>
      </c>
      <c r="I626" t="s"/>
      <c r="J626" t="s">
        <v>74</v>
      </c>
      <c r="K626" t="n">
        <v>141</v>
      </c>
      <c r="L626" t="s">
        <v>76</v>
      </c>
      <c r="M626" t="s"/>
      <c r="N626" t="s">
        <v>203</v>
      </c>
      <c r="O626" t="s">
        <v>78</v>
      </c>
      <c r="P626" t="s">
        <v>885</v>
      </c>
      <c r="Q626" t="s"/>
      <c r="R626" t="s">
        <v>112</v>
      </c>
      <c r="S626" t="s">
        <v>887</v>
      </c>
      <c r="T626" t="s">
        <v>81</v>
      </c>
      <c r="U626" t="s">
        <v>82</v>
      </c>
      <c r="V626" t="s">
        <v>83</v>
      </c>
      <c r="W626" t="s">
        <v>109</v>
      </c>
      <c r="X626" t="s"/>
      <c r="Y626" t="s">
        <v>85</v>
      </c>
      <c r="Z626">
        <f>HYPERLINK("https://hotel-media.eclerx.com/savepage/tk_15462414659746754_sr_188.html","info")</f>
        <v/>
      </c>
      <c r="AA626" t="n">
        <v>-2667993</v>
      </c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106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2667993</v>
      </c>
      <c r="AZ626" t="s">
        <v>886</v>
      </c>
      <c r="BA626" t="s"/>
      <c r="BB626" t="n">
        <v>82271</v>
      </c>
      <c r="BC626" t="n">
        <v>52.52335</v>
      </c>
      <c r="BD626" t="n">
        <v>52.52335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885</v>
      </c>
      <c r="F627" t="n">
        <v>-1</v>
      </c>
      <c r="G627" t="s">
        <v>74</v>
      </c>
      <c r="H627" t="s">
        <v>75</v>
      </c>
      <c r="I627" t="s"/>
      <c r="J627" t="s">
        <v>74</v>
      </c>
      <c r="K627" t="n">
        <v>141.01</v>
      </c>
      <c r="L627" t="s">
        <v>76</v>
      </c>
      <c r="M627" t="s"/>
      <c r="N627" t="s">
        <v>708</v>
      </c>
      <c r="O627" t="s">
        <v>78</v>
      </c>
      <c r="P627" t="s">
        <v>885</v>
      </c>
      <c r="Q627" t="s"/>
      <c r="R627" t="s">
        <v>112</v>
      </c>
      <c r="S627" t="s">
        <v>888</v>
      </c>
      <c r="T627" t="s">
        <v>81</v>
      </c>
      <c r="U627" t="s">
        <v>82</v>
      </c>
      <c r="V627" t="s">
        <v>83</v>
      </c>
      <c r="W627" t="s">
        <v>84</v>
      </c>
      <c r="X627" t="s"/>
      <c r="Y627" t="s">
        <v>85</v>
      </c>
      <c r="Z627">
        <f>HYPERLINK("https://hotel-media.eclerx.com/savepage/tk_15462414659746754_sr_188.html","info")</f>
        <v/>
      </c>
      <c r="AA627" t="n">
        <v>-2667993</v>
      </c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106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2667993</v>
      </c>
      <c r="AZ627" t="s">
        <v>886</v>
      </c>
      <c r="BA627" t="s"/>
      <c r="BB627" t="n">
        <v>82271</v>
      </c>
      <c r="BC627" t="n">
        <v>52.52335</v>
      </c>
      <c r="BD627" t="n">
        <v>52.52335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885</v>
      </c>
      <c r="F628" t="n">
        <v>-1</v>
      </c>
      <c r="G628" t="s">
        <v>74</v>
      </c>
      <c r="H628" t="s">
        <v>75</v>
      </c>
      <c r="I628" t="s"/>
      <c r="J628" t="s">
        <v>74</v>
      </c>
      <c r="K628" t="n">
        <v>150.01</v>
      </c>
      <c r="L628" t="s">
        <v>76</v>
      </c>
      <c r="M628" t="s"/>
      <c r="N628" t="s">
        <v>546</v>
      </c>
      <c r="O628" t="s">
        <v>78</v>
      </c>
      <c r="P628" t="s">
        <v>885</v>
      </c>
      <c r="Q628" t="s"/>
      <c r="R628" t="s">
        <v>112</v>
      </c>
      <c r="S628" t="s">
        <v>889</v>
      </c>
      <c r="T628" t="s">
        <v>81</v>
      </c>
      <c r="U628" t="s">
        <v>82</v>
      </c>
      <c r="V628" t="s">
        <v>83</v>
      </c>
      <c r="W628" t="s">
        <v>109</v>
      </c>
      <c r="X628" t="s"/>
      <c r="Y628" t="s">
        <v>85</v>
      </c>
      <c r="Z628">
        <f>HYPERLINK("https://hotel-media.eclerx.com/savepage/tk_15462414659746754_sr_188.html","info")</f>
        <v/>
      </c>
      <c r="AA628" t="n">
        <v>-2667993</v>
      </c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106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2667993</v>
      </c>
      <c r="AZ628" t="s">
        <v>886</v>
      </c>
      <c r="BA628" t="s"/>
      <c r="BB628" t="n">
        <v>82271</v>
      </c>
      <c r="BC628" t="n">
        <v>52.52335</v>
      </c>
      <c r="BD628" t="n">
        <v>52.52335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885</v>
      </c>
      <c r="F629" t="n">
        <v>-1</v>
      </c>
      <c r="G629" t="s">
        <v>74</v>
      </c>
      <c r="H629" t="s">
        <v>75</v>
      </c>
      <c r="I629" t="s"/>
      <c r="J629" t="s">
        <v>74</v>
      </c>
      <c r="K629" t="n">
        <v>176</v>
      </c>
      <c r="L629" t="s">
        <v>76</v>
      </c>
      <c r="M629" t="s"/>
      <c r="N629" t="s">
        <v>205</v>
      </c>
      <c r="O629" t="s">
        <v>78</v>
      </c>
      <c r="P629" t="s">
        <v>885</v>
      </c>
      <c r="Q629" t="s"/>
      <c r="R629" t="s">
        <v>112</v>
      </c>
      <c r="S629" t="s">
        <v>890</v>
      </c>
      <c r="T629" t="s">
        <v>81</v>
      </c>
      <c r="U629" t="s">
        <v>82</v>
      </c>
      <c r="V629" t="s">
        <v>83</v>
      </c>
      <c r="W629" t="s">
        <v>109</v>
      </c>
      <c r="X629" t="s"/>
      <c r="Y629" t="s">
        <v>85</v>
      </c>
      <c r="Z629">
        <f>HYPERLINK("https://hotel-media.eclerx.com/savepage/tk_15462414659746754_sr_188.html","info")</f>
        <v/>
      </c>
      <c r="AA629" t="n">
        <v>-2667993</v>
      </c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106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2667993</v>
      </c>
      <c r="AZ629" t="s">
        <v>886</v>
      </c>
      <c r="BA629" t="s"/>
      <c r="BB629" t="n">
        <v>82271</v>
      </c>
      <c r="BC629" t="n">
        <v>52.52335</v>
      </c>
      <c r="BD629" t="n">
        <v>52.52335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885</v>
      </c>
      <c r="F630" t="n">
        <v>-1</v>
      </c>
      <c r="G630" t="s">
        <v>74</v>
      </c>
      <c r="H630" t="s">
        <v>75</v>
      </c>
      <c r="I630" t="s"/>
      <c r="J630" t="s">
        <v>74</v>
      </c>
      <c r="K630" t="n">
        <v>199.01</v>
      </c>
      <c r="L630" t="s">
        <v>76</v>
      </c>
      <c r="M630" t="s"/>
      <c r="N630" t="s">
        <v>546</v>
      </c>
      <c r="O630" t="s">
        <v>78</v>
      </c>
      <c r="P630" t="s">
        <v>885</v>
      </c>
      <c r="Q630" t="s"/>
      <c r="R630" t="s">
        <v>112</v>
      </c>
      <c r="S630" t="s">
        <v>891</v>
      </c>
      <c r="T630" t="s">
        <v>81</v>
      </c>
      <c r="U630" t="s">
        <v>82</v>
      </c>
      <c r="V630" t="s">
        <v>83</v>
      </c>
      <c r="W630" t="s">
        <v>84</v>
      </c>
      <c r="X630" t="s"/>
      <c r="Y630" t="s">
        <v>85</v>
      </c>
      <c r="Z630">
        <f>HYPERLINK("https://hotel-media.eclerx.com/savepage/tk_15462414659746754_sr_188.html","info")</f>
        <v/>
      </c>
      <c r="AA630" t="n">
        <v>-2667993</v>
      </c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106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2667993</v>
      </c>
      <c r="AZ630" t="s">
        <v>886</v>
      </c>
      <c r="BA630" t="s"/>
      <c r="BB630" t="n">
        <v>82271</v>
      </c>
      <c r="BC630" t="n">
        <v>52.52335</v>
      </c>
      <c r="BD630" t="n">
        <v>52.52335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606</v>
      </c>
      <c r="F631" t="n">
        <v>1609507</v>
      </c>
      <c r="G631" t="s">
        <v>74</v>
      </c>
      <c r="H631" t="s">
        <v>75</v>
      </c>
      <c r="I631" t="s"/>
      <c r="J631" t="s">
        <v>74</v>
      </c>
      <c r="K631" t="n">
        <v>94.05</v>
      </c>
      <c r="L631" t="s">
        <v>76</v>
      </c>
      <c r="M631" t="s"/>
      <c r="N631" t="s">
        <v>93</v>
      </c>
      <c r="O631" t="s">
        <v>78</v>
      </c>
      <c r="P631" t="s">
        <v>607</v>
      </c>
      <c r="Q631" t="s"/>
      <c r="R631" t="s">
        <v>171</v>
      </c>
      <c r="S631" t="s">
        <v>608</v>
      </c>
      <c r="T631" t="s">
        <v>81</v>
      </c>
      <c r="U631" t="s">
        <v>82</v>
      </c>
      <c r="V631" t="s">
        <v>83</v>
      </c>
      <c r="W631" t="s">
        <v>109</v>
      </c>
      <c r="X631" t="s"/>
      <c r="Y631" t="s">
        <v>85</v>
      </c>
      <c r="Z631">
        <f>HYPERLINK("https://hotel-media.eclerx.com/savepage/tk_15462415213168702_sr_188.html","info")</f>
        <v/>
      </c>
      <c r="AA631" t="n">
        <v>256947</v>
      </c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136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1213840</v>
      </c>
      <c r="AZ631" t="s">
        <v>609</v>
      </c>
      <c r="BA631" t="s"/>
      <c r="BB631" t="n">
        <v>52198</v>
      </c>
      <c r="BC631" t="n">
        <v>52.523037</v>
      </c>
      <c r="BD631" t="n">
        <v>52.523037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606</v>
      </c>
      <c r="F632" t="n">
        <v>1609507</v>
      </c>
      <c r="G632" t="s">
        <v>74</v>
      </c>
      <c r="H632" t="s">
        <v>75</v>
      </c>
      <c r="I632" t="s"/>
      <c r="J632" t="s">
        <v>74</v>
      </c>
      <c r="K632" t="n">
        <v>99</v>
      </c>
      <c r="L632" t="s">
        <v>76</v>
      </c>
      <c r="M632" t="s"/>
      <c r="N632" t="s">
        <v>95</v>
      </c>
      <c r="O632" t="s">
        <v>78</v>
      </c>
      <c r="P632" t="s">
        <v>607</v>
      </c>
      <c r="Q632" t="s"/>
      <c r="R632" t="s">
        <v>171</v>
      </c>
      <c r="S632" t="s">
        <v>200</v>
      </c>
      <c r="T632" t="s">
        <v>81</v>
      </c>
      <c r="U632" t="s">
        <v>82</v>
      </c>
      <c r="V632" t="s">
        <v>83</v>
      </c>
      <c r="W632" t="s">
        <v>109</v>
      </c>
      <c r="X632" t="s"/>
      <c r="Y632" t="s">
        <v>85</v>
      </c>
      <c r="Z632">
        <f>HYPERLINK("https://hotel-media.eclerx.com/savepage/tk_15462415213168702_sr_188.html","info")</f>
        <v/>
      </c>
      <c r="AA632" t="n">
        <v>256947</v>
      </c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136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1213840</v>
      </c>
      <c r="AZ632" t="s">
        <v>609</v>
      </c>
      <c r="BA632" t="s"/>
      <c r="BB632" t="n">
        <v>52198</v>
      </c>
      <c r="BC632" t="n">
        <v>52.523037</v>
      </c>
      <c r="BD632" t="n">
        <v>52.523037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606</v>
      </c>
      <c r="F633" t="n">
        <v>1609507</v>
      </c>
      <c r="G633" t="s">
        <v>74</v>
      </c>
      <c r="H633" t="s">
        <v>75</v>
      </c>
      <c r="I633" t="s"/>
      <c r="J633" t="s">
        <v>74</v>
      </c>
      <c r="K633" t="n">
        <v>99.01000000000001</v>
      </c>
      <c r="L633" t="s">
        <v>76</v>
      </c>
      <c r="M633" t="s"/>
      <c r="N633" t="s">
        <v>189</v>
      </c>
      <c r="O633" t="s">
        <v>78</v>
      </c>
      <c r="P633" t="s">
        <v>607</v>
      </c>
      <c r="Q633" t="s"/>
      <c r="R633" t="s">
        <v>171</v>
      </c>
      <c r="S633" t="s">
        <v>610</v>
      </c>
      <c r="T633" t="s">
        <v>81</v>
      </c>
      <c r="U633" t="s">
        <v>82</v>
      </c>
      <c r="V633" t="s">
        <v>83</v>
      </c>
      <c r="W633" t="s">
        <v>109</v>
      </c>
      <c r="X633" t="s"/>
      <c r="Y633" t="s">
        <v>85</v>
      </c>
      <c r="Z633">
        <f>HYPERLINK("https://hotel-media.eclerx.com/savepage/tk_15462415213168702_sr_188.html","info")</f>
        <v/>
      </c>
      <c r="AA633" t="n">
        <v>256947</v>
      </c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136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1213840</v>
      </c>
      <c r="AZ633" t="s">
        <v>609</v>
      </c>
      <c r="BA633" t="s"/>
      <c r="BB633" t="n">
        <v>52198</v>
      </c>
      <c r="BC633" t="n">
        <v>52.523037</v>
      </c>
      <c r="BD633" t="n">
        <v>52.523037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606</v>
      </c>
      <c r="F634" t="n">
        <v>1609507</v>
      </c>
      <c r="G634" t="s">
        <v>74</v>
      </c>
      <c r="H634" t="s">
        <v>75</v>
      </c>
      <c r="I634" t="s"/>
      <c r="J634" t="s">
        <v>74</v>
      </c>
      <c r="K634" t="n">
        <v>198.55</v>
      </c>
      <c r="L634" t="s">
        <v>76</v>
      </c>
      <c r="M634" t="s"/>
      <c r="N634" t="s">
        <v>611</v>
      </c>
      <c r="O634" t="s">
        <v>78</v>
      </c>
      <c r="P634" t="s">
        <v>607</v>
      </c>
      <c r="Q634" t="s"/>
      <c r="R634" t="s">
        <v>171</v>
      </c>
      <c r="S634" t="s">
        <v>612</v>
      </c>
      <c r="T634" t="s">
        <v>81</v>
      </c>
      <c r="U634" t="s">
        <v>82</v>
      </c>
      <c r="V634" t="s">
        <v>83</v>
      </c>
      <c r="W634" t="s">
        <v>109</v>
      </c>
      <c r="X634" t="s"/>
      <c r="Y634" t="s">
        <v>85</v>
      </c>
      <c r="Z634">
        <f>HYPERLINK("https://hotel-media.eclerx.com/savepage/tk_15462415213168702_sr_188.html","info")</f>
        <v/>
      </c>
      <c r="AA634" t="n">
        <v>256947</v>
      </c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136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1213840</v>
      </c>
      <c r="AZ634" t="s">
        <v>609</v>
      </c>
      <c r="BA634" t="s"/>
      <c r="BB634" t="n">
        <v>52198</v>
      </c>
      <c r="BC634" t="n">
        <v>52.523037</v>
      </c>
      <c r="BD634" t="n">
        <v>52.523037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606</v>
      </c>
      <c r="F635" t="n">
        <v>1609507</v>
      </c>
      <c r="G635" t="s">
        <v>74</v>
      </c>
      <c r="H635" t="s">
        <v>75</v>
      </c>
      <c r="I635" t="s"/>
      <c r="J635" t="s">
        <v>74</v>
      </c>
      <c r="K635" t="n">
        <v>209</v>
      </c>
      <c r="L635" t="s">
        <v>76</v>
      </c>
      <c r="M635" t="s"/>
      <c r="N635" t="s">
        <v>613</v>
      </c>
      <c r="O635" t="s">
        <v>78</v>
      </c>
      <c r="P635" t="s">
        <v>607</v>
      </c>
      <c r="Q635" t="s"/>
      <c r="R635" t="s">
        <v>171</v>
      </c>
      <c r="S635" t="s">
        <v>614</v>
      </c>
      <c r="T635" t="s">
        <v>81</v>
      </c>
      <c r="U635" t="s">
        <v>82</v>
      </c>
      <c r="V635" t="s">
        <v>83</v>
      </c>
      <c r="W635" t="s">
        <v>109</v>
      </c>
      <c r="X635" t="s"/>
      <c r="Y635" t="s">
        <v>85</v>
      </c>
      <c r="Z635">
        <f>HYPERLINK("https://hotel-media.eclerx.com/savepage/tk_15462415213168702_sr_188.html","info")</f>
        <v/>
      </c>
      <c r="AA635" t="n">
        <v>256947</v>
      </c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136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1213840</v>
      </c>
      <c r="AZ635" t="s">
        <v>609</v>
      </c>
      <c r="BA635" t="s"/>
      <c r="BB635" t="n">
        <v>52198</v>
      </c>
      <c r="BC635" t="n">
        <v>52.523037</v>
      </c>
      <c r="BD635" t="n">
        <v>52.523037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892</v>
      </c>
      <c r="F636" t="n">
        <v>-1</v>
      </c>
      <c r="G636" t="s">
        <v>74</v>
      </c>
      <c r="H636" t="s">
        <v>75</v>
      </c>
      <c r="I636" t="s"/>
      <c r="J636" t="s">
        <v>74</v>
      </c>
      <c r="K636" t="n">
        <v>88.2</v>
      </c>
      <c r="L636" t="s">
        <v>76</v>
      </c>
      <c r="M636" t="s"/>
      <c r="N636" t="s">
        <v>95</v>
      </c>
      <c r="O636" t="s">
        <v>78</v>
      </c>
      <c r="P636" t="s">
        <v>892</v>
      </c>
      <c r="Q636" t="s"/>
      <c r="R636" t="s">
        <v>171</v>
      </c>
      <c r="S636" t="s">
        <v>485</v>
      </c>
      <c r="T636" t="s">
        <v>81</v>
      </c>
      <c r="U636" t="s">
        <v>82</v>
      </c>
      <c r="V636" t="s">
        <v>83</v>
      </c>
      <c r="W636" t="s">
        <v>109</v>
      </c>
      <c r="X636" t="s"/>
      <c r="Y636" t="s">
        <v>85</v>
      </c>
      <c r="Z636">
        <f>HYPERLINK("https://hotel-media.eclerx.com/savepage/tk_15462413012164423_sr_188.html","info")</f>
        <v/>
      </c>
      <c r="AA636" t="n">
        <v>-937941</v>
      </c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14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937941</v>
      </c>
      <c r="AZ636" t="s">
        <v>893</v>
      </c>
      <c r="BA636" t="s"/>
      <c r="BB636" t="n">
        <v>439259</v>
      </c>
      <c r="BC636" t="n">
        <v>52.52022</v>
      </c>
      <c r="BD636" t="n">
        <v>52.52022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894</v>
      </c>
      <c r="F637" t="n">
        <v>-1</v>
      </c>
      <c r="G637" t="s">
        <v>74</v>
      </c>
      <c r="H637" t="s">
        <v>75</v>
      </c>
      <c r="I637" t="s"/>
      <c r="J637" t="s">
        <v>74</v>
      </c>
      <c r="K637" t="n">
        <v>511</v>
      </c>
      <c r="L637" t="s">
        <v>76</v>
      </c>
      <c r="M637" t="s"/>
      <c r="N637" t="s">
        <v>895</v>
      </c>
      <c r="O637" t="s">
        <v>78</v>
      </c>
      <c r="P637" t="s">
        <v>894</v>
      </c>
      <c r="Q637" t="s"/>
      <c r="R637" t="s">
        <v>107</v>
      </c>
      <c r="S637" t="s">
        <v>896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>
        <f>HYPERLINK("https://hotel-media.eclerx.com/savepage/tk_1546242348914269_sr_189.html","info")</f>
        <v/>
      </c>
      <c r="AA637" t="n">
        <v>-6222939</v>
      </c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511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6222939</v>
      </c>
      <c r="AZ637" t="s">
        <v>897</v>
      </c>
      <c r="BA637" t="s"/>
      <c r="BB637" t="n">
        <v>252272</v>
      </c>
      <c r="BC637" t="n">
        <v>52.51579</v>
      </c>
      <c r="BD637" t="n">
        <v>52.51579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894</v>
      </c>
      <c r="F638" t="n">
        <v>-1</v>
      </c>
      <c r="G638" t="s">
        <v>74</v>
      </c>
      <c r="H638" t="s">
        <v>75</v>
      </c>
      <c r="I638" t="s"/>
      <c r="J638" t="s">
        <v>74</v>
      </c>
      <c r="K638" t="n">
        <v>522</v>
      </c>
      <c r="L638" t="s">
        <v>76</v>
      </c>
      <c r="M638" t="s"/>
      <c r="N638" t="s">
        <v>898</v>
      </c>
      <c r="O638" t="s">
        <v>78</v>
      </c>
      <c r="P638" t="s">
        <v>894</v>
      </c>
      <c r="Q638" t="s"/>
      <c r="R638" t="s">
        <v>107</v>
      </c>
      <c r="S638" t="s">
        <v>899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>
        <f>HYPERLINK("https://hotel-media.eclerx.com/savepage/tk_1546242348914269_sr_189.html","info")</f>
        <v/>
      </c>
      <c r="AA638" t="n">
        <v>-6222939</v>
      </c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511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6222939</v>
      </c>
      <c r="AZ638" t="s">
        <v>897</v>
      </c>
      <c r="BA638" t="s"/>
      <c r="BB638" t="n">
        <v>252272</v>
      </c>
      <c r="BC638" t="n">
        <v>52.51579</v>
      </c>
      <c r="BD638" t="n">
        <v>52.51579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894</v>
      </c>
      <c r="F639" t="n">
        <v>-1</v>
      </c>
      <c r="G639" t="s">
        <v>74</v>
      </c>
      <c r="H639" t="s">
        <v>75</v>
      </c>
      <c r="I639" t="s"/>
      <c r="J639" t="s">
        <v>74</v>
      </c>
      <c r="K639" t="n">
        <v>624</v>
      </c>
      <c r="L639" t="s">
        <v>76</v>
      </c>
      <c r="M639" t="s"/>
      <c r="N639" t="s">
        <v>900</v>
      </c>
      <c r="O639" t="s">
        <v>78</v>
      </c>
      <c r="P639" t="s">
        <v>894</v>
      </c>
      <c r="Q639" t="s"/>
      <c r="R639" t="s">
        <v>107</v>
      </c>
      <c r="S639" t="s">
        <v>901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>
        <f>HYPERLINK("https://hotel-media.eclerx.com/savepage/tk_1546242348914269_sr_189.html","info")</f>
        <v/>
      </c>
      <c r="AA639" t="n">
        <v>-6222939</v>
      </c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511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6222939</v>
      </c>
      <c r="AZ639" t="s">
        <v>897</v>
      </c>
      <c r="BA639" t="s"/>
      <c r="BB639" t="n">
        <v>252272</v>
      </c>
      <c r="BC639" t="n">
        <v>52.51579</v>
      </c>
      <c r="BD639" t="n">
        <v>52.51579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894</v>
      </c>
      <c r="F640" t="n">
        <v>-1</v>
      </c>
      <c r="G640" t="s">
        <v>74</v>
      </c>
      <c r="H640" t="s">
        <v>75</v>
      </c>
      <c r="I640" t="s"/>
      <c r="J640" t="s">
        <v>74</v>
      </c>
      <c r="K640" t="n">
        <v>800</v>
      </c>
      <c r="L640" t="s">
        <v>76</v>
      </c>
      <c r="M640" t="s"/>
      <c r="N640" t="s">
        <v>900</v>
      </c>
      <c r="O640" t="s">
        <v>78</v>
      </c>
      <c r="P640" t="s">
        <v>894</v>
      </c>
      <c r="Q640" t="s"/>
      <c r="R640" t="s">
        <v>107</v>
      </c>
      <c r="S640" t="s">
        <v>902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>
        <f>HYPERLINK("https://hotel-media.eclerx.com/savepage/tk_1546242348914269_sr_189.html","info")</f>
        <v/>
      </c>
      <c r="AA640" t="n">
        <v>-6222939</v>
      </c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511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6222939</v>
      </c>
      <c r="AZ640" t="s">
        <v>897</v>
      </c>
      <c r="BA640" t="s"/>
      <c r="BB640" t="n">
        <v>252272</v>
      </c>
      <c r="BC640" t="n">
        <v>52.51579</v>
      </c>
      <c r="BD640" t="n">
        <v>52.51579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894</v>
      </c>
      <c r="F641" t="n">
        <v>-1</v>
      </c>
      <c r="G641" t="s">
        <v>74</v>
      </c>
      <c r="H641" t="s">
        <v>75</v>
      </c>
      <c r="I641" t="s"/>
      <c r="J641" t="s">
        <v>74</v>
      </c>
      <c r="K641" t="n">
        <v>800</v>
      </c>
      <c r="L641" t="s">
        <v>76</v>
      </c>
      <c r="M641" t="s"/>
      <c r="N641" t="s">
        <v>900</v>
      </c>
      <c r="O641" t="s">
        <v>78</v>
      </c>
      <c r="P641" t="s">
        <v>894</v>
      </c>
      <c r="Q641" t="s"/>
      <c r="R641" t="s">
        <v>107</v>
      </c>
      <c r="S641" t="s">
        <v>902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>
        <f>HYPERLINK("https://hotel-media.eclerx.com/savepage/tk_1546242348914269_sr_189.html","info")</f>
        <v/>
      </c>
      <c r="AA641" t="n">
        <v>-6222939</v>
      </c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511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6222939</v>
      </c>
      <c r="AZ641" t="s">
        <v>897</v>
      </c>
      <c r="BA641" t="s"/>
      <c r="BB641" t="n">
        <v>252272</v>
      </c>
      <c r="BC641" t="n">
        <v>52.51579</v>
      </c>
      <c r="BD641" t="n">
        <v>52.51579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903</v>
      </c>
      <c r="F642" t="n">
        <v>401959</v>
      </c>
      <c r="G642" t="s">
        <v>74</v>
      </c>
      <c r="H642" t="s">
        <v>75</v>
      </c>
      <c r="I642" t="s"/>
      <c r="J642" t="s">
        <v>74</v>
      </c>
      <c r="K642" t="n">
        <v>76</v>
      </c>
      <c r="L642" t="s">
        <v>76</v>
      </c>
      <c r="M642" t="s"/>
      <c r="N642" t="s">
        <v>93</v>
      </c>
      <c r="O642" t="s">
        <v>78</v>
      </c>
      <c r="P642" t="s">
        <v>904</v>
      </c>
      <c r="Q642" t="s"/>
      <c r="R642" t="s">
        <v>171</v>
      </c>
      <c r="S642" t="s">
        <v>718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>
        <f>HYPERLINK("https://hotel-media.eclerx.com/savepage/tk_15462415244655287_sr_188.html","info")</f>
        <v/>
      </c>
      <c r="AA642" t="n">
        <v>113878</v>
      </c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138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1549293</v>
      </c>
      <c r="AZ642" t="s">
        <v>905</v>
      </c>
      <c r="BA642" t="s"/>
      <c r="BB642" t="n">
        <v>60777</v>
      </c>
      <c r="BC642" t="n">
        <v>52.52174</v>
      </c>
      <c r="BD642" t="n">
        <v>52.52174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903</v>
      </c>
      <c r="F643" t="n">
        <v>401959</v>
      </c>
      <c r="G643" t="s">
        <v>74</v>
      </c>
      <c r="H643" t="s">
        <v>75</v>
      </c>
      <c r="I643" t="s"/>
      <c r="J643" t="s">
        <v>74</v>
      </c>
      <c r="K643" t="n">
        <v>84</v>
      </c>
      <c r="L643" t="s">
        <v>76</v>
      </c>
      <c r="M643" t="s"/>
      <c r="N643" t="s">
        <v>95</v>
      </c>
      <c r="O643" t="s">
        <v>78</v>
      </c>
      <c r="P643" t="s">
        <v>904</v>
      </c>
      <c r="Q643" t="s"/>
      <c r="R643" t="s">
        <v>171</v>
      </c>
      <c r="S643" t="s">
        <v>179</v>
      </c>
      <c r="T643" t="s">
        <v>81</v>
      </c>
      <c r="U643" t="s">
        <v>82</v>
      </c>
      <c r="V643" t="s">
        <v>83</v>
      </c>
      <c r="W643" t="s">
        <v>84</v>
      </c>
      <c r="X643" t="s"/>
      <c r="Y643" t="s">
        <v>85</v>
      </c>
      <c r="Z643">
        <f>HYPERLINK("https://hotel-media.eclerx.com/savepage/tk_15462415244655287_sr_188.html","info")</f>
        <v/>
      </c>
      <c r="AA643" t="n">
        <v>113878</v>
      </c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138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1549293</v>
      </c>
      <c r="AZ643" t="s">
        <v>905</v>
      </c>
      <c r="BA643" t="s"/>
      <c r="BB643" t="n">
        <v>60777</v>
      </c>
      <c r="BC643" t="n">
        <v>52.52174</v>
      </c>
      <c r="BD643" t="n">
        <v>52.52174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856</v>
      </c>
      <c r="F644" t="n">
        <v>150565</v>
      </c>
      <c r="G644" t="s">
        <v>74</v>
      </c>
      <c r="H644" t="s">
        <v>75</v>
      </c>
      <c r="I644" t="s"/>
      <c r="J644" t="s">
        <v>74</v>
      </c>
      <c r="K644" t="n">
        <v>59</v>
      </c>
      <c r="L644" t="s">
        <v>76</v>
      </c>
      <c r="M644" t="s"/>
      <c r="N644" t="s">
        <v>93</v>
      </c>
      <c r="O644" t="s">
        <v>78</v>
      </c>
      <c r="P644" t="s">
        <v>857</v>
      </c>
      <c r="Q644" t="s"/>
      <c r="R644" t="s">
        <v>112</v>
      </c>
      <c r="S644" t="s">
        <v>286</v>
      </c>
      <c r="T644" t="s">
        <v>81</v>
      </c>
      <c r="U644" t="s">
        <v>82</v>
      </c>
      <c r="V644" t="s">
        <v>83</v>
      </c>
      <c r="W644" t="s">
        <v>109</v>
      </c>
      <c r="X644" t="s"/>
      <c r="Y644" t="s">
        <v>85</v>
      </c>
      <c r="Z644">
        <f>HYPERLINK("https://hotel-media.eclerx.com/savepage/tk_15462419506295106_sr_189.html","info")</f>
        <v/>
      </c>
      <c r="AA644" t="n">
        <v>65361</v>
      </c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327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230964</v>
      </c>
      <c r="AZ644" t="s">
        <v>858</v>
      </c>
      <c r="BA644" t="s"/>
      <c r="BB644" t="n">
        <v>78191</v>
      </c>
      <c r="BC644" t="n">
        <v>52.488627</v>
      </c>
      <c r="BD644" t="n">
        <v>52.488627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856</v>
      </c>
      <c r="F645" t="n">
        <v>150565</v>
      </c>
      <c r="G645" t="s">
        <v>74</v>
      </c>
      <c r="H645" t="s">
        <v>75</v>
      </c>
      <c r="I645" t="s"/>
      <c r="J645" t="s">
        <v>74</v>
      </c>
      <c r="K645" t="n">
        <v>73.5</v>
      </c>
      <c r="L645" t="s">
        <v>76</v>
      </c>
      <c r="M645" t="s"/>
      <c r="N645" t="s">
        <v>95</v>
      </c>
      <c r="O645" t="s">
        <v>78</v>
      </c>
      <c r="P645" t="s">
        <v>857</v>
      </c>
      <c r="Q645" t="s"/>
      <c r="R645" t="s">
        <v>112</v>
      </c>
      <c r="S645" t="s">
        <v>859</v>
      </c>
      <c r="T645" t="s">
        <v>81</v>
      </c>
      <c r="U645" t="s">
        <v>82</v>
      </c>
      <c r="V645" t="s">
        <v>83</v>
      </c>
      <c r="W645" t="s">
        <v>109</v>
      </c>
      <c r="X645" t="s"/>
      <c r="Y645" t="s">
        <v>85</v>
      </c>
      <c r="Z645">
        <f>HYPERLINK("https://hotel-media.eclerx.com/savepage/tk_15462419506295106_sr_189.html","info")</f>
        <v/>
      </c>
      <c r="AA645" t="n">
        <v>65361</v>
      </c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327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230964</v>
      </c>
      <c r="AZ645" t="s">
        <v>858</v>
      </c>
      <c r="BA645" t="s"/>
      <c r="BB645" t="n">
        <v>78191</v>
      </c>
      <c r="BC645" t="n">
        <v>52.488627</v>
      </c>
      <c r="BD645" t="n">
        <v>52.488627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856</v>
      </c>
      <c r="F646" t="n">
        <v>150565</v>
      </c>
      <c r="G646" t="s">
        <v>74</v>
      </c>
      <c r="H646" t="s">
        <v>75</v>
      </c>
      <c r="I646" t="s"/>
      <c r="J646" t="s">
        <v>74</v>
      </c>
      <c r="K646" t="n">
        <v>98.5</v>
      </c>
      <c r="L646" t="s">
        <v>76</v>
      </c>
      <c r="M646" t="s"/>
      <c r="N646" t="s">
        <v>201</v>
      </c>
      <c r="O646" t="s">
        <v>78</v>
      </c>
      <c r="P646" t="s">
        <v>857</v>
      </c>
      <c r="Q646" t="s"/>
      <c r="R646" t="s">
        <v>112</v>
      </c>
      <c r="S646" t="s">
        <v>860</v>
      </c>
      <c r="T646" t="s">
        <v>81</v>
      </c>
      <c r="U646" t="s">
        <v>82</v>
      </c>
      <c r="V646" t="s">
        <v>83</v>
      </c>
      <c r="W646" t="s">
        <v>109</v>
      </c>
      <c r="X646" t="s"/>
      <c r="Y646" t="s">
        <v>85</v>
      </c>
      <c r="Z646">
        <f>HYPERLINK("https://hotel-media.eclerx.com/savepage/tk_15462419506295106_sr_189.html","info")</f>
        <v/>
      </c>
      <c r="AA646" t="n">
        <v>65361</v>
      </c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327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230964</v>
      </c>
      <c r="AZ646" t="s">
        <v>858</v>
      </c>
      <c r="BA646" t="s"/>
      <c r="BB646" t="n">
        <v>78191</v>
      </c>
      <c r="BC646" t="n">
        <v>52.488627</v>
      </c>
      <c r="BD646" t="n">
        <v>52.488627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906</v>
      </c>
      <c r="F647" t="n">
        <v>578995</v>
      </c>
      <c r="G647" t="s">
        <v>74</v>
      </c>
      <c r="H647" t="s">
        <v>75</v>
      </c>
      <c r="I647" t="s"/>
      <c r="J647" t="s">
        <v>74</v>
      </c>
      <c r="K647" t="n">
        <v>65.31</v>
      </c>
      <c r="L647" t="s">
        <v>76</v>
      </c>
      <c r="M647" t="s"/>
      <c r="N647" t="s">
        <v>95</v>
      </c>
      <c r="O647" t="s">
        <v>78</v>
      </c>
      <c r="P647" t="s">
        <v>907</v>
      </c>
      <c r="Q647" t="s"/>
      <c r="R647" t="s">
        <v>79</v>
      </c>
      <c r="S647" t="s">
        <v>908</v>
      </c>
      <c r="T647" t="s">
        <v>81</v>
      </c>
      <c r="U647" t="s">
        <v>82</v>
      </c>
      <c r="V647" t="s">
        <v>83</v>
      </c>
      <c r="W647" t="s">
        <v>109</v>
      </c>
      <c r="X647" t="s"/>
      <c r="Y647" t="s">
        <v>85</v>
      </c>
      <c r="Z647">
        <f>HYPERLINK("https://hotel-media.eclerx.com/savepage/tk_15462417505867393_sr_188.html","info")</f>
        <v/>
      </c>
      <c r="AA647" t="n">
        <v>134350</v>
      </c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259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3714199</v>
      </c>
      <c r="AZ647" t="s">
        <v>909</v>
      </c>
      <c r="BA647" t="s"/>
      <c r="BB647" t="n">
        <v>460073</v>
      </c>
      <c r="BC647" t="n">
        <v>52.529448</v>
      </c>
      <c r="BD647" t="n">
        <v>52.529448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894</v>
      </c>
      <c r="F648" t="n">
        <v>-1</v>
      </c>
      <c r="G648" t="s">
        <v>74</v>
      </c>
      <c r="H648" t="s">
        <v>75</v>
      </c>
      <c r="I648" t="s"/>
      <c r="J648" t="s">
        <v>74</v>
      </c>
      <c r="K648" t="n">
        <v>511</v>
      </c>
      <c r="L648" t="s">
        <v>76</v>
      </c>
      <c r="M648" t="s"/>
      <c r="N648" t="s">
        <v>895</v>
      </c>
      <c r="O648" t="s">
        <v>78</v>
      </c>
      <c r="P648" t="s">
        <v>894</v>
      </c>
      <c r="Q648" t="s"/>
      <c r="R648" t="s">
        <v>107</v>
      </c>
      <c r="S648" t="s">
        <v>896</v>
      </c>
      <c r="T648" t="s">
        <v>81</v>
      </c>
      <c r="U648" t="s">
        <v>82</v>
      </c>
      <c r="V648" t="s">
        <v>83</v>
      </c>
      <c r="W648" t="s">
        <v>84</v>
      </c>
      <c r="X648" t="s"/>
      <c r="Y648" t="s">
        <v>85</v>
      </c>
      <c r="Z648">
        <f>HYPERLINK("https://hotel-media.eclerx.com/savepage/tk_15462422113374183_sr_188.html","info")</f>
        <v/>
      </c>
      <c r="AA648" t="n">
        <v>-6222939</v>
      </c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511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6222939</v>
      </c>
      <c r="AZ648" t="s">
        <v>897</v>
      </c>
      <c r="BA648" t="s"/>
      <c r="BB648" t="n">
        <v>252272</v>
      </c>
      <c r="BC648" t="n">
        <v>52.51579</v>
      </c>
      <c r="BD648" t="n">
        <v>52.51579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894</v>
      </c>
      <c r="F649" t="n">
        <v>-1</v>
      </c>
      <c r="G649" t="s">
        <v>74</v>
      </c>
      <c r="H649" t="s">
        <v>75</v>
      </c>
      <c r="I649" t="s"/>
      <c r="J649" t="s">
        <v>74</v>
      </c>
      <c r="K649" t="n">
        <v>522</v>
      </c>
      <c r="L649" t="s">
        <v>76</v>
      </c>
      <c r="M649" t="s"/>
      <c r="N649" t="s">
        <v>898</v>
      </c>
      <c r="O649" t="s">
        <v>78</v>
      </c>
      <c r="P649" t="s">
        <v>894</v>
      </c>
      <c r="Q649" t="s"/>
      <c r="R649" t="s">
        <v>107</v>
      </c>
      <c r="S649" t="s">
        <v>899</v>
      </c>
      <c r="T649" t="s">
        <v>81</v>
      </c>
      <c r="U649" t="s">
        <v>82</v>
      </c>
      <c r="V649" t="s">
        <v>83</v>
      </c>
      <c r="W649" t="s">
        <v>84</v>
      </c>
      <c r="X649" t="s"/>
      <c r="Y649" t="s">
        <v>85</v>
      </c>
      <c r="Z649">
        <f>HYPERLINK("https://hotel-media.eclerx.com/savepage/tk_15462422113374183_sr_188.html","info")</f>
        <v/>
      </c>
      <c r="AA649" t="n">
        <v>-6222939</v>
      </c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511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6222939</v>
      </c>
      <c r="AZ649" t="s">
        <v>897</v>
      </c>
      <c r="BA649" t="s"/>
      <c r="BB649" t="n">
        <v>252272</v>
      </c>
      <c r="BC649" t="n">
        <v>52.51579</v>
      </c>
      <c r="BD649" t="n">
        <v>52.51579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894</v>
      </c>
      <c r="F650" t="n">
        <v>-1</v>
      </c>
      <c r="G650" t="s">
        <v>74</v>
      </c>
      <c r="H650" t="s">
        <v>75</v>
      </c>
      <c r="I650" t="s"/>
      <c r="J650" t="s">
        <v>74</v>
      </c>
      <c r="K650" t="n">
        <v>624</v>
      </c>
      <c r="L650" t="s">
        <v>76</v>
      </c>
      <c r="M650" t="s"/>
      <c r="N650" t="s">
        <v>900</v>
      </c>
      <c r="O650" t="s">
        <v>78</v>
      </c>
      <c r="P650" t="s">
        <v>894</v>
      </c>
      <c r="Q650" t="s"/>
      <c r="R650" t="s">
        <v>107</v>
      </c>
      <c r="S650" t="s">
        <v>901</v>
      </c>
      <c r="T650" t="s">
        <v>81</v>
      </c>
      <c r="U650" t="s">
        <v>82</v>
      </c>
      <c r="V650" t="s">
        <v>83</v>
      </c>
      <c r="W650" t="s">
        <v>84</v>
      </c>
      <c r="X650" t="s"/>
      <c r="Y650" t="s">
        <v>85</v>
      </c>
      <c r="Z650">
        <f>HYPERLINK("https://hotel-media.eclerx.com/savepage/tk_15462422113374183_sr_188.html","info")</f>
        <v/>
      </c>
      <c r="AA650" t="n">
        <v>-6222939</v>
      </c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511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6222939</v>
      </c>
      <c r="AZ650" t="s">
        <v>897</v>
      </c>
      <c r="BA650" t="s"/>
      <c r="BB650" t="n">
        <v>252272</v>
      </c>
      <c r="BC650" t="n">
        <v>52.51579</v>
      </c>
      <c r="BD650" t="n">
        <v>52.51579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894</v>
      </c>
      <c r="F651" t="n">
        <v>-1</v>
      </c>
      <c r="G651" t="s">
        <v>74</v>
      </c>
      <c r="H651" t="s">
        <v>75</v>
      </c>
      <c r="I651" t="s"/>
      <c r="J651" t="s">
        <v>74</v>
      </c>
      <c r="K651" t="n">
        <v>800</v>
      </c>
      <c r="L651" t="s">
        <v>76</v>
      </c>
      <c r="M651" t="s"/>
      <c r="N651" t="s">
        <v>900</v>
      </c>
      <c r="O651" t="s">
        <v>78</v>
      </c>
      <c r="P651" t="s">
        <v>894</v>
      </c>
      <c r="Q651" t="s"/>
      <c r="R651" t="s">
        <v>107</v>
      </c>
      <c r="S651" t="s">
        <v>902</v>
      </c>
      <c r="T651" t="s">
        <v>81</v>
      </c>
      <c r="U651" t="s">
        <v>82</v>
      </c>
      <c r="V651" t="s">
        <v>83</v>
      </c>
      <c r="W651" t="s">
        <v>84</v>
      </c>
      <c r="X651" t="s"/>
      <c r="Y651" t="s">
        <v>85</v>
      </c>
      <c r="Z651">
        <f>HYPERLINK("https://hotel-media.eclerx.com/savepage/tk_15462422113374183_sr_188.html","info")</f>
        <v/>
      </c>
      <c r="AA651" t="n">
        <v>-6222939</v>
      </c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511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6222939</v>
      </c>
      <c r="AZ651" t="s">
        <v>897</v>
      </c>
      <c r="BA651" t="s"/>
      <c r="BB651" t="n">
        <v>252272</v>
      </c>
      <c r="BC651" t="n">
        <v>52.51579</v>
      </c>
      <c r="BD651" t="n">
        <v>52.51579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894</v>
      </c>
      <c r="F652" t="n">
        <v>-1</v>
      </c>
      <c r="G652" t="s">
        <v>74</v>
      </c>
      <c r="H652" t="s">
        <v>75</v>
      </c>
      <c r="I652" t="s"/>
      <c r="J652" t="s">
        <v>74</v>
      </c>
      <c r="K652" t="n">
        <v>800</v>
      </c>
      <c r="L652" t="s">
        <v>76</v>
      </c>
      <c r="M652" t="s"/>
      <c r="N652" t="s">
        <v>900</v>
      </c>
      <c r="O652" t="s">
        <v>78</v>
      </c>
      <c r="P652" t="s">
        <v>894</v>
      </c>
      <c r="Q652" t="s"/>
      <c r="R652" t="s">
        <v>107</v>
      </c>
      <c r="S652" t="s">
        <v>902</v>
      </c>
      <c r="T652" t="s">
        <v>81</v>
      </c>
      <c r="U652" t="s">
        <v>82</v>
      </c>
      <c r="V652" t="s">
        <v>83</v>
      </c>
      <c r="W652" t="s">
        <v>84</v>
      </c>
      <c r="X652" t="s"/>
      <c r="Y652" t="s">
        <v>85</v>
      </c>
      <c r="Z652">
        <f>HYPERLINK("https://hotel-media.eclerx.com/savepage/tk_15462422113374183_sr_188.html","info")</f>
        <v/>
      </c>
      <c r="AA652" t="n">
        <v>-6222939</v>
      </c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511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6222939</v>
      </c>
      <c r="AZ652" t="s">
        <v>897</v>
      </c>
      <c r="BA652" t="s"/>
      <c r="BB652" t="n">
        <v>252272</v>
      </c>
      <c r="BC652" t="n">
        <v>52.51579</v>
      </c>
      <c r="BD652" t="n">
        <v>52.51579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910</v>
      </c>
      <c r="F653" t="n">
        <v>5370325</v>
      </c>
      <c r="G653" t="s">
        <v>74</v>
      </c>
      <c r="H653" t="s">
        <v>75</v>
      </c>
      <c r="I653" t="s"/>
      <c r="J653" t="s">
        <v>74</v>
      </c>
      <c r="K653" t="n">
        <v>136</v>
      </c>
      <c r="L653" t="s">
        <v>76</v>
      </c>
      <c r="M653" t="s"/>
      <c r="N653" t="s">
        <v>216</v>
      </c>
      <c r="O653" t="s">
        <v>78</v>
      </c>
      <c r="P653" t="s">
        <v>911</v>
      </c>
      <c r="Q653" t="s"/>
      <c r="R653" t="s">
        <v>112</v>
      </c>
      <c r="S653" t="s">
        <v>912</v>
      </c>
      <c r="T653" t="s">
        <v>81</v>
      </c>
      <c r="U653" t="s">
        <v>82</v>
      </c>
      <c r="V653" t="s">
        <v>83</v>
      </c>
      <c r="W653" t="s">
        <v>109</v>
      </c>
      <c r="X653" t="s"/>
      <c r="Y653" t="s">
        <v>85</v>
      </c>
      <c r="Z653">
        <f>HYPERLINK("https://hotel-media.eclerx.com/savepage/tk_15462416953398926_sr_189.html","info")</f>
        <v/>
      </c>
      <c r="AA653" t="n">
        <v>134649</v>
      </c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205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937700</v>
      </c>
      <c r="AZ653" t="s">
        <v>913</v>
      </c>
      <c r="BA653" t="s"/>
      <c r="BB653" t="n">
        <v>419430</v>
      </c>
      <c r="BC653" t="n">
        <v>52.51507</v>
      </c>
      <c r="BD653" t="n">
        <v>52.51507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914</v>
      </c>
      <c r="F654" t="n">
        <v>-1</v>
      </c>
      <c r="G654" t="s">
        <v>74</v>
      </c>
      <c r="H654" t="s">
        <v>75</v>
      </c>
      <c r="I654" t="s"/>
      <c r="J654" t="s">
        <v>74</v>
      </c>
      <c r="K654" t="n">
        <v>201.08</v>
      </c>
      <c r="L654" t="s">
        <v>76</v>
      </c>
      <c r="M654" t="s"/>
      <c r="N654" t="s">
        <v>915</v>
      </c>
      <c r="O654" t="s">
        <v>78</v>
      </c>
      <c r="P654" t="s">
        <v>914</v>
      </c>
      <c r="Q654" t="s"/>
      <c r="R654" t="s">
        <v>107</v>
      </c>
      <c r="S654" t="s">
        <v>916</v>
      </c>
      <c r="T654" t="s">
        <v>81</v>
      </c>
      <c r="U654" t="s">
        <v>82</v>
      </c>
      <c r="V654" t="s">
        <v>83</v>
      </c>
      <c r="W654" t="s">
        <v>109</v>
      </c>
      <c r="X654" t="s"/>
      <c r="Y654" t="s">
        <v>85</v>
      </c>
      <c r="Z654">
        <f>HYPERLINK("https://hotel-media.eclerx.com/savepage/tk_15462419122341845_sr_188.html","info")</f>
        <v/>
      </c>
      <c r="AA654" t="n">
        <v>-8979265</v>
      </c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346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8979265</v>
      </c>
      <c r="AZ654" t="s">
        <v>917</v>
      </c>
      <c r="BA654" t="s"/>
      <c r="BB654" t="n">
        <v>145455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914</v>
      </c>
      <c r="F655" t="n">
        <v>-1</v>
      </c>
      <c r="G655" t="s">
        <v>74</v>
      </c>
      <c r="H655" t="s">
        <v>75</v>
      </c>
      <c r="I655" t="s"/>
      <c r="J655" t="s">
        <v>74</v>
      </c>
      <c r="K655" t="n">
        <v>236.25</v>
      </c>
      <c r="L655" t="s">
        <v>76</v>
      </c>
      <c r="M655" t="s"/>
      <c r="N655" t="s">
        <v>918</v>
      </c>
      <c r="O655" t="s">
        <v>78</v>
      </c>
      <c r="P655" t="s">
        <v>914</v>
      </c>
      <c r="Q655" t="s"/>
      <c r="R655" t="s">
        <v>107</v>
      </c>
      <c r="S655" t="s">
        <v>919</v>
      </c>
      <c r="T655" t="s">
        <v>81</v>
      </c>
      <c r="U655" t="s">
        <v>82</v>
      </c>
      <c r="V655" t="s">
        <v>83</v>
      </c>
      <c r="W655" t="s">
        <v>109</v>
      </c>
      <c r="X655" t="s"/>
      <c r="Y655" t="s">
        <v>85</v>
      </c>
      <c r="Z655">
        <f>HYPERLINK("https://hotel-media.eclerx.com/savepage/tk_15462419122341845_sr_188.html","info")</f>
        <v/>
      </c>
      <c r="AA655" t="n">
        <v>-8979265</v>
      </c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346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8979265</v>
      </c>
      <c r="AZ655" t="s">
        <v>917</v>
      </c>
      <c r="BA655" t="s"/>
      <c r="BB655" t="n">
        <v>145455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914</v>
      </c>
      <c r="F656" t="n">
        <v>-1</v>
      </c>
      <c r="G656" t="s">
        <v>74</v>
      </c>
      <c r="H656" t="s">
        <v>75</v>
      </c>
      <c r="I656" t="s"/>
      <c r="J656" t="s">
        <v>74</v>
      </c>
      <c r="K656" t="n">
        <v>227.33</v>
      </c>
      <c r="L656" t="s">
        <v>76</v>
      </c>
      <c r="M656" t="s"/>
      <c r="N656" t="s">
        <v>920</v>
      </c>
      <c r="O656" t="s">
        <v>78</v>
      </c>
      <c r="P656" t="s">
        <v>914</v>
      </c>
      <c r="Q656" t="s"/>
      <c r="R656" t="s">
        <v>107</v>
      </c>
      <c r="S656" t="s">
        <v>921</v>
      </c>
      <c r="T656" t="s">
        <v>81</v>
      </c>
      <c r="U656" t="s">
        <v>82</v>
      </c>
      <c r="V656" t="s">
        <v>83</v>
      </c>
      <c r="W656" t="s">
        <v>109</v>
      </c>
      <c r="X656" t="s"/>
      <c r="Y656" t="s">
        <v>85</v>
      </c>
      <c r="Z656">
        <f>HYPERLINK("https://hotel-media.eclerx.com/savepage/tk_15462419122341845_sr_188.html","info")</f>
        <v/>
      </c>
      <c r="AA656" t="n">
        <v>-8979265</v>
      </c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346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8979265</v>
      </c>
      <c r="AZ656" t="s">
        <v>917</v>
      </c>
      <c r="BA656" t="s"/>
      <c r="BB656" t="n">
        <v>145455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914</v>
      </c>
      <c r="F657" t="n">
        <v>-1</v>
      </c>
      <c r="G657" t="s">
        <v>74</v>
      </c>
      <c r="H657" t="s">
        <v>75</v>
      </c>
      <c r="I657" t="s"/>
      <c r="J657" t="s">
        <v>74</v>
      </c>
      <c r="K657" t="n">
        <v>227.33</v>
      </c>
      <c r="L657" t="s">
        <v>76</v>
      </c>
      <c r="M657" t="s"/>
      <c r="N657" t="s">
        <v>922</v>
      </c>
      <c r="O657" t="s">
        <v>78</v>
      </c>
      <c r="P657" t="s">
        <v>914</v>
      </c>
      <c r="Q657" t="s"/>
      <c r="R657" t="s">
        <v>107</v>
      </c>
      <c r="S657" t="s">
        <v>921</v>
      </c>
      <c r="T657" t="s">
        <v>81</v>
      </c>
      <c r="U657" t="s">
        <v>82</v>
      </c>
      <c r="V657" t="s">
        <v>83</v>
      </c>
      <c r="W657" t="s">
        <v>109</v>
      </c>
      <c r="X657" t="s"/>
      <c r="Y657" t="s">
        <v>85</v>
      </c>
      <c r="Z657">
        <f>HYPERLINK("https://hotel-media.eclerx.com/savepage/tk_15462419122341845_sr_188.html","info")</f>
        <v/>
      </c>
      <c r="AA657" t="n">
        <v>-8979265</v>
      </c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346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8979265</v>
      </c>
      <c r="AZ657" t="s">
        <v>917</v>
      </c>
      <c r="BA657" t="s"/>
      <c r="BB657" t="n">
        <v>145455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914</v>
      </c>
      <c r="F658" t="n">
        <v>-1</v>
      </c>
      <c r="G658" t="s">
        <v>74</v>
      </c>
      <c r="H658" t="s">
        <v>75</v>
      </c>
      <c r="I658" t="s"/>
      <c r="J658" t="s">
        <v>74</v>
      </c>
      <c r="K658" t="n">
        <v>236.25</v>
      </c>
      <c r="L658" t="s">
        <v>76</v>
      </c>
      <c r="M658" t="s"/>
      <c r="N658" t="s">
        <v>923</v>
      </c>
      <c r="O658" t="s">
        <v>78</v>
      </c>
      <c r="P658" t="s">
        <v>914</v>
      </c>
      <c r="Q658" t="s"/>
      <c r="R658" t="s">
        <v>107</v>
      </c>
      <c r="S658" t="s">
        <v>919</v>
      </c>
      <c r="T658" t="s">
        <v>81</v>
      </c>
      <c r="U658" t="s">
        <v>82</v>
      </c>
      <c r="V658" t="s">
        <v>83</v>
      </c>
      <c r="W658" t="s">
        <v>109</v>
      </c>
      <c r="X658" t="s"/>
      <c r="Y658" t="s">
        <v>85</v>
      </c>
      <c r="Z658">
        <f>HYPERLINK("https://hotel-media.eclerx.com/savepage/tk_15462419122341845_sr_188.html","info")</f>
        <v/>
      </c>
      <c r="AA658" t="n">
        <v>-8979265</v>
      </c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346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8979265</v>
      </c>
      <c r="AZ658" t="s">
        <v>917</v>
      </c>
      <c r="BA658" t="s"/>
      <c r="BB658" t="n">
        <v>145455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914</v>
      </c>
      <c r="F659" t="n">
        <v>-1</v>
      </c>
      <c r="G659" t="s">
        <v>74</v>
      </c>
      <c r="H659" t="s">
        <v>75</v>
      </c>
      <c r="I659" t="s"/>
      <c r="J659" t="s">
        <v>74</v>
      </c>
      <c r="K659" t="n">
        <v>257.25</v>
      </c>
      <c r="L659" t="s">
        <v>76</v>
      </c>
      <c r="M659" t="s"/>
      <c r="N659" t="s">
        <v>923</v>
      </c>
      <c r="O659" t="s">
        <v>78</v>
      </c>
      <c r="P659" t="s">
        <v>914</v>
      </c>
      <c r="Q659" t="s"/>
      <c r="R659" t="s">
        <v>107</v>
      </c>
      <c r="S659" t="s">
        <v>924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>
        <f>HYPERLINK("https://hotel-media.eclerx.com/savepage/tk_15462419122341845_sr_188.html","info")</f>
        <v/>
      </c>
      <c r="AA659" t="n">
        <v>-8979265</v>
      </c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346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8979265</v>
      </c>
      <c r="AZ659" t="s">
        <v>917</v>
      </c>
      <c r="BA659" t="s"/>
      <c r="BB659" t="n">
        <v>145455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914</v>
      </c>
      <c r="F660" t="n">
        <v>-1</v>
      </c>
      <c r="G660" t="s">
        <v>74</v>
      </c>
      <c r="H660" t="s">
        <v>75</v>
      </c>
      <c r="I660" t="s"/>
      <c r="J660" t="s">
        <v>74</v>
      </c>
      <c r="K660" t="n">
        <v>267.75</v>
      </c>
      <c r="L660" t="s">
        <v>76</v>
      </c>
      <c r="M660" t="s"/>
      <c r="N660" t="s">
        <v>920</v>
      </c>
      <c r="O660" t="s">
        <v>78</v>
      </c>
      <c r="P660" t="s">
        <v>914</v>
      </c>
      <c r="Q660" t="s"/>
      <c r="R660" t="s">
        <v>107</v>
      </c>
      <c r="S660" t="s">
        <v>925</v>
      </c>
      <c r="T660" t="s">
        <v>81</v>
      </c>
      <c r="U660" t="s">
        <v>82</v>
      </c>
      <c r="V660" t="s">
        <v>83</v>
      </c>
      <c r="W660" t="s">
        <v>109</v>
      </c>
      <c r="X660" t="s"/>
      <c r="Y660" t="s">
        <v>85</v>
      </c>
      <c r="Z660">
        <f>HYPERLINK("https://hotel-media.eclerx.com/savepage/tk_15462419122341845_sr_188.html","info")</f>
        <v/>
      </c>
      <c r="AA660" t="n">
        <v>-8979265</v>
      </c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346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8979265</v>
      </c>
      <c r="AZ660" t="s">
        <v>917</v>
      </c>
      <c r="BA660" t="s"/>
      <c r="BB660" t="n">
        <v>145455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914</v>
      </c>
      <c r="F661" t="n">
        <v>-1</v>
      </c>
      <c r="G661" t="s">
        <v>74</v>
      </c>
      <c r="H661" t="s">
        <v>75</v>
      </c>
      <c r="I661" t="s"/>
      <c r="J661" t="s">
        <v>74</v>
      </c>
      <c r="K661" t="n">
        <v>267.75</v>
      </c>
      <c r="L661" t="s">
        <v>76</v>
      </c>
      <c r="M661" t="s"/>
      <c r="N661" t="s">
        <v>922</v>
      </c>
      <c r="O661" t="s">
        <v>78</v>
      </c>
      <c r="P661" t="s">
        <v>914</v>
      </c>
      <c r="Q661" t="s"/>
      <c r="R661" t="s">
        <v>107</v>
      </c>
      <c r="S661" t="s">
        <v>925</v>
      </c>
      <c r="T661" t="s">
        <v>81</v>
      </c>
      <c r="U661" t="s">
        <v>82</v>
      </c>
      <c r="V661" t="s">
        <v>83</v>
      </c>
      <c r="W661" t="s">
        <v>109</v>
      </c>
      <c r="X661" t="s"/>
      <c r="Y661" t="s">
        <v>85</v>
      </c>
      <c r="Z661">
        <f>HYPERLINK("https://hotel-media.eclerx.com/savepage/tk_15462419122341845_sr_188.html","info")</f>
        <v/>
      </c>
      <c r="AA661" t="n">
        <v>-8979265</v>
      </c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346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8979265</v>
      </c>
      <c r="AZ661" t="s">
        <v>917</v>
      </c>
      <c r="BA661" t="s"/>
      <c r="BB661" t="n">
        <v>145455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914</v>
      </c>
      <c r="F662" t="n">
        <v>-1</v>
      </c>
      <c r="G662" t="s">
        <v>74</v>
      </c>
      <c r="H662" t="s">
        <v>75</v>
      </c>
      <c r="I662" t="s"/>
      <c r="J662" t="s">
        <v>74</v>
      </c>
      <c r="K662" t="n">
        <v>278.25</v>
      </c>
      <c r="L662" t="s">
        <v>76</v>
      </c>
      <c r="M662" t="s"/>
      <c r="N662" t="s">
        <v>918</v>
      </c>
      <c r="O662" t="s">
        <v>78</v>
      </c>
      <c r="P662" t="s">
        <v>914</v>
      </c>
      <c r="Q662" t="s"/>
      <c r="R662" t="s">
        <v>107</v>
      </c>
      <c r="S662" t="s">
        <v>926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>
        <f>HYPERLINK("https://hotel-media.eclerx.com/savepage/tk_15462419122341845_sr_188.html","info")</f>
        <v/>
      </c>
      <c r="AA662" t="n">
        <v>-8979265</v>
      </c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346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8979265</v>
      </c>
      <c r="AZ662" t="s">
        <v>917</v>
      </c>
      <c r="BA662" t="s"/>
      <c r="BB662" t="n">
        <v>145455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914</v>
      </c>
      <c r="F663" t="n">
        <v>-1</v>
      </c>
      <c r="G663" t="s">
        <v>74</v>
      </c>
      <c r="H663" t="s">
        <v>75</v>
      </c>
      <c r="I663" t="s"/>
      <c r="J663" t="s">
        <v>74</v>
      </c>
      <c r="K663" t="n">
        <v>288.75</v>
      </c>
      <c r="L663" t="s">
        <v>76</v>
      </c>
      <c r="M663" t="s"/>
      <c r="N663" t="s">
        <v>920</v>
      </c>
      <c r="O663" t="s">
        <v>78</v>
      </c>
      <c r="P663" t="s">
        <v>914</v>
      </c>
      <c r="Q663" t="s"/>
      <c r="R663" t="s">
        <v>107</v>
      </c>
      <c r="S663" t="s">
        <v>927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>
        <f>HYPERLINK("https://hotel-media.eclerx.com/savepage/tk_15462419122341845_sr_188.html","info")</f>
        <v/>
      </c>
      <c r="AA663" t="n">
        <v>-8979265</v>
      </c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346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8979265</v>
      </c>
      <c r="AZ663" t="s">
        <v>917</v>
      </c>
      <c r="BA663" t="s"/>
      <c r="BB663" t="n">
        <v>145455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914</v>
      </c>
      <c r="F664" t="n">
        <v>-1</v>
      </c>
      <c r="G664" t="s">
        <v>74</v>
      </c>
      <c r="H664" t="s">
        <v>75</v>
      </c>
      <c r="I664" t="s"/>
      <c r="J664" t="s">
        <v>74</v>
      </c>
      <c r="K664" t="n">
        <v>288.75</v>
      </c>
      <c r="L664" t="s">
        <v>76</v>
      </c>
      <c r="M664" t="s"/>
      <c r="N664" t="s">
        <v>922</v>
      </c>
      <c r="O664" t="s">
        <v>78</v>
      </c>
      <c r="P664" t="s">
        <v>914</v>
      </c>
      <c r="Q664" t="s"/>
      <c r="R664" t="s">
        <v>107</v>
      </c>
      <c r="S664" t="s">
        <v>927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>
        <f>HYPERLINK("https://hotel-media.eclerx.com/savepage/tk_15462419122341845_sr_188.html","info")</f>
        <v/>
      </c>
      <c r="AA664" t="n">
        <v>-8979265</v>
      </c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346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8979265</v>
      </c>
      <c r="AZ664" t="s">
        <v>917</v>
      </c>
      <c r="BA664" t="s"/>
      <c r="BB664" t="n">
        <v>145455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914</v>
      </c>
      <c r="F665" t="n">
        <v>-1</v>
      </c>
      <c r="G665" t="s">
        <v>74</v>
      </c>
      <c r="H665" t="s">
        <v>75</v>
      </c>
      <c r="I665" t="s"/>
      <c r="J665" t="s">
        <v>74</v>
      </c>
      <c r="K665" t="n">
        <v>320.25</v>
      </c>
      <c r="L665" t="s">
        <v>76</v>
      </c>
      <c r="M665" t="s"/>
      <c r="N665" t="s">
        <v>928</v>
      </c>
      <c r="O665" t="s">
        <v>78</v>
      </c>
      <c r="P665" t="s">
        <v>914</v>
      </c>
      <c r="Q665" t="s"/>
      <c r="R665" t="s">
        <v>107</v>
      </c>
      <c r="S665" t="s">
        <v>929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>
        <f>HYPERLINK("https://hotel-media.eclerx.com/savepage/tk_15462419122341845_sr_188.html","info")</f>
        <v/>
      </c>
      <c r="AA665" t="n">
        <v>-8979265</v>
      </c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346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8979265</v>
      </c>
      <c r="AZ665" t="s">
        <v>917</v>
      </c>
      <c r="BA665" t="s"/>
      <c r="BB665" t="n">
        <v>145455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914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341.25</v>
      </c>
      <c r="L666" t="s">
        <v>76</v>
      </c>
      <c r="M666" t="s"/>
      <c r="N666" t="s">
        <v>930</v>
      </c>
      <c r="O666" t="s">
        <v>78</v>
      </c>
      <c r="P666" t="s">
        <v>914</v>
      </c>
      <c r="Q666" t="s"/>
      <c r="R666" t="s">
        <v>107</v>
      </c>
      <c r="S666" t="s">
        <v>931</v>
      </c>
      <c r="T666" t="s">
        <v>81</v>
      </c>
      <c r="U666" t="s">
        <v>82</v>
      </c>
      <c r="V666" t="s">
        <v>83</v>
      </c>
      <c r="W666" t="s">
        <v>84</v>
      </c>
      <c r="X666" t="s"/>
      <c r="Y666" t="s">
        <v>85</v>
      </c>
      <c r="Z666">
        <f>HYPERLINK("https://hotel-media.eclerx.com/savepage/tk_15462419122341845_sr_188.html","info")</f>
        <v/>
      </c>
      <c r="AA666" t="n">
        <v>-8979265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346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8979265</v>
      </c>
      <c r="AZ666" t="s">
        <v>917</v>
      </c>
      <c r="BA666" t="s"/>
      <c r="BB666" t="n">
        <v>145455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914</v>
      </c>
      <c r="F667" t="n">
        <v>-1</v>
      </c>
      <c r="G667" t="s">
        <v>74</v>
      </c>
      <c r="H667" t="s">
        <v>75</v>
      </c>
      <c r="I667" t="s"/>
      <c r="J667" t="s">
        <v>74</v>
      </c>
      <c r="K667" t="n">
        <v>362.25</v>
      </c>
      <c r="L667" t="s">
        <v>76</v>
      </c>
      <c r="M667" t="s"/>
      <c r="N667" t="s">
        <v>932</v>
      </c>
      <c r="O667" t="s">
        <v>78</v>
      </c>
      <c r="P667" t="s">
        <v>914</v>
      </c>
      <c r="Q667" t="s"/>
      <c r="R667" t="s">
        <v>107</v>
      </c>
      <c r="S667" t="s">
        <v>933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>
        <f>HYPERLINK("https://hotel-media.eclerx.com/savepage/tk_15462419122341845_sr_188.html","info")</f>
        <v/>
      </c>
      <c r="AA667" t="n">
        <v>-8979265</v>
      </c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346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8979265</v>
      </c>
      <c r="AZ667" t="s">
        <v>917</v>
      </c>
      <c r="BA667" t="s"/>
      <c r="BB667" t="n">
        <v>145455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914</v>
      </c>
      <c r="F668" t="n">
        <v>-1</v>
      </c>
      <c r="G668" t="s">
        <v>74</v>
      </c>
      <c r="H668" t="s">
        <v>75</v>
      </c>
      <c r="I668" t="s"/>
      <c r="J668" t="s">
        <v>74</v>
      </c>
      <c r="K668" t="n">
        <v>582.75</v>
      </c>
      <c r="L668" t="s">
        <v>76</v>
      </c>
      <c r="M668" t="s"/>
      <c r="N668" t="s">
        <v>934</v>
      </c>
      <c r="O668" t="s">
        <v>78</v>
      </c>
      <c r="P668" t="s">
        <v>914</v>
      </c>
      <c r="Q668" t="s"/>
      <c r="R668" t="s">
        <v>107</v>
      </c>
      <c r="S668" t="s">
        <v>935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>
        <f>HYPERLINK("https://hotel-media.eclerx.com/savepage/tk_15462419122341845_sr_188.html","info")</f>
        <v/>
      </c>
      <c r="AA668" t="n">
        <v>-8979265</v>
      </c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346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8979265</v>
      </c>
      <c r="AZ668" t="s">
        <v>917</v>
      </c>
      <c r="BA668" t="s"/>
      <c r="BB668" t="n">
        <v>145455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914</v>
      </c>
      <c r="F669" t="n">
        <v>-1</v>
      </c>
      <c r="G669" t="s">
        <v>74</v>
      </c>
      <c r="H669" t="s">
        <v>75</v>
      </c>
      <c r="I669" t="s"/>
      <c r="J669" t="s">
        <v>74</v>
      </c>
      <c r="K669" t="n">
        <v>1370.25</v>
      </c>
      <c r="L669" t="s">
        <v>76</v>
      </c>
      <c r="M669" t="s"/>
      <c r="N669" t="s">
        <v>936</v>
      </c>
      <c r="O669" t="s">
        <v>78</v>
      </c>
      <c r="P669" t="s">
        <v>914</v>
      </c>
      <c r="Q669" t="s"/>
      <c r="R669" t="s">
        <v>107</v>
      </c>
      <c r="S669" t="s">
        <v>937</v>
      </c>
      <c r="T669" t="s">
        <v>81</v>
      </c>
      <c r="U669" t="s">
        <v>82</v>
      </c>
      <c r="V669" t="s">
        <v>83</v>
      </c>
      <c r="W669" t="s">
        <v>109</v>
      </c>
      <c r="X669" t="s"/>
      <c r="Y669" t="s">
        <v>85</v>
      </c>
      <c r="Z669">
        <f>HYPERLINK("https://hotel-media.eclerx.com/savepage/tk_15462419122341845_sr_188.html","info")</f>
        <v/>
      </c>
      <c r="AA669" t="n">
        <v>-8979265</v>
      </c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346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8979265</v>
      </c>
      <c r="AZ669" t="s">
        <v>917</v>
      </c>
      <c r="BA669" t="s"/>
      <c r="BB669" t="n">
        <v>145455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914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12600</v>
      </c>
      <c r="L670" t="s">
        <v>76</v>
      </c>
      <c r="M670" t="s"/>
      <c r="N670" t="s">
        <v>938</v>
      </c>
      <c r="O670" t="s">
        <v>939</v>
      </c>
      <c r="P670" t="s">
        <v>914</v>
      </c>
      <c r="Q670" t="s"/>
      <c r="R670" t="s">
        <v>107</v>
      </c>
      <c r="S670" t="s">
        <v>940</v>
      </c>
      <c r="T670" t="s">
        <v>81</v>
      </c>
      <c r="U670" t="s">
        <v>82</v>
      </c>
      <c r="V670" t="s">
        <v>83</v>
      </c>
      <c r="W670" t="s">
        <v>109</v>
      </c>
      <c r="X670" t="s"/>
      <c r="Y670" t="s">
        <v>85</v>
      </c>
      <c r="Z670">
        <f>HYPERLINK("https://hotel-media.eclerx.com/savepage/tk_15462419122341845_sr_188.html","info")</f>
        <v/>
      </c>
      <c r="AA670" t="n">
        <v>-8979265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346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8979265</v>
      </c>
      <c r="AZ670" t="s">
        <v>917</v>
      </c>
      <c r="BA670" t="s"/>
      <c r="BB670" t="n">
        <v>145455</v>
      </c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941</v>
      </c>
      <c r="F671" t="n">
        <v>150564</v>
      </c>
      <c r="G671" t="s">
        <v>74</v>
      </c>
      <c r="H671" t="s">
        <v>75</v>
      </c>
      <c r="I671" t="s"/>
      <c r="J671" t="s">
        <v>74</v>
      </c>
      <c r="K671" t="n">
        <v>82.43000000000001</v>
      </c>
      <c r="L671" t="s">
        <v>76</v>
      </c>
      <c r="M671" t="s"/>
      <c r="N671" t="s">
        <v>942</v>
      </c>
      <c r="O671" t="s">
        <v>78</v>
      </c>
      <c r="P671" t="s">
        <v>943</v>
      </c>
      <c r="Q671" t="s"/>
      <c r="R671" t="s">
        <v>171</v>
      </c>
      <c r="S671" t="s">
        <v>944</v>
      </c>
      <c r="T671" t="s">
        <v>81</v>
      </c>
      <c r="U671" t="s">
        <v>82</v>
      </c>
      <c r="V671" t="s">
        <v>83</v>
      </c>
      <c r="W671" t="s">
        <v>109</v>
      </c>
      <c r="X671" t="s"/>
      <c r="Y671" t="s">
        <v>85</v>
      </c>
      <c r="Z671">
        <f>HYPERLINK("https://hotel-media.eclerx.com/savepage/tk_1546242187961726_sr_188.html","info")</f>
        <v/>
      </c>
      <c r="AA671" t="n">
        <v>30657</v>
      </c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498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6262105</v>
      </c>
      <c r="AZ671" t="s">
        <v>945</v>
      </c>
      <c r="BA671" t="s"/>
      <c r="BB671" t="n">
        <v>945568</v>
      </c>
      <c r="BC671" t="n">
        <v>52.549551</v>
      </c>
      <c r="BD671" t="n">
        <v>52.549551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941</v>
      </c>
      <c r="F672" t="n">
        <v>150564</v>
      </c>
      <c r="G672" t="s">
        <v>74</v>
      </c>
      <c r="H672" t="s">
        <v>75</v>
      </c>
      <c r="I672" t="s"/>
      <c r="J672" t="s">
        <v>74</v>
      </c>
      <c r="K672" t="n">
        <v>106.58</v>
      </c>
      <c r="L672" t="s">
        <v>76</v>
      </c>
      <c r="M672" t="s"/>
      <c r="N672" t="s">
        <v>946</v>
      </c>
      <c r="O672" t="s">
        <v>78</v>
      </c>
      <c r="P672" t="s">
        <v>943</v>
      </c>
      <c r="Q672" t="s"/>
      <c r="R672" t="s">
        <v>171</v>
      </c>
      <c r="S672" t="s">
        <v>947</v>
      </c>
      <c r="T672" t="s">
        <v>81</v>
      </c>
      <c r="U672" t="s">
        <v>82</v>
      </c>
      <c r="V672" t="s">
        <v>83</v>
      </c>
      <c r="W672" t="s">
        <v>109</v>
      </c>
      <c r="X672" t="s"/>
      <c r="Y672" t="s">
        <v>85</v>
      </c>
      <c r="Z672">
        <f>HYPERLINK("https://hotel-media.eclerx.com/savepage/tk_1546242187961726_sr_188.html","info")</f>
        <v/>
      </c>
      <c r="AA672" t="n">
        <v>30657</v>
      </c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498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6262105</v>
      </c>
      <c r="AZ672" t="s">
        <v>945</v>
      </c>
      <c r="BA672" t="s"/>
      <c r="BB672" t="n">
        <v>945568</v>
      </c>
      <c r="BC672" t="n">
        <v>52.549551</v>
      </c>
      <c r="BD672" t="n">
        <v>52.549551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941</v>
      </c>
      <c r="F673" t="n">
        <v>150564</v>
      </c>
      <c r="G673" t="s">
        <v>74</v>
      </c>
      <c r="H673" t="s">
        <v>75</v>
      </c>
      <c r="I673" t="s"/>
      <c r="J673" t="s">
        <v>74</v>
      </c>
      <c r="K673" t="n">
        <v>90.3</v>
      </c>
      <c r="L673" t="s">
        <v>76</v>
      </c>
      <c r="M673" t="s"/>
      <c r="N673" t="s">
        <v>948</v>
      </c>
      <c r="O673" t="s">
        <v>78</v>
      </c>
      <c r="P673" t="s">
        <v>943</v>
      </c>
      <c r="Q673" t="s"/>
      <c r="R673" t="s">
        <v>171</v>
      </c>
      <c r="S673" t="s">
        <v>949</v>
      </c>
      <c r="T673" t="s">
        <v>81</v>
      </c>
      <c r="U673" t="s">
        <v>82</v>
      </c>
      <c r="V673" t="s">
        <v>83</v>
      </c>
      <c r="W673" t="s">
        <v>109</v>
      </c>
      <c r="X673" t="s"/>
      <c r="Y673" t="s">
        <v>85</v>
      </c>
      <c r="Z673">
        <f>HYPERLINK("https://hotel-media.eclerx.com/savepage/tk_1546242187961726_sr_188.html","info")</f>
        <v/>
      </c>
      <c r="AA673" t="n">
        <v>30657</v>
      </c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498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6262105</v>
      </c>
      <c r="AZ673" t="s">
        <v>945</v>
      </c>
      <c r="BA673" t="s"/>
      <c r="BB673" t="n">
        <v>945568</v>
      </c>
      <c r="BC673" t="n">
        <v>52.549551</v>
      </c>
      <c r="BD673" t="n">
        <v>52.549551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941</v>
      </c>
      <c r="F674" t="n">
        <v>150564</v>
      </c>
      <c r="G674" t="s">
        <v>74</v>
      </c>
      <c r="H674" t="s">
        <v>75</v>
      </c>
      <c r="I674" t="s"/>
      <c r="J674" t="s">
        <v>74</v>
      </c>
      <c r="K674" t="n">
        <v>98.7</v>
      </c>
      <c r="L674" t="s">
        <v>76</v>
      </c>
      <c r="M674" t="s"/>
      <c r="N674" t="s">
        <v>946</v>
      </c>
      <c r="O674" t="s">
        <v>78</v>
      </c>
      <c r="P674" t="s">
        <v>943</v>
      </c>
      <c r="Q674" t="s"/>
      <c r="R674" t="s">
        <v>171</v>
      </c>
      <c r="S674" t="s">
        <v>142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>
        <f>HYPERLINK("https://hotel-media.eclerx.com/savepage/tk_1546242187961726_sr_188.html","info")</f>
        <v/>
      </c>
      <c r="AA674" t="n">
        <v>30657</v>
      </c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498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6262105</v>
      </c>
      <c r="AZ674" t="s">
        <v>945</v>
      </c>
      <c r="BA674" t="s"/>
      <c r="BB674" t="n">
        <v>945568</v>
      </c>
      <c r="BC674" t="n">
        <v>52.549551</v>
      </c>
      <c r="BD674" t="n">
        <v>52.549551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941</v>
      </c>
      <c r="F675" t="n">
        <v>150564</v>
      </c>
      <c r="G675" t="s">
        <v>74</v>
      </c>
      <c r="H675" t="s">
        <v>75</v>
      </c>
      <c r="I675" t="s"/>
      <c r="J675" t="s">
        <v>74</v>
      </c>
      <c r="K675" t="n">
        <v>106.58</v>
      </c>
      <c r="L675" t="s">
        <v>76</v>
      </c>
      <c r="M675" t="s"/>
      <c r="N675" t="s">
        <v>948</v>
      </c>
      <c r="O675" t="s">
        <v>78</v>
      </c>
      <c r="P675" t="s">
        <v>943</v>
      </c>
      <c r="Q675" t="s"/>
      <c r="R675" t="s">
        <v>171</v>
      </c>
      <c r="S675" t="s">
        <v>947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>
        <f>HYPERLINK("https://hotel-media.eclerx.com/savepage/tk_1546242187961726_sr_188.html","info")</f>
        <v/>
      </c>
      <c r="AA675" t="n">
        <v>30657</v>
      </c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498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6262105</v>
      </c>
      <c r="AZ675" t="s">
        <v>945</v>
      </c>
      <c r="BA675" t="s"/>
      <c r="BB675" t="n">
        <v>945568</v>
      </c>
      <c r="BC675" t="n">
        <v>52.549551</v>
      </c>
      <c r="BD675" t="n">
        <v>52.549551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941</v>
      </c>
      <c r="F676" t="n">
        <v>150564</v>
      </c>
      <c r="G676" t="s">
        <v>74</v>
      </c>
      <c r="H676" t="s">
        <v>75</v>
      </c>
      <c r="I676" t="s"/>
      <c r="J676" t="s">
        <v>74</v>
      </c>
      <c r="K676" t="n">
        <v>117.08</v>
      </c>
      <c r="L676" t="s">
        <v>76</v>
      </c>
      <c r="M676" t="s"/>
      <c r="N676" t="s">
        <v>948</v>
      </c>
      <c r="O676" t="s">
        <v>78</v>
      </c>
      <c r="P676" t="s">
        <v>943</v>
      </c>
      <c r="Q676" t="s"/>
      <c r="R676" t="s">
        <v>171</v>
      </c>
      <c r="S676" t="s">
        <v>950</v>
      </c>
      <c r="T676" t="s">
        <v>81</v>
      </c>
      <c r="U676" t="s">
        <v>82</v>
      </c>
      <c r="V676" t="s">
        <v>83</v>
      </c>
      <c r="W676" t="s">
        <v>109</v>
      </c>
      <c r="X676" t="s"/>
      <c r="Y676" t="s">
        <v>85</v>
      </c>
      <c r="Z676">
        <f>HYPERLINK("https://hotel-media.eclerx.com/savepage/tk_1546242187961726_sr_188.html","info")</f>
        <v/>
      </c>
      <c r="AA676" t="n">
        <v>30657</v>
      </c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498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6262105</v>
      </c>
      <c r="AZ676" t="s">
        <v>945</v>
      </c>
      <c r="BA676" t="s"/>
      <c r="BB676" t="n">
        <v>945568</v>
      </c>
      <c r="BC676" t="n">
        <v>52.549551</v>
      </c>
      <c r="BD676" t="n">
        <v>52.549551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941</v>
      </c>
      <c r="F677" t="n">
        <v>150564</v>
      </c>
      <c r="G677" t="s">
        <v>74</v>
      </c>
      <c r="H677" t="s">
        <v>75</v>
      </c>
      <c r="I677" t="s"/>
      <c r="J677" t="s">
        <v>74</v>
      </c>
      <c r="K677" t="n">
        <v>127.58</v>
      </c>
      <c r="L677" t="s">
        <v>76</v>
      </c>
      <c r="M677" t="s"/>
      <c r="N677" t="s">
        <v>946</v>
      </c>
      <c r="O677" t="s">
        <v>78</v>
      </c>
      <c r="P677" t="s">
        <v>943</v>
      </c>
      <c r="Q677" t="s"/>
      <c r="R677" t="s">
        <v>171</v>
      </c>
      <c r="S677" t="s">
        <v>951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>
        <f>HYPERLINK("https://hotel-media.eclerx.com/savepage/tk_1546242187961726_sr_188.html","info")</f>
        <v/>
      </c>
      <c r="AA677" t="n">
        <v>30657</v>
      </c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498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6262105</v>
      </c>
      <c r="AZ677" t="s">
        <v>945</v>
      </c>
      <c r="BA677" t="s"/>
      <c r="BB677" t="n">
        <v>945568</v>
      </c>
      <c r="BC677" t="n">
        <v>52.549551</v>
      </c>
      <c r="BD677" t="n">
        <v>52.549551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941</v>
      </c>
      <c r="F678" t="n">
        <v>150564</v>
      </c>
      <c r="G678" t="s">
        <v>74</v>
      </c>
      <c r="H678" t="s">
        <v>75</v>
      </c>
      <c r="I678" t="s"/>
      <c r="J678" t="s">
        <v>74</v>
      </c>
      <c r="K678" t="n">
        <v>138.08</v>
      </c>
      <c r="L678" t="s">
        <v>76</v>
      </c>
      <c r="M678" t="s"/>
      <c r="N678" t="s">
        <v>948</v>
      </c>
      <c r="O678" t="s">
        <v>78</v>
      </c>
      <c r="P678" t="s">
        <v>943</v>
      </c>
      <c r="Q678" t="s"/>
      <c r="R678" t="s">
        <v>171</v>
      </c>
      <c r="S678" t="s">
        <v>952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>
        <f>HYPERLINK("https://hotel-media.eclerx.com/savepage/tk_1546242187961726_sr_188.html","info")</f>
        <v/>
      </c>
      <c r="AA678" t="n">
        <v>30657</v>
      </c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498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6262105</v>
      </c>
      <c r="AZ678" t="s">
        <v>945</v>
      </c>
      <c r="BA678" t="s"/>
      <c r="BB678" t="n">
        <v>945568</v>
      </c>
      <c r="BC678" t="n">
        <v>52.549551</v>
      </c>
      <c r="BD678" t="n">
        <v>52.549551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953</v>
      </c>
      <c r="F679" t="n">
        <v>5935711</v>
      </c>
      <c r="G679" t="s">
        <v>74</v>
      </c>
      <c r="H679" t="s">
        <v>75</v>
      </c>
      <c r="I679" t="s"/>
      <c r="J679" t="s">
        <v>74</v>
      </c>
      <c r="K679" t="n">
        <v>72.5</v>
      </c>
      <c r="L679" t="s">
        <v>76</v>
      </c>
      <c r="M679" t="s"/>
      <c r="N679" t="s">
        <v>954</v>
      </c>
      <c r="O679" t="s">
        <v>78</v>
      </c>
      <c r="P679" t="s">
        <v>955</v>
      </c>
      <c r="Q679" t="s"/>
      <c r="R679" t="s">
        <v>171</v>
      </c>
      <c r="S679" t="s">
        <v>956</v>
      </c>
      <c r="T679" t="s">
        <v>81</v>
      </c>
      <c r="U679" t="s">
        <v>82</v>
      </c>
      <c r="V679" t="s">
        <v>83</v>
      </c>
      <c r="W679" t="s">
        <v>84</v>
      </c>
      <c r="X679" t="s"/>
      <c r="Y679" t="s">
        <v>85</v>
      </c>
      <c r="Z679">
        <f>HYPERLINK("https://hotel-media.eclerx.com/savepage/tk_1546241853344974_sr_188.html","info")</f>
        <v/>
      </c>
      <c r="AA679" t="n">
        <v>215634</v>
      </c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315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1239537</v>
      </c>
      <c r="AZ679" t="s">
        <v>957</v>
      </c>
      <c r="BA679" t="s"/>
      <c r="BB679" t="n">
        <v>222579</v>
      </c>
      <c r="BC679" t="n">
        <v>52.51644</v>
      </c>
      <c r="BD679" t="n">
        <v>52.51644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953</v>
      </c>
      <c r="F680" t="n">
        <v>5935711</v>
      </c>
      <c r="G680" t="s">
        <v>74</v>
      </c>
      <c r="H680" t="s">
        <v>75</v>
      </c>
      <c r="I680" t="s"/>
      <c r="J680" t="s">
        <v>74</v>
      </c>
      <c r="K680" t="n">
        <v>92.5</v>
      </c>
      <c r="L680" t="s">
        <v>76</v>
      </c>
      <c r="M680" t="s"/>
      <c r="N680" t="s">
        <v>958</v>
      </c>
      <c r="O680" t="s">
        <v>78</v>
      </c>
      <c r="P680" t="s">
        <v>955</v>
      </c>
      <c r="Q680" t="s"/>
      <c r="R680" t="s">
        <v>171</v>
      </c>
      <c r="S680" t="s">
        <v>959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>
        <f>HYPERLINK("https://hotel-media.eclerx.com/savepage/tk_1546241853344974_sr_188.html","info")</f>
        <v/>
      </c>
      <c r="AA680" t="n">
        <v>215634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315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1239537</v>
      </c>
      <c r="AZ680" t="s">
        <v>957</v>
      </c>
      <c r="BA680" t="s"/>
      <c r="BB680" t="n">
        <v>222579</v>
      </c>
      <c r="BC680" t="n">
        <v>52.51644</v>
      </c>
      <c r="BD680" t="n">
        <v>52.51644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960</v>
      </c>
      <c r="F681" t="n">
        <v>-1</v>
      </c>
      <c r="G681" t="s">
        <v>74</v>
      </c>
      <c r="H681" t="s">
        <v>75</v>
      </c>
      <c r="I681" t="s"/>
      <c r="J681" t="s">
        <v>74</v>
      </c>
      <c r="K681" t="n">
        <v>71.15000000000001</v>
      </c>
      <c r="L681" t="s">
        <v>76</v>
      </c>
      <c r="M681" t="s"/>
      <c r="N681" t="s">
        <v>93</v>
      </c>
      <c r="O681" t="s">
        <v>78</v>
      </c>
      <c r="P681" t="s">
        <v>960</v>
      </c>
      <c r="Q681" t="s"/>
      <c r="R681" t="s">
        <v>171</v>
      </c>
      <c r="S681" t="s">
        <v>961</v>
      </c>
      <c r="T681" t="s">
        <v>81</v>
      </c>
      <c r="U681" t="s">
        <v>82</v>
      </c>
      <c r="V681" t="s">
        <v>83</v>
      </c>
      <c r="W681" t="s">
        <v>109</v>
      </c>
      <c r="X681" t="s"/>
      <c r="Y681" t="s">
        <v>85</v>
      </c>
      <c r="Z681">
        <f>HYPERLINK("https://hotel-media.eclerx.com/savepage/tk_1546241679120401_sr_188.html","info")</f>
        <v/>
      </c>
      <c r="AA681" t="n">
        <v>-2071756</v>
      </c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220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2071756</v>
      </c>
      <c r="AZ681" t="s">
        <v>962</v>
      </c>
      <c r="BA681" t="s"/>
      <c r="BB681" t="n">
        <v>60798</v>
      </c>
      <c r="BC681" t="n">
        <v>52.432205</v>
      </c>
      <c r="BD681" t="n">
        <v>52.432205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960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75</v>
      </c>
      <c r="L682" t="s">
        <v>76</v>
      </c>
      <c r="M682" t="s"/>
      <c r="N682" t="s">
        <v>95</v>
      </c>
      <c r="O682" t="s">
        <v>78</v>
      </c>
      <c r="P682" t="s">
        <v>960</v>
      </c>
      <c r="Q682" t="s"/>
      <c r="R682" t="s">
        <v>171</v>
      </c>
      <c r="S682" t="s">
        <v>210</v>
      </c>
      <c r="T682" t="s">
        <v>81</v>
      </c>
      <c r="U682" t="s">
        <v>82</v>
      </c>
      <c r="V682" t="s">
        <v>83</v>
      </c>
      <c r="W682" t="s">
        <v>109</v>
      </c>
      <c r="X682" t="s"/>
      <c r="Y682" t="s">
        <v>85</v>
      </c>
      <c r="Z682">
        <f>HYPERLINK("https://hotel-media.eclerx.com/savepage/tk_1546241679120401_sr_188.html","info")</f>
        <v/>
      </c>
      <c r="AA682" t="n">
        <v>-2071756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220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2071756</v>
      </c>
      <c r="AZ682" t="s">
        <v>962</v>
      </c>
      <c r="BA682" t="s"/>
      <c r="BB682" t="n">
        <v>60798</v>
      </c>
      <c r="BC682" t="n">
        <v>52.432205</v>
      </c>
      <c r="BD682" t="n">
        <v>52.432205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963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90</v>
      </c>
      <c r="L683" t="s">
        <v>76</v>
      </c>
      <c r="M683" t="s"/>
      <c r="N683" t="s">
        <v>104</v>
      </c>
      <c r="O683" t="s">
        <v>78</v>
      </c>
      <c r="P683" t="s">
        <v>963</v>
      </c>
      <c r="Q683" t="s"/>
      <c r="R683" t="s">
        <v>79</v>
      </c>
      <c r="S683" t="s">
        <v>398</v>
      </c>
      <c r="T683" t="s">
        <v>81</v>
      </c>
      <c r="U683" t="s">
        <v>82</v>
      </c>
      <c r="V683" t="s">
        <v>83</v>
      </c>
      <c r="W683" t="s">
        <v>109</v>
      </c>
      <c r="X683" t="s"/>
      <c r="Y683" t="s">
        <v>85</v>
      </c>
      <c r="Z683">
        <f>HYPERLINK("https://hotel-media.eclerx.com/savepage/tk_15462417952376118_sr_188.html","info")</f>
        <v/>
      </c>
      <c r="AA683" t="n">
        <v>-6832635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283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6832635</v>
      </c>
      <c r="AZ683" t="s">
        <v>964</v>
      </c>
      <c r="BA683" t="s"/>
      <c r="BB683" t="n">
        <v>961280</v>
      </c>
      <c r="BC683" t="n">
        <v>52.534763</v>
      </c>
      <c r="BD683" t="n">
        <v>52.534763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965</v>
      </c>
      <c r="F684" t="n">
        <v>-1</v>
      </c>
      <c r="G684" t="s">
        <v>74</v>
      </c>
      <c r="H684" t="s">
        <v>75</v>
      </c>
      <c r="I684" t="s"/>
      <c r="J684" t="s">
        <v>74</v>
      </c>
      <c r="K684" t="n">
        <v>40.86</v>
      </c>
      <c r="L684" t="s">
        <v>76</v>
      </c>
      <c r="M684" t="s"/>
      <c r="N684" t="s">
        <v>966</v>
      </c>
      <c r="O684" t="s">
        <v>78</v>
      </c>
      <c r="P684" t="s">
        <v>965</v>
      </c>
      <c r="Q684" t="s"/>
      <c r="R684" t="s">
        <v>79</v>
      </c>
      <c r="S684" t="s">
        <v>967</v>
      </c>
      <c r="T684" t="s">
        <v>81</v>
      </c>
      <c r="U684" t="s">
        <v>82</v>
      </c>
      <c r="V684" t="s">
        <v>83</v>
      </c>
      <c r="W684" t="s">
        <v>109</v>
      </c>
      <c r="X684" t="s"/>
      <c r="Y684" t="s">
        <v>85</v>
      </c>
      <c r="Z684">
        <f>HYPERLINK("https://hotel-media.eclerx.com/savepage/tk_15462423096898332_sr_189.html","info")</f>
        <v/>
      </c>
      <c r="AA684" t="n">
        <v>-6074113</v>
      </c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491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6074113</v>
      </c>
      <c r="AZ684" t="s">
        <v>968</v>
      </c>
      <c r="BA684" t="s"/>
      <c r="BB684" t="n">
        <v>582143</v>
      </c>
      <c r="BC684" t="n">
        <v>52.500237</v>
      </c>
      <c r="BD684" t="n">
        <v>52.500237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965</v>
      </c>
      <c r="F685" t="n">
        <v>-1</v>
      </c>
      <c r="G685" t="s">
        <v>74</v>
      </c>
      <c r="H685" t="s">
        <v>75</v>
      </c>
      <c r="I685" t="s"/>
      <c r="J685" t="s">
        <v>74</v>
      </c>
      <c r="K685" t="n">
        <v>42.99</v>
      </c>
      <c r="L685" t="s">
        <v>76</v>
      </c>
      <c r="M685" t="s"/>
      <c r="N685" t="s">
        <v>969</v>
      </c>
      <c r="O685" t="s">
        <v>78</v>
      </c>
      <c r="P685" t="s">
        <v>965</v>
      </c>
      <c r="Q685" t="s"/>
      <c r="R685" t="s">
        <v>79</v>
      </c>
      <c r="S685" t="s">
        <v>970</v>
      </c>
      <c r="T685" t="s">
        <v>81</v>
      </c>
      <c r="U685" t="s">
        <v>82</v>
      </c>
      <c r="V685" t="s">
        <v>83</v>
      </c>
      <c r="W685" t="s">
        <v>109</v>
      </c>
      <c r="X685" t="s"/>
      <c r="Y685" t="s">
        <v>85</v>
      </c>
      <c r="Z685">
        <f>HYPERLINK("https://hotel-media.eclerx.com/savepage/tk_15462423096898332_sr_189.html","info")</f>
        <v/>
      </c>
      <c r="AA685" t="n">
        <v>-6074113</v>
      </c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491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6074113</v>
      </c>
      <c r="AZ685" t="s">
        <v>968</v>
      </c>
      <c r="BA685" t="s"/>
      <c r="BB685" t="n">
        <v>582143</v>
      </c>
      <c r="BC685" t="n">
        <v>52.500237</v>
      </c>
      <c r="BD685" t="n">
        <v>52.500237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232</v>
      </c>
      <c r="F686" t="n">
        <v>-1</v>
      </c>
      <c r="G686" t="s">
        <v>74</v>
      </c>
      <c r="H686" t="s">
        <v>75</v>
      </c>
      <c r="I686" t="s"/>
      <c r="J686" t="s">
        <v>74</v>
      </c>
      <c r="K686" t="n">
        <v>50.44</v>
      </c>
      <c r="L686" t="s">
        <v>76</v>
      </c>
      <c r="M686" t="s"/>
      <c r="N686" t="s">
        <v>134</v>
      </c>
      <c r="O686" t="s">
        <v>78</v>
      </c>
      <c r="P686" t="s">
        <v>232</v>
      </c>
      <c r="Q686" t="s"/>
      <c r="R686" t="s">
        <v>171</v>
      </c>
      <c r="S686" t="s">
        <v>233</v>
      </c>
      <c r="T686" t="s">
        <v>81</v>
      </c>
      <c r="U686" t="s">
        <v>82</v>
      </c>
      <c r="V686" t="s">
        <v>83</v>
      </c>
      <c r="W686" t="s">
        <v>109</v>
      </c>
      <c r="X686" t="s"/>
      <c r="Y686" t="s">
        <v>85</v>
      </c>
      <c r="Z686">
        <f>HYPERLINK("https://hotel-media.eclerx.com/savepage/tk_15462419567872188_sr_188.html","info")</f>
        <v/>
      </c>
      <c r="AA686" t="n">
        <v>-163280</v>
      </c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371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163280</v>
      </c>
      <c r="AZ686" t="s">
        <v>234</v>
      </c>
      <c r="BA686" t="s"/>
      <c r="BB686" t="n">
        <v>64348</v>
      </c>
      <c r="BC686" t="n">
        <v>52.54595</v>
      </c>
      <c r="BD686" t="n">
        <v>52.54595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232</v>
      </c>
      <c r="F687" t="n">
        <v>-1</v>
      </c>
      <c r="G687" t="s">
        <v>74</v>
      </c>
      <c r="H687" t="s">
        <v>75</v>
      </c>
      <c r="I687" t="s"/>
      <c r="J687" t="s">
        <v>74</v>
      </c>
      <c r="K687" t="n">
        <v>53.1</v>
      </c>
      <c r="L687" t="s">
        <v>76</v>
      </c>
      <c r="M687" t="s"/>
      <c r="N687" t="s">
        <v>137</v>
      </c>
      <c r="O687" t="s">
        <v>78</v>
      </c>
      <c r="P687" t="s">
        <v>232</v>
      </c>
      <c r="Q687" t="s"/>
      <c r="R687" t="s">
        <v>171</v>
      </c>
      <c r="S687" t="s">
        <v>235</v>
      </c>
      <c r="T687" t="s">
        <v>81</v>
      </c>
      <c r="U687" t="s">
        <v>82</v>
      </c>
      <c r="V687" t="s">
        <v>83</v>
      </c>
      <c r="W687" t="s">
        <v>109</v>
      </c>
      <c r="X687" t="s"/>
      <c r="Y687" t="s">
        <v>85</v>
      </c>
      <c r="Z687">
        <f>HYPERLINK("https://hotel-media.eclerx.com/savepage/tk_15462419567872188_sr_188.html","info")</f>
        <v/>
      </c>
      <c r="AA687" t="n">
        <v>-163280</v>
      </c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371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163280</v>
      </c>
      <c r="AZ687" t="s">
        <v>234</v>
      </c>
      <c r="BA687" t="s"/>
      <c r="BB687" t="n">
        <v>64348</v>
      </c>
      <c r="BC687" t="n">
        <v>52.54595</v>
      </c>
      <c r="BD687" t="n">
        <v>52.54595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232</v>
      </c>
      <c r="F688" t="n">
        <v>-1</v>
      </c>
      <c r="G688" t="s">
        <v>74</v>
      </c>
      <c r="H688" t="s">
        <v>75</v>
      </c>
      <c r="I688" t="s"/>
      <c r="J688" t="s">
        <v>74</v>
      </c>
      <c r="K688" t="n">
        <v>65.83</v>
      </c>
      <c r="L688" t="s">
        <v>76</v>
      </c>
      <c r="M688" t="s"/>
      <c r="N688" t="s">
        <v>137</v>
      </c>
      <c r="O688" t="s">
        <v>78</v>
      </c>
      <c r="P688" t="s">
        <v>232</v>
      </c>
      <c r="Q688" t="s"/>
      <c r="R688" t="s">
        <v>171</v>
      </c>
      <c r="S688" t="s">
        <v>236</v>
      </c>
      <c r="T688" t="s">
        <v>81</v>
      </c>
      <c r="U688" t="s">
        <v>82</v>
      </c>
      <c r="V688" t="s">
        <v>83</v>
      </c>
      <c r="W688" t="s">
        <v>84</v>
      </c>
      <c r="X688" t="s"/>
      <c r="Y688" t="s">
        <v>85</v>
      </c>
      <c r="Z688">
        <f>HYPERLINK("https://hotel-media.eclerx.com/savepage/tk_15462419567872188_sr_188.html","info")</f>
        <v/>
      </c>
      <c r="AA688" t="n">
        <v>-163280</v>
      </c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371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163280</v>
      </c>
      <c r="AZ688" t="s">
        <v>234</v>
      </c>
      <c r="BA688" t="s"/>
      <c r="BB688" t="n">
        <v>64348</v>
      </c>
      <c r="BC688" t="n">
        <v>52.54595</v>
      </c>
      <c r="BD688" t="n">
        <v>52.54595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232</v>
      </c>
      <c r="F689" t="n">
        <v>-1</v>
      </c>
      <c r="G689" t="s">
        <v>74</v>
      </c>
      <c r="H689" t="s">
        <v>75</v>
      </c>
      <c r="I689" t="s"/>
      <c r="J689" t="s">
        <v>74</v>
      </c>
      <c r="K689" t="n">
        <v>69.29000000000001</v>
      </c>
      <c r="L689" t="s">
        <v>76</v>
      </c>
      <c r="M689" t="s"/>
      <c r="N689" t="s">
        <v>137</v>
      </c>
      <c r="O689" t="s">
        <v>78</v>
      </c>
      <c r="P689" t="s">
        <v>232</v>
      </c>
      <c r="Q689" t="s"/>
      <c r="R689" t="s">
        <v>171</v>
      </c>
      <c r="S689" t="s">
        <v>237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>
        <f>HYPERLINK("https://hotel-media.eclerx.com/savepage/tk_15462419567872188_sr_188.html","info")</f>
        <v/>
      </c>
      <c r="AA689" t="n">
        <v>-163280</v>
      </c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371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163280</v>
      </c>
      <c r="AZ689" t="s">
        <v>234</v>
      </c>
      <c r="BA689" t="s"/>
      <c r="BB689" t="n">
        <v>64348</v>
      </c>
      <c r="BC689" t="n">
        <v>52.54595</v>
      </c>
      <c r="BD689" t="n">
        <v>52.54595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232</v>
      </c>
      <c r="F690" t="n">
        <v>-1</v>
      </c>
      <c r="G690" t="s">
        <v>74</v>
      </c>
      <c r="H690" t="s">
        <v>75</v>
      </c>
      <c r="I690" t="s"/>
      <c r="J690" t="s">
        <v>74</v>
      </c>
      <c r="K690" t="n">
        <v>76.09999999999999</v>
      </c>
      <c r="L690" t="s">
        <v>76</v>
      </c>
      <c r="M690" t="s"/>
      <c r="N690" t="s">
        <v>191</v>
      </c>
      <c r="O690" t="s">
        <v>78</v>
      </c>
      <c r="P690" t="s">
        <v>232</v>
      </c>
      <c r="Q690" t="s"/>
      <c r="R690" t="s">
        <v>171</v>
      </c>
      <c r="S690" t="s">
        <v>238</v>
      </c>
      <c r="T690" t="s">
        <v>81</v>
      </c>
      <c r="U690" t="s">
        <v>82</v>
      </c>
      <c r="V690" t="s">
        <v>83</v>
      </c>
      <c r="W690" t="s">
        <v>109</v>
      </c>
      <c r="X690" t="s"/>
      <c r="Y690" t="s">
        <v>85</v>
      </c>
      <c r="Z690">
        <f>HYPERLINK("https://hotel-media.eclerx.com/savepage/tk_15462419567872188_sr_188.html","info")</f>
        <v/>
      </c>
      <c r="AA690" t="n">
        <v>-163280</v>
      </c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371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163280</v>
      </c>
      <c r="AZ690" t="s">
        <v>234</v>
      </c>
      <c r="BA690" t="s"/>
      <c r="BB690" t="n">
        <v>64348</v>
      </c>
      <c r="BC690" t="n">
        <v>52.54595</v>
      </c>
      <c r="BD690" t="n">
        <v>52.54595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232</v>
      </c>
      <c r="F691" t="n">
        <v>-1</v>
      </c>
      <c r="G691" t="s">
        <v>74</v>
      </c>
      <c r="H691" t="s">
        <v>75</v>
      </c>
      <c r="I691" t="s"/>
      <c r="J691" t="s">
        <v>74</v>
      </c>
      <c r="K691" t="n">
        <v>80.09999999999999</v>
      </c>
      <c r="L691" t="s">
        <v>76</v>
      </c>
      <c r="M691" t="s"/>
      <c r="N691" t="s">
        <v>191</v>
      </c>
      <c r="O691" t="s">
        <v>78</v>
      </c>
      <c r="P691" t="s">
        <v>232</v>
      </c>
      <c r="Q691" t="s"/>
      <c r="R691" t="s">
        <v>171</v>
      </c>
      <c r="S691" t="s">
        <v>239</v>
      </c>
      <c r="T691" t="s">
        <v>81</v>
      </c>
      <c r="U691" t="s">
        <v>82</v>
      </c>
      <c r="V691" t="s">
        <v>83</v>
      </c>
      <c r="W691" t="s">
        <v>109</v>
      </c>
      <c r="X691" t="s"/>
      <c r="Y691" t="s">
        <v>85</v>
      </c>
      <c r="Z691">
        <f>HYPERLINK("https://hotel-media.eclerx.com/savepage/tk_15462419567872188_sr_188.html","info")</f>
        <v/>
      </c>
      <c r="AA691" t="n">
        <v>-163280</v>
      </c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371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163280</v>
      </c>
      <c r="AZ691" t="s">
        <v>234</v>
      </c>
      <c r="BA691" t="s"/>
      <c r="BB691" t="n">
        <v>64348</v>
      </c>
      <c r="BC691" t="n">
        <v>52.54595</v>
      </c>
      <c r="BD691" t="n">
        <v>52.54595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232</v>
      </c>
      <c r="F692" t="n">
        <v>-1</v>
      </c>
      <c r="G692" t="s">
        <v>74</v>
      </c>
      <c r="H692" t="s">
        <v>75</v>
      </c>
      <c r="I692" t="s"/>
      <c r="J692" t="s">
        <v>74</v>
      </c>
      <c r="K692" t="n">
        <v>106.87</v>
      </c>
      <c r="L692" t="s">
        <v>76</v>
      </c>
      <c r="M692" t="s"/>
      <c r="N692" t="s">
        <v>191</v>
      </c>
      <c r="O692" t="s">
        <v>78</v>
      </c>
      <c r="P692" t="s">
        <v>232</v>
      </c>
      <c r="Q692" t="s"/>
      <c r="R692" t="s">
        <v>171</v>
      </c>
      <c r="S692" t="s">
        <v>240</v>
      </c>
      <c r="T692" t="s">
        <v>81</v>
      </c>
      <c r="U692" t="s">
        <v>82</v>
      </c>
      <c r="V692" t="s">
        <v>83</v>
      </c>
      <c r="W692" t="s">
        <v>84</v>
      </c>
      <c r="X692" t="s"/>
      <c r="Y692" t="s">
        <v>85</v>
      </c>
      <c r="Z692">
        <f>HYPERLINK("https://hotel-media.eclerx.com/savepage/tk_15462419567872188_sr_188.html","info")</f>
        <v/>
      </c>
      <c r="AA692" t="n">
        <v>-163280</v>
      </c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371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163280</v>
      </c>
      <c r="AZ692" t="s">
        <v>234</v>
      </c>
      <c r="BA692" t="s"/>
      <c r="BB692" t="n">
        <v>64348</v>
      </c>
      <c r="BC692" t="n">
        <v>52.54595</v>
      </c>
      <c r="BD692" t="n">
        <v>52.54595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232</v>
      </c>
      <c r="F693" t="n">
        <v>-1</v>
      </c>
      <c r="G693" t="s">
        <v>74</v>
      </c>
      <c r="H693" t="s">
        <v>75</v>
      </c>
      <c r="I693" t="s"/>
      <c r="J693" t="s">
        <v>74</v>
      </c>
      <c r="K693" t="n">
        <v>112.5</v>
      </c>
      <c r="L693" t="s">
        <v>76</v>
      </c>
      <c r="M693" t="s"/>
      <c r="N693" t="s">
        <v>191</v>
      </c>
      <c r="O693" t="s">
        <v>78</v>
      </c>
      <c r="P693" t="s">
        <v>232</v>
      </c>
      <c r="Q693" t="s"/>
      <c r="R693" t="s">
        <v>171</v>
      </c>
      <c r="S693" t="s">
        <v>241</v>
      </c>
      <c r="T693" t="s">
        <v>81</v>
      </c>
      <c r="U693" t="s">
        <v>82</v>
      </c>
      <c r="V693" t="s">
        <v>83</v>
      </c>
      <c r="W693" t="s">
        <v>84</v>
      </c>
      <c r="X693" t="s"/>
      <c r="Y693" t="s">
        <v>85</v>
      </c>
      <c r="Z693">
        <f>HYPERLINK("https://hotel-media.eclerx.com/savepage/tk_15462419567872188_sr_188.html","info")</f>
        <v/>
      </c>
      <c r="AA693" t="n">
        <v>-163280</v>
      </c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371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163280</v>
      </c>
      <c r="AZ693" t="s">
        <v>234</v>
      </c>
      <c r="BA693" t="s"/>
      <c r="BB693" t="n">
        <v>64348</v>
      </c>
      <c r="BC693" t="n">
        <v>52.54595</v>
      </c>
      <c r="BD693" t="n">
        <v>52.54595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971</v>
      </c>
      <c r="F694" t="n">
        <v>-1</v>
      </c>
      <c r="G694" t="s">
        <v>74</v>
      </c>
      <c r="H694" t="s">
        <v>75</v>
      </c>
      <c r="I694" t="s"/>
      <c r="J694" t="s">
        <v>74</v>
      </c>
      <c r="K694" t="n">
        <v>63.3</v>
      </c>
      <c r="L694" t="s">
        <v>76</v>
      </c>
      <c r="M694" t="s"/>
      <c r="N694" t="s">
        <v>77</v>
      </c>
      <c r="O694" t="s">
        <v>78</v>
      </c>
      <c r="P694" t="s">
        <v>971</v>
      </c>
      <c r="Q694" t="s"/>
      <c r="R694" t="s">
        <v>79</v>
      </c>
      <c r="S694" t="s">
        <v>972</v>
      </c>
      <c r="T694" t="s">
        <v>81</v>
      </c>
      <c r="U694" t="s">
        <v>82</v>
      </c>
      <c r="V694" t="s">
        <v>83</v>
      </c>
      <c r="W694" t="s">
        <v>84</v>
      </c>
      <c r="X694" t="s"/>
      <c r="Y694" t="s">
        <v>85</v>
      </c>
      <c r="Z694">
        <f>HYPERLINK("https://hotel-media.eclerx.com/savepage/tk_15462417465877926_sr_188.html","info")</f>
        <v/>
      </c>
      <c r="AA694" t="n">
        <v>-8628361</v>
      </c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257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8628361</v>
      </c>
      <c r="AZ694" t="s">
        <v>973</v>
      </c>
      <c r="BA694" t="s"/>
      <c r="BB694" t="n">
        <v>455319</v>
      </c>
      <c r="BC694" t="n">
        <v>52.525357</v>
      </c>
      <c r="BD694" t="n">
        <v>52.525357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971</v>
      </c>
      <c r="F695" t="n">
        <v>-1</v>
      </c>
      <c r="G695" t="s">
        <v>74</v>
      </c>
      <c r="H695" t="s">
        <v>75</v>
      </c>
      <c r="I695" t="s"/>
      <c r="J695" t="s">
        <v>74</v>
      </c>
      <c r="K695" t="n">
        <v>89.55</v>
      </c>
      <c r="L695" t="s">
        <v>76</v>
      </c>
      <c r="M695" t="s"/>
      <c r="N695" t="s">
        <v>95</v>
      </c>
      <c r="O695" t="s">
        <v>78</v>
      </c>
      <c r="P695" t="s">
        <v>971</v>
      </c>
      <c r="Q695" t="s"/>
      <c r="R695" t="s">
        <v>79</v>
      </c>
      <c r="S695" t="s">
        <v>974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>
        <f>HYPERLINK("https://hotel-media.eclerx.com/savepage/tk_15462417465877926_sr_188.html","info")</f>
        <v/>
      </c>
      <c r="AA695" t="n">
        <v>-8628361</v>
      </c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257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8628361</v>
      </c>
      <c r="AZ695" t="s">
        <v>973</v>
      </c>
      <c r="BA695" t="s"/>
      <c r="BB695" t="n">
        <v>455319</v>
      </c>
      <c r="BC695" t="n">
        <v>52.525357</v>
      </c>
      <c r="BD695" t="n">
        <v>52.525357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975</v>
      </c>
      <c r="F696" t="n">
        <v>-1</v>
      </c>
      <c r="G696" t="s">
        <v>74</v>
      </c>
      <c r="H696" t="s">
        <v>75</v>
      </c>
      <c r="I696" t="s"/>
      <c r="J696" t="s">
        <v>74</v>
      </c>
      <c r="K696" t="n">
        <v>94</v>
      </c>
      <c r="L696" t="s">
        <v>76</v>
      </c>
      <c r="M696" t="s"/>
      <c r="N696" t="s">
        <v>976</v>
      </c>
      <c r="O696" t="s">
        <v>78</v>
      </c>
      <c r="P696" t="s">
        <v>975</v>
      </c>
      <c r="Q696" t="s"/>
      <c r="R696" t="s">
        <v>171</v>
      </c>
      <c r="S696" t="s">
        <v>589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>
        <f>HYPERLINK("https://hotel-media.eclerx.com/savepage/tk_1546242121133104_sr_189.html","info")</f>
        <v/>
      </c>
      <c r="AA696" t="n">
        <v>-6882270</v>
      </c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408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6882270</v>
      </c>
      <c r="AZ696" t="s">
        <v>977</v>
      </c>
      <c r="BA696" t="s"/>
      <c r="BB696" t="n">
        <v>38869</v>
      </c>
      <c r="BC696" t="n">
        <v>52.51007</v>
      </c>
      <c r="BD696" t="n">
        <v>52.51007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975</v>
      </c>
      <c r="F697" t="n">
        <v>-1</v>
      </c>
      <c r="G697" t="s">
        <v>74</v>
      </c>
      <c r="H697" t="s">
        <v>75</v>
      </c>
      <c r="I697" t="s"/>
      <c r="J697" t="s">
        <v>74</v>
      </c>
      <c r="K697" t="n">
        <v>79.91</v>
      </c>
      <c r="L697" t="s">
        <v>76</v>
      </c>
      <c r="M697" t="s"/>
      <c r="N697" t="s">
        <v>354</v>
      </c>
      <c r="O697" t="s">
        <v>78</v>
      </c>
      <c r="P697" t="s">
        <v>975</v>
      </c>
      <c r="Q697" t="s"/>
      <c r="R697" t="s">
        <v>171</v>
      </c>
      <c r="S697" t="s">
        <v>978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>
        <f>HYPERLINK("https://hotel-media.eclerx.com/savepage/tk_1546242121133104_sr_189.html","info")</f>
        <v/>
      </c>
      <c r="AA697" t="n">
        <v>-6882270</v>
      </c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408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6882270</v>
      </c>
      <c r="AZ697" t="s">
        <v>977</v>
      </c>
      <c r="BA697" t="s"/>
      <c r="BB697" t="n">
        <v>38869</v>
      </c>
      <c r="BC697" t="n">
        <v>52.51007</v>
      </c>
      <c r="BD697" t="n">
        <v>52.51007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975</v>
      </c>
      <c r="F698" t="n">
        <v>-1</v>
      </c>
      <c r="G698" t="s">
        <v>74</v>
      </c>
      <c r="H698" t="s">
        <v>75</v>
      </c>
      <c r="I698" t="s"/>
      <c r="J698" t="s">
        <v>74</v>
      </c>
      <c r="K698" t="n">
        <v>94</v>
      </c>
      <c r="L698" t="s">
        <v>76</v>
      </c>
      <c r="M698" t="s"/>
      <c r="N698" t="s">
        <v>354</v>
      </c>
      <c r="O698" t="s">
        <v>78</v>
      </c>
      <c r="P698" t="s">
        <v>975</v>
      </c>
      <c r="Q698" t="s"/>
      <c r="R698" t="s">
        <v>171</v>
      </c>
      <c r="S698" t="s">
        <v>589</v>
      </c>
      <c r="T698" t="s">
        <v>81</v>
      </c>
      <c r="U698" t="s">
        <v>82</v>
      </c>
      <c r="V698" t="s">
        <v>83</v>
      </c>
      <c r="W698" t="s">
        <v>84</v>
      </c>
      <c r="X698" t="s"/>
      <c r="Y698" t="s">
        <v>85</v>
      </c>
      <c r="Z698">
        <f>HYPERLINK("https://hotel-media.eclerx.com/savepage/tk_1546242121133104_sr_189.html","info")</f>
        <v/>
      </c>
      <c r="AA698" t="n">
        <v>-6882270</v>
      </c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408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6882270</v>
      </c>
      <c r="AZ698" t="s">
        <v>977</v>
      </c>
      <c r="BA698" t="s"/>
      <c r="BB698" t="n">
        <v>38869</v>
      </c>
      <c r="BC698" t="n">
        <v>52.51007</v>
      </c>
      <c r="BD698" t="n">
        <v>52.51007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975</v>
      </c>
      <c r="F699" t="n">
        <v>-1</v>
      </c>
      <c r="G699" t="s">
        <v>74</v>
      </c>
      <c r="H699" t="s">
        <v>75</v>
      </c>
      <c r="I699" t="s"/>
      <c r="J699" t="s">
        <v>74</v>
      </c>
      <c r="K699" t="n">
        <v>101.15</v>
      </c>
      <c r="L699" t="s">
        <v>76</v>
      </c>
      <c r="M699" t="s"/>
      <c r="N699" t="s">
        <v>191</v>
      </c>
      <c r="O699" t="s">
        <v>78</v>
      </c>
      <c r="P699" t="s">
        <v>975</v>
      </c>
      <c r="Q699" t="s"/>
      <c r="R699" t="s">
        <v>171</v>
      </c>
      <c r="S699" t="s">
        <v>979</v>
      </c>
      <c r="T699" t="s">
        <v>81</v>
      </c>
      <c r="U699" t="s">
        <v>82</v>
      </c>
      <c r="V699" t="s">
        <v>83</v>
      </c>
      <c r="W699" t="s">
        <v>84</v>
      </c>
      <c r="X699" t="s"/>
      <c r="Y699" t="s">
        <v>85</v>
      </c>
      <c r="Z699">
        <f>HYPERLINK("https://hotel-media.eclerx.com/savepage/tk_1546242121133104_sr_189.html","info")</f>
        <v/>
      </c>
      <c r="AA699" t="n">
        <v>-6882270</v>
      </c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408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6882270</v>
      </c>
      <c r="AZ699" t="s">
        <v>977</v>
      </c>
      <c r="BA699" t="s"/>
      <c r="BB699" t="n">
        <v>38869</v>
      </c>
      <c r="BC699" t="n">
        <v>52.51007</v>
      </c>
      <c r="BD699" t="n">
        <v>52.51007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975</v>
      </c>
      <c r="F700" t="n">
        <v>-1</v>
      </c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191</v>
      </c>
      <c r="O700" t="s">
        <v>78</v>
      </c>
      <c r="P700" t="s">
        <v>975</v>
      </c>
      <c r="Q700" t="s"/>
      <c r="R700" t="s">
        <v>171</v>
      </c>
      <c r="S700" t="s">
        <v>204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>
        <f>HYPERLINK("https://hotel-media.eclerx.com/savepage/tk_1546242121133104_sr_189.html","info")</f>
        <v/>
      </c>
      <c r="AA700" t="n">
        <v>-6882270</v>
      </c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408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6882270</v>
      </c>
      <c r="AZ700" t="s">
        <v>977</v>
      </c>
      <c r="BA700" t="s"/>
      <c r="BB700" t="n">
        <v>38869</v>
      </c>
      <c r="BC700" t="n">
        <v>52.51007</v>
      </c>
      <c r="BD700" t="n">
        <v>52.51007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980</v>
      </c>
      <c r="F701" t="n">
        <v>-1</v>
      </c>
      <c r="G701" t="s">
        <v>74</v>
      </c>
      <c r="H701" t="s">
        <v>75</v>
      </c>
      <c r="I701" t="s"/>
      <c r="J701" t="s">
        <v>74</v>
      </c>
      <c r="K701" t="n">
        <v>103.5</v>
      </c>
      <c r="L701" t="s">
        <v>76</v>
      </c>
      <c r="M701" t="s"/>
      <c r="N701" t="s">
        <v>93</v>
      </c>
      <c r="O701" t="s">
        <v>78</v>
      </c>
      <c r="P701" t="s">
        <v>980</v>
      </c>
      <c r="Q701" t="s"/>
      <c r="R701" t="s">
        <v>171</v>
      </c>
      <c r="S701" t="s">
        <v>135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>
        <f>HYPERLINK("https://hotel-media.eclerx.com/savepage/tk_15462416852296634_sr_189.html","info")</f>
        <v/>
      </c>
      <c r="AA701" t="n">
        <v>-2071606</v>
      </c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200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2071606</v>
      </c>
      <c r="AZ701" t="s">
        <v>981</v>
      </c>
      <c r="BA701" t="s"/>
      <c r="BB701" t="n">
        <v>69142</v>
      </c>
      <c r="BC701" t="n">
        <v>52.4876</v>
      </c>
      <c r="BD701" t="n">
        <v>52.4876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980</v>
      </c>
      <c r="F702" t="n">
        <v>-1</v>
      </c>
      <c r="G702" t="s">
        <v>74</v>
      </c>
      <c r="H702" t="s">
        <v>75</v>
      </c>
      <c r="I702" t="s"/>
      <c r="J702" t="s">
        <v>74</v>
      </c>
      <c r="K702" t="n">
        <v>124</v>
      </c>
      <c r="L702" t="s">
        <v>76</v>
      </c>
      <c r="M702" t="s"/>
      <c r="N702" t="s">
        <v>104</v>
      </c>
      <c r="O702" t="s">
        <v>78</v>
      </c>
      <c r="P702" t="s">
        <v>980</v>
      </c>
      <c r="Q702" t="s"/>
      <c r="R702" t="s">
        <v>171</v>
      </c>
      <c r="S702" t="s">
        <v>322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>
        <f>HYPERLINK("https://hotel-media.eclerx.com/savepage/tk_15462416852296634_sr_189.html","info")</f>
        <v/>
      </c>
      <c r="AA702" t="n">
        <v>-2071606</v>
      </c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200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2071606</v>
      </c>
      <c r="AZ702" t="s">
        <v>981</v>
      </c>
      <c r="BA702" t="s"/>
      <c r="BB702" t="n">
        <v>69142</v>
      </c>
      <c r="BC702" t="n">
        <v>52.4876</v>
      </c>
      <c r="BD702" t="n">
        <v>52.4876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839</v>
      </c>
      <c r="F703" t="n">
        <v>-1</v>
      </c>
      <c r="G703" t="s">
        <v>74</v>
      </c>
      <c r="H703" t="s">
        <v>75</v>
      </c>
      <c r="I703" t="s"/>
      <c r="J703" t="s">
        <v>74</v>
      </c>
      <c r="K703" t="n">
        <v>81.40000000000001</v>
      </c>
      <c r="L703" t="s">
        <v>76</v>
      </c>
      <c r="M703" t="s"/>
      <c r="N703" t="s">
        <v>95</v>
      </c>
      <c r="O703" t="s">
        <v>78</v>
      </c>
      <c r="P703" t="s">
        <v>839</v>
      </c>
      <c r="Q703" t="s"/>
      <c r="R703" t="s">
        <v>171</v>
      </c>
      <c r="S703" t="s">
        <v>840</v>
      </c>
      <c r="T703" t="s">
        <v>81</v>
      </c>
      <c r="U703" t="s">
        <v>82</v>
      </c>
      <c r="V703" t="s">
        <v>83</v>
      </c>
      <c r="W703" t="s">
        <v>109</v>
      </c>
      <c r="X703" t="s"/>
      <c r="Y703" t="s">
        <v>85</v>
      </c>
      <c r="Z703">
        <f>HYPERLINK("https://hotel-media.eclerx.com/savepage/tk_15462417387928545_sr_189.html","info")</f>
        <v/>
      </c>
      <c r="AA703" t="n">
        <v>-2071792</v>
      </c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225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2071792</v>
      </c>
      <c r="AZ703" t="s">
        <v>841</v>
      </c>
      <c r="BA703" t="s"/>
      <c r="BB703" t="n">
        <v>87319</v>
      </c>
      <c r="BC703" t="n">
        <v>52.526329</v>
      </c>
      <c r="BD703" t="n">
        <v>52.526329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982</v>
      </c>
      <c r="F704" t="n">
        <v>-1</v>
      </c>
      <c r="G704" t="s">
        <v>74</v>
      </c>
      <c r="H704" t="s">
        <v>75</v>
      </c>
      <c r="I704" t="s"/>
      <c r="J704" t="s">
        <v>74</v>
      </c>
      <c r="K704" t="n">
        <v>118.1</v>
      </c>
      <c r="L704" t="s">
        <v>76</v>
      </c>
      <c r="M704" t="s"/>
      <c r="N704" t="s">
        <v>93</v>
      </c>
      <c r="O704" t="s">
        <v>78</v>
      </c>
      <c r="P704" t="s">
        <v>982</v>
      </c>
      <c r="Q704" t="s"/>
      <c r="R704" t="s">
        <v>112</v>
      </c>
      <c r="S704" t="s">
        <v>983</v>
      </c>
      <c r="T704" t="s">
        <v>81</v>
      </c>
      <c r="U704" t="s">
        <v>82</v>
      </c>
      <c r="V704" t="s">
        <v>83</v>
      </c>
      <c r="W704" t="s">
        <v>109</v>
      </c>
      <c r="X704" t="s"/>
      <c r="Y704" t="s">
        <v>85</v>
      </c>
      <c r="Z704">
        <f>HYPERLINK("https://hotel-media.eclerx.com/savepage/tk_15462421270953429_sr_189.html","info")</f>
        <v/>
      </c>
      <c r="AA704" t="n">
        <v>-8979266</v>
      </c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411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8979266</v>
      </c>
      <c r="AZ704" t="s">
        <v>984</v>
      </c>
      <c r="BA704" t="s"/>
      <c r="BB704" t="n">
        <v>459980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982</v>
      </c>
      <c r="F705" t="n">
        <v>-1</v>
      </c>
      <c r="G705" t="s">
        <v>74</v>
      </c>
      <c r="H705" t="s">
        <v>75</v>
      </c>
      <c r="I705" t="s"/>
      <c r="J705" t="s">
        <v>74</v>
      </c>
      <c r="K705" t="n">
        <v>139</v>
      </c>
      <c r="L705" t="s">
        <v>76</v>
      </c>
      <c r="M705" t="s"/>
      <c r="N705" t="s">
        <v>104</v>
      </c>
      <c r="O705" t="s">
        <v>78</v>
      </c>
      <c r="P705" t="s">
        <v>982</v>
      </c>
      <c r="Q705" t="s"/>
      <c r="R705" t="s">
        <v>112</v>
      </c>
      <c r="S705" t="s">
        <v>283</v>
      </c>
      <c r="T705" t="s">
        <v>81</v>
      </c>
      <c r="U705" t="s">
        <v>82</v>
      </c>
      <c r="V705" t="s">
        <v>83</v>
      </c>
      <c r="W705" t="s">
        <v>109</v>
      </c>
      <c r="X705" t="s"/>
      <c r="Y705" t="s">
        <v>85</v>
      </c>
      <c r="Z705">
        <f>HYPERLINK("https://hotel-media.eclerx.com/savepage/tk_15462421270953429_sr_189.html","info")</f>
        <v/>
      </c>
      <c r="AA705" t="n">
        <v>-8979266</v>
      </c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411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8979266</v>
      </c>
      <c r="AZ705" t="s">
        <v>984</v>
      </c>
      <c r="BA705" t="s"/>
      <c r="BB705" t="n">
        <v>459980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982</v>
      </c>
      <c r="F706" t="n">
        <v>-1</v>
      </c>
      <c r="G706" t="s">
        <v>74</v>
      </c>
      <c r="H706" t="s">
        <v>75</v>
      </c>
      <c r="I706" t="s"/>
      <c r="J706" t="s">
        <v>74</v>
      </c>
      <c r="K706" t="n">
        <v>159</v>
      </c>
      <c r="L706" t="s">
        <v>76</v>
      </c>
      <c r="M706" t="s"/>
      <c r="N706" t="s">
        <v>182</v>
      </c>
      <c r="O706" t="s">
        <v>78</v>
      </c>
      <c r="P706" t="s">
        <v>982</v>
      </c>
      <c r="Q706" t="s"/>
      <c r="R706" t="s">
        <v>112</v>
      </c>
      <c r="S706" t="s">
        <v>985</v>
      </c>
      <c r="T706" t="s">
        <v>81</v>
      </c>
      <c r="U706" t="s">
        <v>82</v>
      </c>
      <c r="V706" t="s">
        <v>83</v>
      </c>
      <c r="W706" t="s">
        <v>109</v>
      </c>
      <c r="X706" t="s"/>
      <c r="Y706" t="s">
        <v>85</v>
      </c>
      <c r="Z706">
        <f>HYPERLINK("https://hotel-media.eclerx.com/savepage/tk_15462421270953429_sr_189.html","info")</f>
        <v/>
      </c>
      <c r="AA706" t="n">
        <v>-8979266</v>
      </c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411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8979266</v>
      </c>
      <c r="AZ706" t="s">
        <v>984</v>
      </c>
      <c r="BA706" t="s"/>
      <c r="BB706" t="n">
        <v>459980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982</v>
      </c>
      <c r="F707" t="n">
        <v>-1</v>
      </c>
      <c r="G707" t="s">
        <v>74</v>
      </c>
      <c r="H707" t="s">
        <v>75</v>
      </c>
      <c r="I707" t="s"/>
      <c r="J707" t="s">
        <v>74</v>
      </c>
      <c r="K707" t="n">
        <v>189</v>
      </c>
      <c r="L707" t="s">
        <v>76</v>
      </c>
      <c r="M707" t="s"/>
      <c r="N707" t="s">
        <v>220</v>
      </c>
      <c r="O707" t="s">
        <v>78</v>
      </c>
      <c r="P707" t="s">
        <v>982</v>
      </c>
      <c r="Q707" t="s"/>
      <c r="R707" t="s">
        <v>112</v>
      </c>
      <c r="S707" t="s">
        <v>986</v>
      </c>
      <c r="T707" t="s">
        <v>81</v>
      </c>
      <c r="U707" t="s">
        <v>82</v>
      </c>
      <c r="V707" t="s">
        <v>83</v>
      </c>
      <c r="W707" t="s">
        <v>109</v>
      </c>
      <c r="X707" t="s"/>
      <c r="Y707" t="s">
        <v>85</v>
      </c>
      <c r="Z707">
        <f>HYPERLINK("https://hotel-media.eclerx.com/savepage/tk_15462421270953429_sr_189.html","info")</f>
        <v/>
      </c>
      <c r="AA707" t="n">
        <v>-8979266</v>
      </c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411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8979266</v>
      </c>
      <c r="AZ707" t="s">
        <v>984</v>
      </c>
      <c r="BA707" t="s"/>
      <c r="BB707" t="n">
        <v>459980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987</v>
      </c>
      <c r="F708" t="n">
        <v>-1</v>
      </c>
      <c r="G708" t="s">
        <v>74</v>
      </c>
      <c r="H708" t="s">
        <v>75</v>
      </c>
      <c r="I708" t="s"/>
      <c r="J708" t="s">
        <v>74</v>
      </c>
      <c r="K708" t="n">
        <v>79</v>
      </c>
      <c r="L708" t="s">
        <v>76</v>
      </c>
      <c r="M708" t="s"/>
      <c r="N708" t="s">
        <v>104</v>
      </c>
      <c r="O708" t="s">
        <v>78</v>
      </c>
      <c r="P708" t="s">
        <v>987</v>
      </c>
      <c r="Q708" t="s"/>
      <c r="R708" t="s">
        <v>79</v>
      </c>
      <c r="S708" t="s">
        <v>98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>
        <f>HYPERLINK("https://hotel-media.eclerx.com/savepage/tk_15462417629571438_sr_189.html","info")</f>
        <v/>
      </c>
      <c r="AA708" t="n">
        <v>-2071544</v>
      </c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237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2071544</v>
      </c>
      <c r="AZ708" t="s">
        <v>988</v>
      </c>
      <c r="BA708" t="s"/>
      <c r="BB708" t="n">
        <v>37775</v>
      </c>
      <c r="BC708" t="n">
        <v>52.46414</v>
      </c>
      <c r="BD708" t="n">
        <v>52.46414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989</v>
      </c>
      <c r="F709" t="n">
        <v>76849</v>
      </c>
      <c r="G709" t="s">
        <v>74</v>
      </c>
      <c r="H709" t="s">
        <v>75</v>
      </c>
      <c r="I709" t="s"/>
      <c r="J709" t="s">
        <v>74</v>
      </c>
      <c r="K709" t="n">
        <v>109.5</v>
      </c>
      <c r="L709" t="s">
        <v>76</v>
      </c>
      <c r="M709" t="s"/>
      <c r="N709" t="s">
        <v>990</v>
      </c>
      <c r="O709" t="s">
        <v>78</v>
      </c>
      <c r="P709" t="s">
        <v>991</v>
      </c>
      <c r="Q709" t="s"/>
      <c r="R709" t="s">
        <v>112</v>
      </c>
      <c r="S709" t="s">
        <v>992</v>
      </c>
      <c r="T709" t="s">
        <v>81</v>
      </c>
      <c r="U709" t="s">
        <v>82</v>
      </c>
      <c r="V709" t="s">
        <v>83</v>
      </c>
      <c r="W709" t="s">
        <v>109</v>
      </c>
      <c r="X709" t="s"/>
      <c r="Y709" t="s">
        <v>85</v>
      </c>
      <c r="Z709">
        <f>HYPERLINK("https://hotel-media.eclerx.com/savepage/tk_1546241491455822_sr_188.html","info")</f>
        <v/>
      </c>
      <c r="AA709" t="n">
        <v>9610</v>
      </c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120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1055000</v>
      </c>
      <c r="AZ709" t="s"/>
      <c r="BA709" t="s"/>
      <c r="BB709" t="n">
        <v>67412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989</v>
      </c>
      <c r="F710" t="n">
        <v>76849</v>
      </c>
      <c r="G710" t="s">
        <v>74</v>
      </c>
      <c r="H710" t="s">
        <v>75</v>
      </c>
      <c r="I710" t="s"/>
      <c r="J710" t="s">
        <v>74</v>
      </c>
      <c r="K710" t="n">
        <v>134</v>
      </c>
      <c r="L710" t="s">
        <v>76</v>
      </c>
      <c r="M710" t="s"/>
      <c r="N710" t="s">
        <v>993</v>
      </c>
      <c r="O710" t="s">
        <v>78</v>
      </c>
      <c r="P710" t="s">
        <v>991</v>
      </c>
      <c r="Q710" t="s"/>
      <c r="R710" t="s">
        <v>112</v>
      </c>
      <c r="S710" t="s">
        <v>994</v>
      </c>
      <c r="T710" t="s">
        <v>81</v>
      </c>
      <c r="U710" t="s">
        <v>82</v>
      </c>
      <c r="V710" t="s">
        <v>83</v>
      </c>
      <c r="W710" t="s">
        <v>109</v>
      </c>
      <c r="X710" t="s"/>
      <c r="Y710" t="s">
        <v>85</v>
      </c>
      <c r="Z710">
        <f>HYPERLINK("https://hotel-media.eclerx.com/savepage/tk_1546241491455822_sr_188.html","info")</f>
        <v/>
      </c>
      <c r="AA710" t="n">
        <v>9610</v>
      </c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120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1055000</v>
      </c>
      <c r="AZ710" t="s"/>
      <c r="BA710" t="s"/>
      <c r="BB710" t="n">
        <v>67412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989</v>
      </c>
      <c r="F711" t="n">
        <v>76849</v>
      </c>
      <c r="G711" t="s">
        <v>74</v>
      </c>
      <c r="H711" t="s">
        <v>75</v>
      </c>
      <c r="I711" t="s"/>
      <c r="J711" t="s">
        <v>74</v>
      </c>
      <c r="K711" t="n">
        <v>109.5</v>
      </c>
      <c r="L711" t="s">
        <v>76</v>
      </c>
      <c r="M711" t="s"/>
      <c r="N711" t="s">
        <v>995</v>
      </c>
      <c r="O711" t="s">
        <v>78</v>
      </c>
      <c r="P711" t="s">
        <v>991</v>
      </c>
      <c r="Q711" t="s"/>
      <c r="R711" t="s">
        <v>112</v>
      </c>
      <c r="S711" t="s">
        <v>992</v>
      </c>
      <c r="T711" t="s">
        <v>81</v>
      </c>
      <c r="U711" t="s">
        <v>82</v>
      </c>
      <c r="V711" t="s">
        <v>83</v>
      </c>
      <c r="W711" t="s">
        <v>109</v>
      </c>
      <c r="X711" t="s"/>
      <c r="Y711" t="s">
        <v>85</v>
      </c>
      <c r="Z711">
        <f>HYPERLINK("https://hotel-media.eclerx.com/savepage/tk_1546241491455822_sr_188.html","info")</f>
        <v/>
      </c>
      <c r="AA711" t="n">
        <v>9610</v>
      </c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120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1055000</v>
      </c>
      <c r="AZ711" t="s"/>
      <c r="BA711" t="s"/>
      <c r="BB711" t="n">
        <v>67412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989</v>
      </c>
      <c r="F712" t="n">
        <v>76849</v>
      </c>
      <c r="G712" t="s">
        <v>74</v>
      </c>
      <c r="H712" t="s">
        <v>75</v>
      </c>
      <c r="I712" t="s"/>
      <c r="J712" t="s">
        <v>74</v>
      </c>
      <c r="K712" t="n">
        <v>125.5</v>
      </c>
      <c r="L712" t="s">
        <v>76</v>
      </c>
      <c r="M712" t="s"/>
      <c r="N712" t="s">
        <v>996</v>
      </c>
      <c r="O712" t="s">
        <v>78</v>
      </c>
      <c r="P712" t="s">
        <v>991</v>
      </c>
      <c r="Q712" t="s"/>
      <c r="R712" t="s">
        <v>112</v>
      </c>
      <c r="S712" t="s">
        <v>997</v>
      </c>
      <c r="T712" t="s">
        <v>81</v>
      </c>
      <c r="U712" t="s">
        <v>82</v>
      </c>
      <c r="V712" t="s">
        <v>83</v>
      </c>
      <c r="W712" t="s">
        <v>109</v>
      </c>
      <c r="X712" t="s"/>
      <c r="Y712" t="s">
        <v>85</v>
      </c>
      <c r="Z712">
        <f>HYPERLINK("https://hotel-media.eclerx.com/savepage/tk_1546241491455822_sr_188.html","info")</f>
        <v/>
      </c>
      <c r="AA712" t="n">
        <v>9610</v>
      </c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120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1055000</v>
      </c>
      <c r="AZ712" t="s"/>
      <c r="BA712" t="s"/>
      <c r="BB712" t="n">
        <v>67412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989</v>
      </c>
      <c r="F713" t="n">
        <v>76849</v>
      </c>
      <c r="G713" t="s">
        <v>74</v>
      </c>
      <c r="H713" t="s">
        <v>75</v>
      </c>
      <c r="I713" t="s"/>
      <c r="J713" t="s">
        <v>74</v>
      </c>
      <c r="K713" t="n">
        <v>133.5</v>
      </c>
      <c r="L713" t="s">
        <v>76</v>
      </c>
      <c r="M713" t="s"/>
      <c r="N713" t="s">
        <v>998</v>
      </c>
      <c r="O713" t="s">
        <v>78</v>
      </c>
      <c r="P713" t="s">
        <v>991</v>
      </c>
      <c r="Q713" t="s"/>
      <c r="R713" t="s">
        <v>112</v>
      </c>
      <c r="S713" t="s">
        <v>999</v>
      </c>
      <c r="T713" t="s">
        <v>81</v>
      </c>
      <c r="U713" t="s">
        <v>82</v>
      </c>
      <c r="V713" t="s">
        <v>83</v>
      </c>
      <c r="W713" t="s">
        <v>109</v>
      </c>
      <c r="X713" t="s"/>
      <c r="Y713" t="s">
        <v>85</v>
      </c>
      <c r="Z713">
        <f>HYPERLINK("https://hotel-media.eclerx.com/savepage/tk_1546241491455822_sr_188.html","info")</f>
        <v/>
      </c>
      <c r="AA713" t="n">
        <v>9610</v>
      </c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120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1055000</v>
      </c>
      <c r="AZ713" t="s"/>
      <c r="BA713" t="s"/>
      <c r="BB713" t="n">
        <v>67412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989</v>
      </c>
      <c r="F714" t="n">
        <v>76849</v>
      </c>
      <c r="G714" t="s">
        <v>74</v>
      </c>
      <c r="H714" t="s">
        <v>75</v>
      </c>
      <c r="I714" t="s"/>
      <c r="J714" t="s">
        <v>74</v>
      </c>
      <c r="K714" t="n">
        <v>134</v>
      </c>
      <c r="L714" t="s">
        <v>76</v>
      </c>
      <c r="M714" t="s"/>
      <c r="N714" t="s">
        <v>995</v>
      </c>
      <c r="O714" t="s">
        <v>78</v>
      </c>
      <c r="P714" t="s">
        <v>991</v>
      </c>
      <c r="Q714" t="s"/>
      <c r="R714" t="s">
        <v>112</v>
      </c>
      <c r="S714" t="s">
        <v>994</v>
      </c>
      <c r="T714" t="s">
        <v>81</v>
      </c>
      <c r="U714" t="s">
        <v>82</v>
      </c>
      <c r="V714" t="s">
        <v>83</v>
      </c>
      <c r="W714" t="s">
        <v>109</v>
      </c>
      <c r="X714" t="s"/>
      <c r="Y714" t="s">
        <v>85</v>
      </c>
      <c r="Z714">
        <f>HYPERLINK("https://hotel-media.eclerx.com/savepage/tk_1546241491455822_sr_188.html","info")</f>
        <v/>
      </c>
      <c r="AA714" t="n">
        <v>9610</v>
      </c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120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1055000</v>
      </c>
      <c r="AZ714" t="s"/>
      <c r="BA714" t="s"/>
      <c r="BB714" t="n">
        <v>67412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989</v>
      </c>
      <c r="F715" t="n">
        <v>76849</v>
      </c>
      <c r="G715" t="s">
        <v>74</v>
      </c>
      <c r="H715" t="s">
        <v>75</v>
      </c>
      <c r="I715" t="s"/>
      <c r="J715" t="s">
        <v>74</v>
      </c>
      <c r="K715" t="n">
        <v>135.5</v>
      </c>
      <c r="L715" t="s">
        <v>76</v>
      </c>
      <c r="M715" t="s"/>
      <c r="N715" t="s">
        <v>993</v>
      </c>
      <c r="O715" t="s">
        <v>78</v>
      </c>
      <c r="P715" t="s">
        <v>991</v>
      </c>
      <c r="Q715" t="s"/>
      <c r="R715" t="s">
        <v>112</v>
      </c>
      <c r="S715" t="s">
        <v>1000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>
        <f>HYPERLINK("https://hotel-media.eclerx.com/savepage/tk_1546241491455822_sr_188.html","info")</f>
        <v/>
      </c>
      <c r="AA715" t="n">
        <v>9610</v>
      </c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120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1055000</v>
      </c>
      <c r="AZ715" t="s"/>
      <c r="BA715" t="s"/>
      <c r="BB715" t="n">
        <v>67412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989</v>
      </c>
      <c r="F716" t="n">
        <v>76849</v>
      </c>
      <c r="G716" t="s">
        <v>74</v>
      </c>
      <c r="H716" t="s">
        <v>75</v>
      </c>
      <c r="I716" t="s"/>
      <c r="J716" t="s">
        <v>74</v>
      </c>
      <c r="K716" t="n">
        <v>135.5</v>
      </c>
      <c r="L716" t="s">
        <v>76</v>
      </c>
      <c r="M716" t="s"/>
      <c r="N716" t="s">
        <v>995</v>
      </c>
      <c r="O716" t="s">
        <v>78</v>
      </c>
      <c r="P716" t="s">
        <v>991</v>
      </c>
      <c r="Q716" t="s"/>
      <c r="R716" t="s">
        <v>112</v>
      </c>
      <c r="S716" t="s">
        <v>1000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>
        <f>HYPERLINK("https://hotel-media.eclerx.com/savepage/tk_1546241491455822_sr_188.html","info")</f>
        <v/>
      </c>
      <c r="AA716" t="n">
        <v>9610</v>
      </c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120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1055000</v>
      </c>
      <c r="AZ716" t="s"/>
      <c r="BA716" t="s"/>
      <c r="BB716" t="n">
        <v>67412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989</v>
      </c>
      <c r="F717" t="n">
        <v>76849</v>
      </c>
      <c r="G717" t="s">
        <v>74</v>
      </c>
      <c r="H717" t="s">
        <v>75</v>
      </c>
      <c r="I717" t="s"/>
      <c r="J717" t="s">
        <v>74</v>
      </c>
      <c r="K717" t="n">
        <v>141.5</v>
      </c>
      <c r="L717" t="s">
        <v>76</v>
      </c>
      <c r="M717" t="s"/>
      <c r="N717" t="s">
        <v>1001</v>
      </c>
      <c r="O717" t="s">
        <v>78</v>
      </c>
      <c r="P717" t="s">
        <v>991</v>
      </c>
      <c r="Q717" t="s"/>
      <c r="R717" t="s">
        <v>112</v>
      </c>
      <c r="S717" t="s">
        <v>1002</v>
      </c>
      <c r="T717" t="s">
        <v>81</v>
      </c>
      <c r="U717" t="s">
        <v>82</v>
      </c>
      <c r="V717" t="s">
        <v>83</v>
      </c>
      <c r="W717" t="s">
        <v>109</v>
      </c>
      <c r="X717" t="s"/>
      <c r="Y717" t="s">
        <v>85</v>
      </c>
      <c r="Z717">
        <f>HYPERLINK("https://hotel-media.eclerx.com/savepage/tk_1546241491455822_sr_188.html","info")</f>
        <v/>
      </c>
      <c r="AA717" t="n">
        <v>9610</v>
      </c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120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1055000</v>
      </c>
      <c r="AZ717" t="s"/>
      <c r="BA717" t="s"/>
      <c r="BB717" t="n">
        <v>67412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989</v>
      </c>
      <c r="F718" t="n">
        <v>76849</v>
      </c>
      <c r="G718" t="s">
        <v>74</v>
      </c>
      <c r="H718" t="s">
        <v>75</v>
      </c>
      <c r="I718" t="s"/>
      <c r="J718" t="s">
        <v>74</v>
      </c>
      <c r="K718" t="n">
        <v>151.5</v>
      </c>
      <c r="L718" t="s">
        <v>76</v>
      </c>
      <c r="M718" t="s"/>
      <c r="N718" t="s">
        <v>996</v>
      </c>
      <c r="O718" t="s">
        <v>78</v>
      </c>
      <c r="P718" t="s">
        <v>991</v>
      </c>
      <c r="Q718" t="s"/>
      <c r="R718" t="s">
        <v>112</v>
      </c>
      <c r="S718" t="s">
        <v>1003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>
        <f>HYPERLINK("https://hotel-media.eclerx.com/savepage/tk_1546241491455822_sr_188.html","info")</f>
        <v/>
      </c>
      <c r="AA718" t="n">
        <v>9610</v>
      </c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120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1055000</v>
      </c>
      <c r="AZ718" t="s"/>
      <c r="BA718" t="s"/>
      <c r="BB718" t="n">
        <v>67412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989</v>
      </c>
      <c r="F719" t="n">
        <v>76849</v>
      </c>
      <c r="G719" t="s">
        <v>74</v>
      </c>
      <c r="H719" t="s">
        <v>75</v>
      </c>
      <c r="I719" t="s"/>
      <c r="J719" t="s">
        <v>74</v>
      </c>
      <c r="K719" t="n">
        <v>154</v>
      </c>
      <c r="L719" t="s">
        <v>76</v>
      </c>
      <c r="M719" t="s"/>
      <c r="N719" t="s">
        <v>996</v>
      </c>
      <c r="O719" t="s">
        <v>78</v>
      </c>
      <c r="P719" t="s">
        <v>991</v>
      </c>
      <c r="Q719" t="s"/>
      <c r="R719" t="s">
        <v>112</v>
      </c>
      <c r="S719" t="s">
        <v>785</v>
      </c>
      <c r="T719" t="s">
        <v>81</v>
      </c>
      <c r="U719" t="s">
        <v>82</v>
      </c>
      <c r="V719" t="s">
        <v>83</v>
      </c>
      <c r="W719" t="s">
        <v>109</v>
      </c>
      <c r="X719" t="s"/>
      <c r="Y719" t="s">
        <v>85</v>
      </c>
      <c r="Z719">
        <f>HYPERLINK("https://hotel-media.eclerx.com/savepage/tk_1546241491455822_sr_188.html","info")</f>
        <v/>
      </c>
      <c r="AA719" t="n">
        <v>9610</v>
      </c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120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1055000</v>
      </c>
      <c r="AZ719" t="s"/>
      <c r="BA719" t="s"/>
      <c r="BB719" t="n">
        <v>67412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989</v>
      </c>
      <c r="F720" t="n">
        <v>76849</v>
      </c>
      <c r="G720" t="s">
        <v>74</v>
      </c>
      <c r="H720" t="s">
        <v>75</v>
      </c>
      <c r="I720" t="s"/>
      <c r="J720" t="s">
        <v>74</v>
      </c>
      <c r="K720" t="n">
        <v>159.5</v>
      </c>
      <c r="L720" t="s">
        <v>76</v>
      </c>
      <c r="M720" t="s"/>
      <c r="N720" t="s">
        <v>998</v>
      </c>
      <c r="O720" t="s">
        <v>78</v>
      </c>
      <c r="P720" t="s">
        <v>991</v>
      </c>
      <c r="Q720" t="s"/>
      <c r="R720" t="s">
        <v>112</v>
      </c>
      <c r="S720" t="s">
        <v>1004</v>
      </c>
      <c r="T720" t="s">
        <v>81</v>
      </c>
      <c r="U720" t="s">
        <v>82</v>
      </c>
      <c r="V720" t="s">
        <v>83</v>
      </c>
      <c r="W720" t="s">
        <v>84</v>
      </c>
      <c r="X720" t="s"/>
      <c r="Y720" t="s">
        <v>85</v>
      </c>
      <c r="Z720">
        <f>HYPERLINK("https://hotel-media.eclerx.com/savepage/tk_1546241491455822_sr_188.html","info")</f>
        <v/>
      </c>
      <c r="AA720" t="n">
        <v>9610</v>
      </c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120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1055000</v>
      </c>
      <c r="AZ720" t="s"/>
      <c r="BA720" t="s"/>
      <c r="BB720" t="n">
        <v>67412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989</v>
      </c>
      <c r="F721" t="n">
        <v>76849</v>
      </c>
      <c r="G721" t="s">
        <v>74</v>
      </c>
      <c r="H721" t="s">
        <v>75</v>
      </c>
      <c r="I721" t="s"/>
      <c r="J721" t="s">
        <v>74</v>
      </c>
      <c r="K721" t="n">
        <v>160</v>
      </c>
      <c r="L721" t="s">
        <v>76</v>
      </c>
      <c r="M721" t="s"/>
      <c r="N721" t="s">
        <v>993</v>
      </c>
      <c r="O721" t="s">
        <v>78</v>
      </c>
      <c r="P721" t="s">
        <v>991</v>
      </c>
      <c r="Q721" t="s"/>
      <c r="R721" t="s">
        <v>112</v>
      </c>
      <c r="S721" t="s">
        <v>1005</v>
      </c>
      <c r="T721" t="s">
        <v>81</v>
      </c>
      <c r="U721" t="s">
        <v>82</v>
      </c>
      <c r="V721" t="s">
        <v>83</v>
      </c>
      <c r="W721" t="s">
        <v>84</v>
      </c>
      <c r="X721" t="s"/>
      <c r="Y721" t="s">
        <v>85</v>
      </c>
      <c r="Z721">
        <f>HYPERLINK("https://hotel-media.eclerx.com/savepage/tk_1546241491455822_sr_188.html","info")</f>
        <v/>
      </c>
      <c r="AA721" t="n">
        <v>9610</v>
      </c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120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1055000</v>
      </c>
      <c r="AZ721" t="s"/>
      <c r="BA721" t="s"/>
      <c r="BB721" t="n">
        <v>67412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989</v>
      </c>
      <c r="F722" t="n">
        <v>76849</v>
      </c>
      <c r="G722" t="s">
        <v>74</v>
      </c>
      <c r="H722" t="s">
        <v>75</v>
      </c>
      <c r="I722" t="s"/>
      <c r="J722" t="s">
        <v>74</v>
      </c>
      <c r="K722" t="n">
        <v>160</v>
      </c>
      <c r="L722" t="s">
        <v>76</v>
      </c>
      <c r="M722" t="s"/>
      <c r="N722" t="s">
        <v>995</v>
      </c>
      <c r="O722" t="s">
        <v>78</v>
      </c>
      <c r="P722" t="s">
        <v>991</v>
      </c>
      <c r="Q722" t="s"/>
      <c r="R722" t="s">
        <v>112</v>
      </c>
      <c r="S722" t="s">
        <v>1005</v>
      </c>
      <c r="T722" t="s">
        <v>81</v>
      </c>
      <c r="U722" t="s">
        <v>82</v>
      </c>
      <c r="V722" t="s">
        <v>83</v>
      </c>
      <c r="W722" t="s">
        <v>84</v>
      </c>
      <c r="X722" t="s"/>
      <c r="Y722" t="s">
        <v>85</v>
      </c>
      <c r="Z722">
        <f>HYPERLINK("https://hotel-media.eclerx.com/savepage/tk_1546241491455822_sr_188.html","info")</f>
        <v/>
      </c>
      <c r="AA722" t="n">
        <v>9610</v>
      </c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120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1055000</v>
      </c>
      <c r="AZ722" t="s"/>
      <c r="BA722" t="s"/>
      <c r="BB722" t="n">
        <v>67412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989</v>
      </c>
      <c r="F723" t="n">
        <v>76849</v>
      </c>
      <c r="G723" t="s">
        <v>74</v>
      </c>
      <c r="H723" t="s">
        <v>75</v>
      </c>
      <c r="I723" t="s"/>
      <c r="J723" t="s">
        <v>74</v>
      </c>
      <c r="K723" t="n">
        <v>164</v>
      </c>
      <c r="L723" t="s">
        <v>76</v>
      </c>
      <c r="M723" t="s"/>
      <c r="N723" t="s">
        <v>998</v>
      </c>
      <c r="O723" t="s">
        <v>78</v>
      </c>
      <c r="P723" t="s">
        <v>991</v>
      </c>
      <c r="Q723" t="s"/>
      <c r="R723" t="s">
        <v>112</v>
      </c>
      <c r="S723" t="s">
        <v>1006</v>
      </c>
      <c r="T723" t="s">
        <v>81</v>
      </c>
      <c r="U723" t="s">
        <v>82</v>
      </c>
      <c r="V723" t="s">
        <v>83</v>
      </c>
      <c r="W723" t="s">
        <v>109</v>
      </c>
      <c r="X723" t="s"/>
      <c r="Y723" t="s">
        <v>85</v>
      </c>
      <c r="Z723">
        <f>HYPERLINK("https://hotel-media.eclerx.com/savepage/tk_1546241491455822_sr_188.html","info")</f>
        <v/>
      </c>
      <c r="AA723" t="n">
        <v>9610</v>
      </c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120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1055000</v>
      </c>
      <c r="AZ723" t="s"/>
      <c r="BA723" t="s"/>
      <c r="BB723" t="n">
        <v>67412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989</v>
      </c>
      <c r="F724" t="n">
        <v>76849</v>
      </c>
      <c r="G724" t="s">
        <v>74</v>
      </c>
      <c r="H724" t="s">
        <v>75</v>
      </c>
      <c r="I724" t="s"/>
      <c r="J724" t="s">
        <v>74</v>
      </c>
      <c r="K724" t="n">
        <v>167.5</v>
      </c>
      <c r="L724" t="s">
        <v>76</v>
      </c>
      <c r="M724" t="s"/>
      <c r="N724" t="s">
        <v>1001</v>
      </c>
      <c r="O724" t="s">
        <v>78</v>
      </c>
      <c r="P724" t="s">
        <v>991</v>
      </c>
      <c r="Q724" t="s"/>
      <c r="R724" t="s">
        <v>112</v>
      </c>
      <c r="S724" t="s">
        <v>1007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>
        <f>HYPERLINK("https://hotel-media.eclerx.com/savepage/tk_1546241491455822_sr_188.html","info")</f>
        <v/>
      </c>
      <c r="AA724" t="n">
        <v>9610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120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1055000</v>
      </c>
      <c r="AZ724" t="s"/>
      <c r="BA724" t="s"/>
      <c r="BB724" t="n">
        <v>67412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989</v>
      </c>
      <c r="F725" t="n">
        <v>76849</v>
      </c>
      <c r="G725" t="s">
        <v>74</v>
      </c>
      <c r="H725" t="s">
        <v>75</v>
      </c>
      <c r="I725" t="s"/>
      <c r="J725" t="s">
        <v>74</v>
      </c>
      <c r="K725" t="n">
        <v>174</v>
      </c>
      <c r="L725" t="s">
        <v>76</v>
      </c>
      <c r="M725" t="s"/>
      <c r="N725" t="s">
        <v>1001</v>
      </c>
      <c r="O725" t="s">
        <v>78</v>
      </c>
      <c r="P725" t="s">
        <v>991</v>
      </c>
      <c r="Q725" t="s"/>
      <c r="R725" t="s">
        <v>112</v>
      </c>
      <c r="S725" t="s">
        <v>1008</v>
      </c>
      <c r="T725" t="s">
        <v>81</v>
      </c>
      <c r="U725" t="s">
        <v>82</v>
      </c>
      <c r="V725" t="s">
        <v>83</v>
      </c>
      <c r="W725" t="s">
        <v>109</v>
      </c>
      <c r="X725" t="s"/>
      <c r="Y725" t="s">
        <v>85</v>
      </c>
      <c r="Z725">
        <f>HYPERLINK("https://hotel-media.eclerx.com/savepage/tk_1546241491455822_sr_188.html","info")</f>
        <v/>
      </c>
      <c r="AA725" t="n">
        <v>9610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120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1055000</v>
      </c>
      <c r="AZ725" t="s"/>
      <c r="BA725" t="s"/>
      <c r="BB725" t="n">
        <v>67412</v>
      </c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989</v>
      </c>
      <c r="F726" t="n">
        <v>76849</v>
      </c>
      <c r="G726" t="s">
        <v>74</v>
      </c>
      <c r="H726" t="s">
        <v>75</v>
      </c>
      <c r="I726" t="s"/>
      <c r="J726" t="s">
        <v>74</v>
      </c>
      <c r="K726" t="n">
        <v>180</v>
      </c>
      <c r="L726" t="s">
        <v>76</v>
      </c>
      <c r="M726" t="s"/>
      <c r="N726" t="s">
        <v>996</v>
      </c>
      <c r="O726" t="s">
        <v>78</v>
      </c>
      <c r="P726" t="s">
        <v>991</v>
      </c>
      <c r="Q726" t="s"/>
      <c r="R726" t="s">
        <v>112</v>
      </c>
      <c r="S726" t="s">
        <v>868</v>
      </c>
      <c r="T726" t="s">
        <v>81</v>
      </c>
      <c r="U726" t="s">
        <v>82</v>
      </c>
      <c r="V726" t="s">
        <v>83</v>
      </c>
      <c r="W726" t="s">
        <v>84</v>
      </c>
      <c r="X726" t="s"/>
      <c r="Y726" t="s">
        <v>85</v>
      </c>
      <c r="Z726">
        <f>HYPERLINK("https://hotel-media.eclerx.com/savepage/tk_1546241491455822_sr_188.html","info")</f>
        <v/>
      </c>
      <c r="AA726" t="n">
        <v>9610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120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1055000</v>
      </c>
      <c r="AZ726" t="s"/>
      <c r="BA726" t="s"/>
      <c r="BB726" t="n">
        <v>67412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989</v>
      </c>
      <c r="F727" t="n">
        <v>76849</v>
      </c>
      <c r="G727" t="s">
        <v>74</v>
      </c>
      <c r="H727" t="s">
        <v>75</v>
      </c>
      <c r="I727" t="s"/>
      <c r="J727" t="s">
        <v>74</v>
      </c>
      <c r="K727" t="n">
        <v>190</v>
      </c>
      <c r="L727" t="s">
        <v>76</v>
      </c>
      <c r="M727" t="s"/>
      <c r="N727" t="s">
        <v>998</v>
      </c>
      <c r="O727" t="s">
        <v>78</v>
      </c>
      <c r="P727" t="s">
        <v>991</v>
      </c>
      <c r="Q727" t="s"/>
      <c r="R727" t="s">
        <v>112</v>
      </c>
      <c r="S727" t="s">
        <v>1009</v>
      </c>
      <c r="T727" t="s">
        <v>81</v>
      </c>
      <c r="U727" t="s">
        <v>82</v>
      </c>
      <c r="V727" t="s">
        <v>83</v>
      </c>
      <c r="W727" t="s">
        <v>84</v>
      </c>
      <c r="X727" t="s"/>
      <c r="Y727" t="s">
        <v>85</v>
      </c>
      <c r="Z727">
        <f>HYPERLINK("https://hotel-media.eclerx.com/savepage/tk_1546241491455822_sr_188.html","info")</f>
        <v/>
      </c>
      <c r="AA727" t="n">
        <v>9610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120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1055000</v>
      </c>
      <c r="AZ727" t="s"/>
      <c r="BA727" t="s"/>
      <c r="BB727" t="n">
        <v>67412</v>
      </c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989</v>
      </c>
      <c r="F728" t="n">
        <v>76849</v>
      </c>
      <c r="G728" t="s">
        <v>74</v>
      </c>
      <c r="H728" t="s">
        <v>75</v>
      </c>
      <c r="I728" t="s"/>
      <c r="J728" t="s">
        <v>74</v>
      </c>
      <c r="K728" t="n">
        <v>200</v>
      </c>
      <c r="L728" t="s">
        <v>76</v>
      </c>
      <c r="M728" t="s"/>
      <c r="N728" t="s">
        <v>1001</v>
      </c>
      <c r="O728" t="s">
        <v>78</v>
      </c>
      <c r="P728" t="s">
        <v>991</v>
      </c>
      <c r="Q728" t="s"/>
      <c r="R728" t="s">
        <v>112</v>
      </c>
      <c r="S728" t="s">
        <v>1010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>
        <f>HYPERLINK("https://hotel-media.eclerx.com/savepage/tk_1546241491455822_sr_188.html","info")</f>
        <v/>
      </c>
      <c r="AA728" t="n">
        <v>9610</v>
      </c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120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1055000</v>
      </c>
      <c r="AZ728" t="s"/>
      <c r="BA728" t="s"/>
      <c r="BB728" t="n">
        <v>67412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1011</v>
      </c>
      <c r="F729" t="n">
        <v>-1</v>
      </c>
      <c r="G729" t="s">
        <v>74</v>
      </c>
      <c r="H729" t="s">
        <v>75</v>
      </c>
      <c r="I729" t="s"/>
      <c r="J729" t="s">
        <v>74</v>
      </c>
      <c r="K729" t="n">
        <v>49.5</v>
      </c>
      <c r="L729" t="s">
        <v>76</v>
      </c>
      <c r="M729" t="s"/>
      <c r="N729" t="s">
        <v>101</v>
      </c>
      <c r="O729" t="s">
        <v>78</v>
      </c>
      <c r="P729" t="s">
        <v>1011</v>
      </c>
      <c r="Q729" t="s"/>
      <c r="R729" t="s">
        <v>79</v>
      </c>
      <c r="S729" t="s">
        <v>1012</v>
      </c>
      <c r="T729" t="s">
        <v>81</v>
      </c>
      <c r="U729" t="s">
        <v>82</v>
      </c>
      <c r="V729" t="s">
        <v>83</v>
      </c>
      <c r="W729" t="s">
        <v>84</v>
      </c>
      <c r="X729" t="s"/>
      <c r="Y729" t="s">
        <v>85</v>
      </c>
      <c r="Z729">
        <f>HYPERLINK("https://hotel-media.eclerx.com/savepage/tk_15462419646278057_sr_189.html","info")</f>
        <v/>
      </c>
      <c r="AA729" t="n">
        <v>-3423352</v>
      </c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334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3423352</v>
      </c>
      <c r="AZ729" t="s">
        <v>1013</v>
      </c>
      <c r="BA729" t="s"/>
      <c r="BB729" t="n">
        <v>565311</v>
      </c>
      <c r="BC729" t="n">
        <v>52.503723</v>
      </c>
      <c r="BD729" t="n">
        <v>52.503723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1011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72</v>
      </c>
      <c r="L730" t="s">
        <v>76</v>
      </c>
      <c r="M730" t="s"/>
      <c r="N730" t="s">
        <v>1014</v>
      </c>
      <c r="O730" t="s">
        <v>78</v>
      </c>
      <c r="P730" t="s">
        <v>1011</v>
      </c>
      <c r="Q730" t="s"/>
      <c r="R730" t="s">
        <v>79</v>
      </c>
      <c r="S730" t="s">
        <v>650</v>
      </c>
      <c r="T730" t="s">
        <v>81</v>
      </c>
      <c r="U730" t="s">
        <v>82</v>
      </c>
      <c r="V730" t="s">
        <v>83</v>
      </c>
      <c r="W730" t="s">
        <v>109</v>
      </c>
      <c r="X730" t="s"/>
      <c r="Y730" t="s">
        <v>85</v>
      </c>
      <c r="Z730">
        <f>HYPERLINK("https://hotel-media.eclerx.com/savepage/tk_15462419646278057_sr_189.html","info")</f>
        <v/>
      </c>
      <c r="AA730" t="n">
        <v>-3423352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334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3423352</v>
      </c>
      <c r="AZ730" t="s">
        <v>1013</v>
      </c>
      <c r="BA730" t="s"/>
      <c r="BB730" t="n">
        <v>565311</v>
      </c>
      <c r="BC730" t="n">
        <v>52.503723</v>
      </c>
      <c r="BD730" t="n">
        <v>52.503723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1011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54</v>
      </c>
      <c r="L731" t="s">
        <v>76</v>
      </c>
      <c r="M731" t="s"/>
      <c r="N731" t="s">
        <v>104</v>
      </c>
      <c r="O731" t="s">
        <v>78</v>
      </c>
      <c r="P731" t="s">
        <v>1011</v>
      </c>
      <c r="Q731" t="s"/>
      <c r="R731" t="s">
        <v>79</v>
      </c>
      <c r="S731" t="s">
        <v>1015</v>
      </c>
      <c r="T731" t="s">
        <v>81</v>
      </c>
      <c r="U731" t="s">
        <v>82</v>
      </c>
      <c r="V731" t="s">
        <v>83</v>
      </c>
      <c r="W731" t="s">
        <v>84</v>
      </c>
      <c r="X731" t="s"/>
      <c r="Y731" t="s">
        <v>85</v>
      </c>
      <c r="Z731">
        <f>HYPERLINK("https://hotel-media.eclerx.com/savepage/tk_15462419646278057_sr_189.html","info")</f>
        <v/>
      </c>
      <c r="AA731" t="n">
        <v>-3423352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334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3423352</v>
      </c>
      <c r="AZ731" t="s">
        <v>1013</v>
      </c>
      <c r="BA731" t="s"/>
      <c r="BB731" t="n">
        <v>565311</v>
      </c>
      <c r="BC731" t="n">
        <v>52.503723</v>
      </c>
      <c r="BD731" t="n">
        <v>52.503723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1016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81</v>
      </c>
      <c r="L732" t="s">
        <v>76</v>
      </c>
      <c r="M732" t="s"/>
      <c r="N732" t="s">
        <v>101</v>
      </c>
      <c r="O732" t="s">
        <v>78</v>
      </c>
      <c r="P732" t="s">
        <v>1016</v>
      </c>
      <c r="Q732" t="s"/>
      <c r="R732" t="s">
        <v>112</v>
      </c>
      <c r="S732" t="s">
        <v>721</v>
      </c>
      <c r="T732" t="s">
        <v>81</v>
      </c>
      <c r="U732" t="s">
        <v>82</v>
      </c>
      <c r="V732" t="s">
        <v>83</v>
      </c>
      <c r="W732" t="s">
        <v>84</v>
      </c>
      <c r="X732" t="s"/>
      <c r="Y732" t="s">
        <v>85</v>
      </c>
      <c r="Z732">
        <f>HYPERLINK("https://hotel-media.eclerx.com/savepage/tk_15462414464844723_sr_189.html","info")</f>
        <v/>
      </c>
      <c r="AA732" t="n">
        <v>-3127044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84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3127044</v>
      </c>
      <c r="AZ732" t="s">
        <v>1017</v>
      </c>
      <c r="BA732" t="s"/>
      <c r="BB732" t="n">
        <v>154367</v>
      </c>
      <c r="BC732" t="n">
        <v>52.50357</v>
      </c>
      <c r="BD732" t="n">
        <v>52.50357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1016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86</v>
      </c>
      <c r="L733" t="s">
        <v>76</v>
      </c>
      <c r="M733" t="s"/>
      <c r="N733" t="s">
        <v>104</v>
      </c>
      <c r="O733" t="s">
        <v>78</v>
      </c>
      <c r="P733" t="s">
        <v>1016</v>
      </c>
      <c r="Q733" t="s"/>
      <c r="R733" t="s">
        <v>112</v>
      </c>
      <c r="S733" t="s">
        <v>156</v>
      </c>
      <c r="T733" t="s">
        <v>81</v>
      </c>
      <c r="U733" t="s">
        <v>82</v>
      </c>
      <c r="V733" t="s">
        <v>83</v>
      </c>
      <c r="W733" t="s">
        <v>84</v>
      </c>
      <c r="X733" t="s"/>
      <c r="Y733" t="s">
        <v>85</v>
      </c>
      <c r="Z733">
        <f>HYPERLINK("https://hotel-media.eclerx.com/savepage/tk_15462414464844723_sr_189.html","info")</f>
        <v/>
      </c>
      <c r="AA733" t="n">
        <v>-3127044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84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3127044</v>
      </c>
      <c r="AZ733" t="s">
        <v>1017</v>
      </c>
      <c r="BA733" t="s"/>
      <c r="BB733" t="n">
        <v>154367</v>
      </c>
      <c r="BC733" t="n">
        <v>52.50357</v>
      </c>
      <c r="BD733" t="n">
        <v>52.50357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1016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96</v>
      </c>
      <c r="L734" t="s">
        <v>76</v>
      </c>
      <c r="M734" t="s"/>
      <c r="N734" t="s">
        <v>340</v>
      </c>
      <c r="O734" t="s">
        <v>78</v>
      </c>
      <c r="P734" t="s">
        <v>1016</v>
      </c>
      <c r="Q734" t="s"/>
      <c r="R734" t="s">
        <v>112</v>
      </c>
      <c r="S734" t="s">
        <v>725</v>
      </c>
      <c r="T734" t="s">
        <v>81</v>
      </c>
      <c r="U734" t="s">
        <v>82</v>
      </c>
      <c r="V734" t="s">
        <v>83</v>
      </c>
      <c r="W734" t="s">
        <v>84</v>
      </c>
      <c r="X734" t="s"/>
      <c r="Y734" t="s">
        <v>85</v>
      </c>
      <c r="Z734">
        <f>HYPERLINK("https://hotel-media.eclerx.com/savepage/tk_15462414464844723_sr_189.html","info")</f>
        <v/>
      </c>
      <c r="AA734" t="n">
        <v>-3127044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84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3127044</v>
      </c>
      <c r="AZ734" t="s">
        <v>1017</v>
      </c>
      <c r="BA734" t="s"/>
      <c r="BB734" t="n">
        <v>154367</v>
      </c>
      <c r="BC734" t="n">
        <v>52.50357</v>
      </c>
      <c r="BD734" t="n">
        <v>52.50357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1016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111</v>
      </c>
      <c r="L735" t="s">
        <v>76</v>
      </c>
      <c r="M735" t="s"/>
      <c r="N735" t="s">
        <v>182</v>
      </c>
      <c r="O735" t="s">
        <v>78</v>
      </c>
      <c r="P735" t="s">
        <v>1016</v>
      </c>
      <c r="Q735" t="s"/>
      <c r="R735" t="s">
        <v>112</v>
      </c>
      <c r="S735" t="s">
        <v>408</v>
      </c>
      <c r="T735" t="s">
        <v>81</v>
      </c>
      <c r="U735" t="s">
        <v>82</v>
      </c>
      <c r="V735" t="s">
        <v>83</v>
      </c>
      <c r="W735" t="s">
        <v>84</v>
      </c>
      <c r="X735" t="s"/>
      <c r="Y735" t="s">
        <v>85</v>
      </c>
      <c r="Z735">
        <f>HYPERLINK("https://hotel-media.eclerx.com/savepage/tk_15462414464844723_sr_189.html","info")</f>
        <v/>
      </c>
      <c r="AA735" t="n">
        <v>-3127044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84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3127044</v>
      </c>
      <c r="AZ735" t="s">
        <v>1017</v>
      </c>
      <c r="BA735" t="s"/>
      <c r="BB735" t="n">
        <v>154367</v>
      </c>
      <c r="BC735" t="n">
        <v>52.50357</v>
      </c>
      <c r="BD735" t="n">
        <v>52.50357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1018</v>
      </c>
      <c r="F736" t="n">
        <v>3587001</v>
      </c>
      <c r="G736" t="s">
        <v>74</v>
      </c>
      <c r="H736" t="s">
        <v>75</v>
      </c>
      <c r="I736" t="s"/>
      <c r="J736" t="s">
        <v>74</v>
      </c>
      <c r="K736" t="n">
        <v>87.15000000000001</v>
      </c>
      <c r="L736" t="s">
        <v>76</v>
      </c>
      <c r="M736" t="s"/>
      <c r="N736" t="s">
        <v>137</v>
      </c>
      <c r="O736" t="s">
        <v>78</v>
      </c>
      <c r="P736" t="s">
        <v>1019</v>
      </c>
      <c r="Q736" t="s"/>
      <c r="R736" t="s">
        <v>171</v>
      </c>
      <c r="S736" t="s">
        <v>1020</v>
      </c>
      <c r="T736" t="s">
        <v>81</v>
      </c>
      <c r="U736" t="s">
        <v>82</v>
      </c>
      <c r="V736" t="s">
        <v>83</v>
      </c>
      <c r="W736" t="s">
        <v>109</v>
      </c>
      <c r="X736" t="s"/>
      <c r="Y736" t="s">
        <v>85</v>
      </c>
      <c r="Z736">
        <f>HYPERLINK("https://hotel-media.eclerx.com/savepage/tk_15462416585392413_sr_188.html","info")</f>
        <v/>
      </c>
      <c r="AA736" t="n">
        <v>210751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209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937964</v>
      </c>
      <c r="AZ736" t="s">
        <v>1021</v>
      </c>
      <c r="BA736" t="s"/>
      <c r="BB736" t="n">
        <v>423446</v>
      </c>
      <c r="BC736" t="n">
        <v>52.511946</v>
      </c>
      <c r="BD736" t="n">
        <v>52.511946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1018</v>
      </c>
      <c r="F737" t="n">
        <v>3587001</v>
      </c>
      <c r="G737" t="s">
        <v>74</v>
      </c>
      <c r="H737" t="s">
        <v>75</v>
      </c>
      <c r="I737" t="s"/>
      <c r="J737" t="s">
        <v>74</v>
      </c>
      <c r="K737" t="n">
        <v>99.15000000000001</v>
      </c>
      <c r="L737" t="s">
        <v>76</v>
      </c>
      <c r="M737" t="s"/>
      <c r="N737" t="s">
        <v>104</v>
      </c>
      <c r="O737" t="s">
        <v>78</v>
      </c>
      <c r="P737" t="s">
        <v>1019</v>
      </c>
      <c r="Q737" t="s"/>
      <c r="R737" t="s">
        <v>171</v>
      </c>
      <c r="S737" t="s">
        <v>1022</v>
      </c>
      <c r="T737" t="s">
        <v>81</v>
      </c>
      <c r="U737" t="s">
        <v>82</v>
      </c>
      <c r="V737" t="s">
        <v>83</v>
      </c>
      <c r="W737" t="s">
        <v>84</v>
      </c>
      <c r="X737" t="s"/>
      <c r="Y737" t="s">
        <v>85</v>
      </c>
      <c r="Z737">
        <f>HYPERLINK("https://hotel-media.eclerx.com/savepage/tk_15462416585392413_sr_188.html","info")</f>
        <v/>
      </c>
      <c r="AA737" t="n">
        <v>210751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209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937964</v>
      </c>
      <c r="AZ737" t="s">
        <v>1021</v>
      </c>
      <c r="BA737" t="s"/>
      <c r="BB737" t="n">
        <v>423446</v>
      </c>
      <c r="BC737" t="n">
        <v>52.511946</v>
      </c>
      <c r="BD737" t="n">
        <v>52.511946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1018</v>
      </c>
      <c r="F738" t="n">
        <v>3587001</v>
      </c>
      <c r="G738" t="s">
        <v>74</v>
      </c>
      <c r="H738" t="s">
        <v>75</v>
      </c>
      <c r="I738" t="s"/>
      <c r="J738" t="s">
        <v>74</v>
      </c>
      <c r="K738" t="n">
        <v>95.55</v>
      </c>
      <c r="L738" t="s">
        <v>76</v>
      </c>
      <c r="M738" t="s"/>
      <c r="N738" t="s">
        <v>191</v>
      </c>
      <c r="O738" t="s">
        <v>78</v>
      </c>
      <c r="P738" t="s">
        <v>1019</v>
      </c>
      <c r="Q738" t="s"/>
      <c r="R738" t="s">
        <v>171</v>
      </c>
      <c r="S738" t="s">
        <v>1023</v>
      </c>
      <c r="T738" t="s">
        <v>81</v>
      </c>
      <c r="U738" t="s">
        <v>82</v>
      </c>
      <c r="V738" t="s">
        <v>83</v>
      </c>
      <c r="W738" t="s">
        <v>109</v>
      </c>
      <c r="X738" t="s"/>
      <c r="Y738" t="s">
        <v>85</v>
      </c>
      <c r="Z738">
        <f>HYPERLINK("https://hotel-media.eclerx.com/savepage/tk_15462416585392413_sr_188.html","info")</f>
        <v/>
      </c>
      <c r="AA738" t="n">
        <v>210751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209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937964</v>
      </c>
      <c r="AZ738" t="s">
        <v>1021</v>
      </c>
      <c r="BA738" t="s"/>
      <c r="BB738" t="n">
        <v>423446</v>
      </c>
      <c r="BC738" t="n">
        <v>52.511946</v>
      </c>
      <c r="BD738" t="n">
        <v>52.511946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1024</v>
      </c>
      <c r="F739" t="n">
        <v>379377</v>
      </c>
      <c r="G739" t="s">
        <v>74</v>
      </c>
      <c r="H739" t="s">
        <v>75</v>
      </c>
      <c r="I739" t="s"/>
      <c r="J739" t="s">
        <v>74</v>
      </c>
      <c r="K739" t="n">
        <v>74</v>
      </c>
      <c r="L739" t="s">
        <v>76</v>
      </c>
      <c r="M739" t="s"/>
      <c r="N739" t="s">
        <v>95</v>
      </c>
      <c r="O739" t="s">
        <v>78</v>
      </c>
      <c r="P739" t="s">
        <v>1025</v>
      </c>
      <c r="Q739" t="s"/>
      <c r="R739" t="s">
        <v>171</v>
      </c>
      <c r="S739" t="s">
        <v>600</v>
      </c>
      <c r="T739" t="s">
        <v>81</v>
      </c>
      <c r="U739" t="s">
        <v>82</v>
      </c>
      <c r="V739" t="s">
        <v>83</v>
      </c>
      <c r="W739" t="s">
        <v>109</v>
      </c>
      <c r="X739" t="s"/>
      <c r="Y739" t="s">
        <v>85</v>
      </c>
      <c r="Z739">
        <f>HYPERLINK("https://hotel-media.eclerx.com/savepage/tk_1546241570430442_sr_189.html","info")</f>
        <v/>
      </c>
      <c r="AA739" t="n">
        <v>98115</v>
      </c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145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937736</v>
      </c>
      <c r="AZ739" t="s">
        <v>1026</v>
      </c>
      <c r="BA739" t="s"/>
      <c r="BB739" t="n">
        <v>412055</v>
      </c>
      <c r="BC739" t="n">
        <v>52.510116</v>
      </c>
      <c r="BD739" t="n">
        <v>52.510116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1024</v>
      </c>
      <c r="F740" t="n">
        <v>379377</v>
      </c>
      <c r="G740" t="s">
        <v>74</v>
      </c>
      <c r="H740" t="s">
        <v>75</v>
      </c>
      <c r="I740" t="s"/>
      <c r="J740" t="s">
        <v>74</v>
      </c>
      <c r="K740" t="n">
        <v>84</v>
      </c>
      <c r="L740" t="s">
        <v>76</v>
      </c>
      <c r="M740" t="s"/>
      <c r="N740" t="s">
        <v>327</v>
      </c>
      <c r="O740" t="s">
        <v>78</v>
      </c>
      <c r="P740" t="s">
        <v>1025</v>
      </c>
      <c r="Q740" t="s"/>
      <c r="R740" t="s">
        <v>171</v>
      </c>
      <c r="S740" t="s">
        <v>179</v>
      </c>
      <c r="T740" t="s">
        <v>81</v>
      </c>
      <c r="U740" t="s">
        <v>82</v>
      </c>
      <c r="V740" t="s">
        <v>83</v>
      </c>
      <c r="W740" t="s">
        <v>109</v>
      </c>
      <c r="X740" t="s"/>
      <c r="Y740" t="s">
        <v>85</v>
      </c>
      <c r="Z740">
        <f>HYPERLINK("https://hotel-media.eclerx.com/savepage/tk_1546241570430442_sr_189.html","info")</f>
        <v/>
      </c>
      <c r="AA740" t="n">
        <v>98115</v>
      </c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145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937736</v>
      </c>
      <c r="AZ740" t="s">
        <v>1026</v>
      </c>
      <c r="BA740" t="s"/>
      <c r="BB740" t="n">
        <v>412055</v>
      </c>
      <c r="BC740" t="n">
        <v>52.510116</v>
      </c>
      <c r="BD740" t="n">
        <v>52.510116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1024</v>
      </c>
      <c r="F741" t="n">
        <v>379377</v>
      </c>
      <c r="G741" t="s">
        <v>74</v>
      </c>
      <c r="H741" t="s">
        <v>75</v>
      </c>
      <c r="I741" t="s"/>
      <c r="J741" t="s">
        <v>74</v>
      </c>
      <c r="K741" t="n">
        <v>99.01000000000001</v>
      </c>
      <c r="L741" t="s">
        <v>76</v>
      </c>
      <c r="M741" t="s"/>
      <c r="N741" t="s">
        <v>1027</v>
      </c>
      <c r="O741" t="s">
        <v>78</v>
      </c>
      <c r="P741" t="s">
        <v>1025</v>
      </c>
      <c r="Q741" t="s"/>
      <c r="R741" t="s">
        <v>171</v>
      </c>
      <c r="S741" t="s">
        <v>610</v>
      </c>
      <c r="T741" t="s">
        <v>81</v>
      </c>
      <c r="U741" t="s">
        <v>82</v>
      </c>
      <c r="V741" t="s">
        <v>83</v>
      </c>
      <c r="W741" t="s">
        <v>109</v>
      </c>
      <c r="X741" t="s"/>
      <c r="Y741" t="s">
        <v>85</v>
      </c>
      <c r="Z741">
        <f>HYPERLINK("https://hotel-media.eclerx.com/savepage/tk_1546241570430442_sr_189.html","info")</f>
        <v/>
      </c>
      <c r="AA741" t="n">
        <v>98115</v>
      </c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145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937736</v>
      </c>
      <c r="AZ741" t="s">
        <v>1026</v>
      </c>
      <c r="BA741" t="s"/>
      <c r="BB741" t="n">
        <v>412055</v>
      </c>
      <c r="BC741" t="n">
        <v>52.510116</v>
      </c>
      <c r="BD741" t="n">
        <v>52.510116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1024</v>
      </c>
      <c r="F742" t="n">
        <v>379377</v>
      </c>
      <c r="G742" t="s">
        <v>74</v>
      </c>
      <c r="H742" t="s">
        <v>75</v>
      </c>
      <c r="I742" t="s"/>
      <c r="J742" t="s">
        <v>74</v>
      </c>
      <c r="K742" t="n">
        <v>119</v>
      </c>
      <c r="L742" t="s">
        <v>76</v>
      </c>
      <c r="M742" t="s"/>
      <c r="N742" t="s">
        <v>475</v>
      </c>
      <c r="O742" t="s">
        <v>78</v>
      </c>
      <c r="P742" t="s">
        <v>1025</v>
      </c>
      <c r="Q742" t="s"/>
      <c r="R742" t="s">
        <v>171</v>
      </c>
      <c r="S742" t="s">
        <v>204</v>
      </c>
      <c r="T742" t="s">
        <v>81</v>
      </c>
      <c r="U742" t="s">
        <v>82</v>
      </c>
      <c r="V742" t="s">
        <v>83</v>
      </c>
      <c r="W742" t="s">
        <v>109</v>
      </c>
      <c r="X742" t="s"/>
      <c r="Y742" t="s">
        <v>85</v>
      </c>
      <c r="Z742">
        <f>HYPERLINK("https://hotel-media.eclerx.com/savepage/tk_1546241570430442_sr_189.html","info")</f>
        <v/>
      </c>
      <c r="AA742" t="n">
        <v>98115</v>
      </c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145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937736</v>
      </c>
      <c r="AZ742" t="s">
        <v>1026</v>
      </c>
      <c r="BA742" t="s"/>
      <c r="BB742" t="n">
        <v>412055</v>
      </c>
      <c r="BC742" t="n">
        <v>52.510116</v>
      </c>
      <c r="BD742" t="n">
        <v>52.510116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1028</v>
      </c>
      <c r="F743" t="n">
        <v>-1</v>
      </c>
      <c r="G743" t="s">
        <v>74</v>
      </c>
      <c r="H743" t="s">
        <v>75</v>
      </c>
      <c r="I743" t="s"/>
      <c r="J743" t="s">
        <v>74</v>
      </c>
      <c r="K743" t="n">
        <v>84.5</v>
      </c>
      <c r="L743" t="s">
        <v>76</v>
      </c>
      <c r="M743" t="s"/>
      <c r="N743" t="s">
        <v>93</v>
      </c>
      <c r="O743" t="s">
        <v>78</v>
      </c>
      <c r="P743" t="s">
        <v>1028</v>
      </c>
      <c r="Q743" t="s"/>
      <c r="R743" t="s">
        <v>112</v>
      </c>
      <c r="S743" t="s">
        <v>1029</v>
      </c>
      <c r="T743" t="s">
        <v>81</v>
      </c>
      <c r="U743" t="s">
        <v>82</v>
      </c>
      <c r="V743" t="s">
        <v>83</v>
      </c>
      <c r="W743" t="s">
        <v>109</v>
      </c>
      <c r="X743" t="s"/>
      <c r="Y743" t="s">
        <v>85</v>
      </c>
      <c r="Z743">
        <f>HYPERLINK("https://hotel-media.eclerx.com/savepage/tk_15462416463154237_sr_189.html","info")</f>
        <v/>
      </c>
      <c r="AA743" t="n">
        <v>-2071782</v>
      </c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181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2071782</v>
      </c>
      <c r="AZ743" t="s">
        <v>1030</v>
      </c>
      <c r="BA743" t="s"/>
      <c r="BB743" t="n">
        <v>409055</v>
      </c>
      <c r="BC743" t="n">
        <v>52.5421</v>
      </c>
      <c r="BD743" t="n">
        <v>52.5421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1028</v>
      </c>
      <c r="F744" t="n">
        <v>-1</v>
      </c>
      <c r="G744" t="s">
        <v>74</v>
      </c>
      <c r="H744" t="s">
        <v>75</v>
      </c>
      <c r="I744" t="s"/>
      <c r="J744" t="s">
        <v>74</v>
      </c>
      <c r="K744" t="n">
        <v>93</v>
      </c>
      <c r="L744" t="s">
        <v>76</v>
      </c>
      <c r="M744" t="s"/>
      <c r="N744" t="s">
        <v>104</v>
      </c>
      <c r="O744" t="s">
        <v>78</v>
      </c>
      <c r="P744" t="s">
        <v>1028</v>
      </c>
      <c r="Q744" t="s"/>
      <c r="R744" t="s">
        <v>112</v>
      </c>
      <c r="S744" t="s">
        <v>487</v>
      </c>
      <c r="T744" t="s">
        <v>81</v>
      </c>
      <c r="U744" t="s">
        <v>82</v>
      </c>
      <c r="V744" t="s">
        <v>83</v>
      </c>
      <c r="W744" t="s">
        <v>109</v>
      </c>
      <c r="X744" t="s"/>
      <c r="Y744" t="s">
        <v>85</v>
      </c>
      <c r="Z744">
        <f>HYPERLINK("https://hotel-media.eclerx.com/savepage/tk_15462416463154237_sr_189.html","info")</f>
        <v/>
      </c>
      <c r="AA744" t="n">
        <v>-2071782</v>
      </c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181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2071782</v>
      </c>
      <c r="AZ744" t="s">
        <v>1030</v>
      </c>
      <c r="BA744" t="s"/>
      <c r="BB744" t="n">
        <v>409055</v>
      </c>
      <c r="BC744" t="n">
        <v>52.5421</v>
      </c>
      <c r="BD744" t="n">
        <v>52.5421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1028</v>
      </c>
      <c r="F745" t="n">
        <v>-1</v>
      </c>
      <c r="G745" t="s">
        <v>74</v>
      </c>
      <c r="H745" t="s">
        <v>75</v>
      </c>
      <c r="I745" t="s"/>
      <c r="J745" t="s">
        <v>74</v>
      </c>
      <c r="K745" t="n">
        <v>103</v>
      </c>
      <c r="L745" t="s">
        <v>76</v>
      </c>
      <c r="M745" t="s"/>
      <c r="N745" t="s">
        <v>182</v>
      </c>
      <c r="O745" t="s">
        <v>78</v>
      </c>
      <c r="P745" t="s">
        <v>1028</v>
      </c>
      <c r="Q745" t="s"/>
      <c r="R745" t="s">
        <v>112</v>
      </c>
      <c r="S745" t="s">
        <v>223</v>
      </c>
      <c r="T745" t="s">
        <v>81</v>
      </c>
      <c r="U745" t="s">
        <v>82</v>
      </c>
      <c r="V745" t="s">
        <v>83</v>
      </c>
      <c r="W745" t="s">
        <v>109</v>
      </c>
      <c r="X745" t="s"/>
      <c r="Y745" t="s">
        <v>85</v>
      </c>
      <c r="Z745">
        <f>HYPERLINK("https://hotel-media.eclerx.com/savepage/tk_15462416463154237_sr_189.html","info")</f>
        <v/>
      </c>
      <c r="AA745" t="n">
        <v>-2071782</v>
      </c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181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2071782</v>
      </c>
      <c r="AZ745" t="s">
        <v>1030</v>
      </c>
      <c r="BA745" t="s"/>
      <c r="BB745" t="n">
        <v>409055</v>
      </c>
      <c r="BC745" t="n">
        <v>52.5421</v>
      </c>
      <c r="BD745" t="n">
        <v>52.5421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1028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113</v>
      </c>
      <c r="L746" t="s">
        <v>76</v>
      </c>
      <c r="M746" t="s"/>
      <c r="N746" t="s">
        <v>216</v>
      </c>
      <c r="O746" t="s">
        <v>78</v>
      </c>
      <c r="P746" t="s">
        <v>1028</v>
      </c>
      <c r="Q746" t="s"/>
      <c r="R746" t="s">
        <v>112</v>
      </c>
      <c r="S746" t="s">
        <v>726</v>
      </c>
      <c r="T746" t="s">
        <v>81</v>
      </c>
      <c r="U746" t="s">
        <v>82</v>
      </c>
      <c r="V746" t="s">
        <v>83</v>
      </c>
      <c r="W746" t="s">
        <v>109</v>
      </c>
      <c r="X746" t="s"/>
      <c r="Y746" t="s">
        <v>85</v>
      </c>
      <c r="Z746">
        <f>HYPERLINK("https://hotel-media.eclerx.com/savepage/tk_15462416463154237_sr_189.html","info")</f>
        <v/>
      </c>
      <c r="AA746" t="n">
        <v>-2071782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181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2071782</v>
      </c>
      <c r="AZ746" t="s">
        <v>1030</v>
      </c>
      <c r="BA746" t="s"/>
      <c r="BB746" t="n">
        <v>409055</v>
      </c>
      <c r="BC746" t="n">
        <v>52.5421</v>
      </c>
      <c r="BD746" t="n">
        <v>52.5421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1028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123</v>
      </c>
      <c r="L747" t="s">
        <v>76</v>
      </c>
      <c r="M747" t="s"/>
      <c r="N747" t="s">
        <v>220</v>
      </c>
      <c r="O747" t="s">
        <v>78</v>
      </c>
      <c r="P747" t="s">
        <v>1028</v>
      </c>
      <c r="Q747" t="s"/>
      <c r="R747" t="s">
        <v>112</v>
      </c>
      <c r="S747" t="s">
        <v>1031</v>
      </c>
      <c r="T747" t="s">
        <v>81</v>
      </c>
      <c r="U747" t="s">
        <v>82</v>
      </c>
      <c r="V747" t="s">
        <v>83</v>
      </c>
      <c r="W747" t="s">
        <v>109</v>
      </c>
      <c r="X747" t="s"/>
      <c r="Y747" t="s">
        <v>85</v>
      </c>
      <c r="Z747">
        <f>HYPERLINK("https://hotel-media.eclerx.com/savepage/tk_15462416463154237_sr_189.html","info")</f>
        <v/>
      </c>
      <c r="AA747" t="n">
        <v>-2071782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181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2071782</v>
      </c>
      <c r="AZ747" t="s">
        <v>1030</v>
      </c>
      <c r="BA747" t="s"/>
      <c r="BB747" t="n">
        <v>409055</v>
      </c>
      <c r="BC747" t="n">
        <v>52.5421</v>
      </c>
      <c r="BD747" t="n">
        <v>52.5421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1032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93</v>
      </c>
      <c r="O748" t="s">
        <v>78</v>
      </c>
      <c r="P748" t="s">
        <v>1032</v>
      </c>
      <c r="Q748" t="s"/>
      <c r="R748" t="s">
        <v>112</v>
      </c>
      <c r="S748" t="s">
        <v>603</v>
      </c>
      <c r="T748" t="s">
        <v>81</v>
      </c>
      <c r="U748" t="s">
        <v>82</v>
      </c>
      <c r="V748" t="s">
        <v>83</v>
      </c>
      <c r="W748" t="s">
        <v>109</v>
      </c>
      <c r="X748" t="s"/>
      <c r="Y748" t="s">
        <v>85</v>
      </c>
      <c r="Z748">
        <f>HYPERLINK("https://hotel-media.eclerx.com/savepage/tk_1546241535149575_sr_188.html","info")</f>
        <v/>
      </c>
      <c r="AA748" t="n">
        <v>-2667994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144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2667994</v>
      </c>
      <c r="AZ748" t="s">
        <v>1033</v>
      </c>
      <c r="BA748" t="s"/>
      <c r="BB748" t="n">
        <v>152990</v>
      </c>
      <c r="BC748" t="n">
        <v>52.504872</v>
      </c>
      <c r="BD748" t="n">
        <v>52.504872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1032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84</v>
      </c>
      <c r="L749" t="s">
        <v>76</v>
      </c>
      <c r="M749" t="s"/>
      <c r="N749" t="s">
        <v>708</v>
      </c>
      <c r="O749" t="s">
        <v>78</v>
      </c>
      <c r="P749" t="s">
        <v>1032</v>
      </c>
      <c r="Q749" t="s"/>
      <c r="R749" t="s">
        <v>112</v>
      </c>
      <c r="S749" t="s">
        <v>179</v>
      </c>
      <c r="T749" t="s">
        <v>81</v>
      </c>
      <c r="U749" t="s">
        <v>82</v>
      </c>
      <c r="V749" t="s">
        <v>83</v>
      </c>
      <c r="W749" t="s">
        <v>109</v>
      </c>
      <c r="X749" t="s"/>
      <c r="Y749" t="s">
        <v>85</v>
      </c>
      <c r="Z749">
        <f>HYPERLINK("https://hotel-media.eclerx.com/savepage/tk_1546241535149575_sr_188.html","info")</f>
        <v/>
      </c>
      <c r="AA749" t="n">
        <v>-2667994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144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2667994</v>
      </c>
      <c r="AZ749" t="s">
        <v>1033</v>
      </c>
      <c r="BA749" t="s"/>
      <c r="BB749" t="n">
        <v>152990</v>
      </c>
      <c r="BC749" t="n">
        <v>52.504872</v>
      </c>
      <c r="BD749" t="n">
        <v>52.504872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1032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97</v>
      </c>
      <c r="L750" t="s">
        <v>76</v>
      </c>
      <c r="M750" t="s"/>
      <c r="N750" t="s">
        <v>201</v>
      </c>
      <c r="O750" t="s">
        <v>78</v>
      </c>
      <c r="P750" t="s">
        <v>1032</v>
      </c>
      <c r="Q750" t="s"/>
      <c r="R750" t="s">
        <v>112</v>
      </c>
      <c r="S750" t="s">
        <v>217</v>
      </c>
      <c r="T750" t="s">
        <v>81</v>
      </c>
      <c r="U750" t="s">
        <v>82</v>
      </c>
      <c r="V750" t="s">
        <v>83</v>
      </c>
      <c r="W750" t="s">
        <v>109</v>
      </c>
      <c r="X750" t="s"/>
      <c r="Y750" t="s">
        <v>85</v>
      </c>
      <c r="Z750">
        <f>HYPERLINK("https://hotel-media.eclerx.com/savepage/tk_1546241535149575_sr_188.html","info")</f>
        <v/>
      </c>
      <c r="AA750" t="n">
        <v>-2667994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144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2667994</v>
      </c>
      <c r="AZ750" t="s">
        <v>1033</v>
      </c>
      <c r="BA750" t="s"/>
      <c r="BB750" t="n">
        <v>152990</v>
      </c>
      <c r="BC750" t="n">
        <v>52.504872</v>
      </c>
      <c r="BD750" t="n">
        <v>52.504872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1032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122.99</v>
      </c>
      <c r="L751" t="s">
        <v>76</v>
      </c>
      <c r="M751" t="s"/>
      <c r="N751" t="s">
        <v>708</v>
      </c>
      <c r="O751" t="s">
        <v>78</v>
      </c>
      <c r="P751" t="s">
        <v>1032</v>
      </c>
      <c r="Q751" t="s"/>
      <c r="R751" t="s">
        <v>112</v>
      </c>
      <c r="S751" t="s">
        <v>881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>
        <f>HYPERLINK("https://hotel-media.eclerx.com/savepage/tk_1546241535149575_sr_188.html","info")</f>
        <v/>
      </c>
      <c r="AA751" t="n">
        <v>-2667994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144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2667994</v>
      </c>
      <c r="AZ751" t="s">
        <v>1033</v>
      </c>
      <c r="BA751" t="s"/>
      <c r="BB751" t="n">
        <v>152990</v>
      </c>
      <c r="BC751" t="n">
        <v>52.504872</v>
      </c>
      <c r="BD751" t="n">
        <v>52.504872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1032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131</v>
      </c>
      <c r="L752" t="s">
        <v>76</v>
      </c>
      <c r="M752" t="s"/>
      <c r="N752" t="s">
        <v>546</v>
      </c>
      <c r="O752" t="s">
        <v>78</v>
      </c>
      <c r="P752" t="s">
        <v>1032</v>
      </c>
      <c r="Q752" t="s"/>
      <c r="R752" t="s">
        <v>112</v>
      </c>
      <c r="S752" t="s">
        <v>670</v>
      </c>
      <c r="T752" t="s">
        <v>81</v>
      </c>
      <c r="U752" t="s">
        <v>82</v>
      </c>
      <c r="V752" t="s">
        <v>83</v>
      </c>
      <c r="W752" t="s">
        <v>109</v>
      </c>
      <c r="X752" t="s"/>
      <c r="Y752" t="s">
        <v>85</v>
      </c>
      <c r="Z752">
        <f>HYPERLINK("https://hotel-media.eclerx.com/savepage/tk_1546241535149575_sr_188.html","info")</f>
        <v/>
      </c>
      <c r="AA752" t="n">
        <v>-2667994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144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2667994</v>
      </c>
      <c r="AZ752" t="s">
        <v>1033</v>
      </c>
      <c r="BA752" t="s"/>
      <c r="BB752" t="n">
        <v>152990</v>
      </c>
      <c r="BC752" t="n">
        <v>52.504872</v>
      </c>
      <c r="BD752" t="n">
        <v>52.504872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1032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151</v>
      </c>
      <c r="L753" t="s">
        <v>76</v>
      </c>
      <c r="M753" t="s"/>
      <c r="N753" t="s">
        <v>205</v>
      </c>
      <c r="O753" t="s">
        <v>78</v>
      </c>
      <c r="P753" t="s">
        <v>1032</v>
      </c>
      <c r="Q753" t="s"/>
      <c r="R753" t="s">
        <v>112</v>
      </c>
      <c r="S753" t="s">
        <v>227</v>
      </c>
      <c r="T753" t="s">
        <v>81</v>
      </c>
      <c r="U753" t="s">
        <v>82</v>
      </c>
      <c r="V753" t="s">
        <v>83</v>
      </c>
      <c r="W753" t="s">
        <v>109</v>
      </c>
      <c r="X753" t="s"/>
      <c r="Y753" t="s">
        <v>85</v>
      </c>
      <c r="Z753">
        <f>HYPERLINK("https://hotel-media.eclerx.com/savepage/tk_1546241535149575_sr_188.html","info")</f>
        <v/>
      </c>
      <c r="AA753" t="n">
        <v>-2667994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144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2667994</v>
      </c>
      <c r="AZ753" t="s">
        <v>1033</v>
      </c>
      <c r="BA753" t="s"/>
      <c r="BB753" t="n">
        <v>152990</v>
      </c>
      <c r="BC753" t="n">
        <v>52.504872</v>
      </c>
      <c r="BD753" t="n">
        <v>52.504872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1032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177.99</v>
      </c>
      <c r="L754" t="s">
        <v>76</v>
      </c>
      <c r="M754" t="s"/>
      <c r="N754" t="s">
        <v>546</v>
      </c>
      <c r="O754" t="s">
        <v>78</v>
      </c>
      <c r="P754" t="s">
        <v>1032</v>
      </c>
      <c r="Q754" t="s"/>
      <c r="R754" t="s">
        <v>112</v>
      </c>
      <c r="S754" t="s">
        <v>1034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>
        <f>HYPERLINK("https://hotel-media.eclerx.com/savepage/tk_1546241535149575_sr_188.html","info")</f>
        <v/>
      </c>
      <c r="AA754" t="n">
        <v>-2667994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144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2667994</v>
      </c>
      <c r="AZ754" t="s">
        <v>1033</v>
      </c>
      <c r="BA754" t="s"/>
      <c r="BB754" t="n">
        <v>152990</v>
      </c>
      <c r="BC754" t="n">
        <v>52.504872</v>
      </c>
      <c r="BD754" t="n">
        <v>52.504872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1035</v>
      </c>
      <c r="F755" t="n">
        <v>1001308</v>
      </c>
      <c r="G755" t="s">
        <v>74</v>
      </c>
      <c r="H755" t="s">
        <v>75</v>
      </c>
      <c r="I755" t="s"/>
      <c r="J755" t="s">
        <v>74</v>
      </c>
      <c r="K755" t="n">
        <v>151.2</v>
      </c>
      <c r="L755" t="s">
        <v>76</v>
      </c>
      <c r="M755" t="s"/>
      <c r="N755" t="s">
        <v>201</v>
      </c>
      <c r="O755" t="s">
        <v>78</v>
      </c>
      <c r="P755" t="s">
        <v>1036</v>
      </c>
      <c r="Q755" t="s"/>
      <c r="R755" t="s">
        <v>112</v>
      </c>
      <c r="S755" t="s">
        <v>1037</v>
      </c>
      <c r="T755" t="s">
        <v>81</v>
      </c>
      <c r="U755" t="s">
        <v>82</v>
      </c>
      <c r="V755" t="s">
        <v>83</v>
      </c>
      <c r="W755" t="s">
        <v>109</v>
      </c>
      <c r="X755" t="s"/>
      <c r="Y755" t="s">
        <v>85</v>
      </c>
      <c r="Z755">
        <f>HYPERLINK("https://hotel-media.eclerx.com/savepage/tk_15462413705675876_sr_189.html","info")</f>
        <v/>
      </c>
      <c r="AA755" t="n">
        <v>144096</v>
      </c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48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163023</v>
      </c>
      <c r="AZ755" t="s">
        <v>1038</v>
      </c>
      <c r="BA755" t="s"/>
      <c r="BB755" t="n">
        <v>169866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1035</v>
      </c>
      <c r="F756" t="n">
        <v>1001308</v>
      </c>
      <c r="G756" t="s">
        <v>74</v>
      </c>
      <c r="H756" t="s">
        <v>75</v>
      </c>
      <c r="I756" t="s"/>
      <c r="J756" t="s">
        <v>74</v>
      </c>
      <c r="K756" t="n">
        <v>187.95</v>
      </c>
      <c r="L756" t="s">
        <v>76</v>
      </c>
      <c r="M756" t="s"/>
      <c r="N756" t="s">
        <v>327</v>
      </c>
      <c r="O756" t="s">
        <v>78</v>
      </c>
      <c r="P756" t="s">
        <v>1036</v>
      </c>
      <c r="Q756" t="s"/>
      <c r="R756" t="s">
        <v>112</v>
      </c>
      <c r="S756" t="s">
        <v>261</v>
      </c>
      <c r="T756" t="s">
        <v>81</v>
      </c>
      <c r="U756" t="s">
        <v>82</v>
      </c>
      <c r="V756" t="s">
        <v>83</v>
      </c>
      <c r="W756" t="s">
        <v>109</v>
      </c>
      <c r="X756" t="s"/>
      <c r="Y756" t="s">
        <v>85</v>
      </c>
      <c r="Z756">
        <f>HYPERLINK("https://hotel-media.eclerx.com/savepage/tk_15462413705675876_sr_189.html","info")</f>
        <v/>
      </c>
      <c r="AA756" t="n">
        <v>144096</v>
      </c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48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163023</v>
      </c>
      <c r="AZ756" t="s">
        <v>1038</v>
      </c>
      <c r="BA756" t="s"/>
      <c r="BB756" t="n">
        <v>169866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1035</v>
      </c>
      <c r="F757" t="n">
        <v>1001308</v>
      </c>
      <c r="G757" t="s">
        <v>74</v>
      </c>
      <c r="H757" t="s">
        <v>75</v>
      </c>
      <c r="I757" t="s"/>
      <c r="J757" t="s">
        <v>74</v>
      </c>
      <c r="K757" t="n">
        <v>240.45</v>
      </c>
      <c r="L757" t="s">
        <v>76</v>
      </c>
      <c r="M757" t="s"/>
      <c r="N757" t="s">
        <v>203</v>
      </c>
      <c r="O757" t="s">
        <v>78</v>
      </c>
      <c r="P757" t="s">
        <v>1036</v>
      </c>
      <c r="Q757" t="s"/>
      <c r="R757" t="s">
        <v>112</v>
      </c>
      <c r="S757" t="s">
        <v>1039</v>
      </c>
      <c r="T757" t="s">
        <v>81</v>
      </c>
      <c r="U757" t="s">
        <v>82</v>
      </c>
      <c r="V757" t="s">
        <v>83</v>
      </c>
      <c r="W757" t="s">
        <v>109</v>
      </c>
      <c r="X757" t="s"/>
      <c r="Y757" t="s">
        <v>85</v>
      </c>
      <c r="Z757">
        <f>HYPERLINK("https://hotel-media.eclerx.com/savepage/tk_15462413705675876_sr_189.html","info")</f>
        <v/>
      </c>
      <c r="AA757" t="n">
        <v>144096</v>
      </c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48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163023</v>
      </c>
      <c r="AZ757" t="s">
        <v>1038</v>
      </c>
      <c r="BA757" t="s"/>
      <c r="BB757" t="n">
        <v>169866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1040</v>
      </c>
      <c r="F758" t="n">
        <v>-1</v>
      </c>
      <c r="G758" t="s">
        <v>74</v>
      </c>
      <c r="H758" t="s">
        <v>75</v>
      </c>
      <c r="I758" t="s"/>
      <c r="J758" t="s">
        <v>74</v>
      </c>
      <c r="K758" t="n">
        <v>58.8</v>
      </c>
      <c r="L758" t="s">
        <v>76</v>
      </c>
      <c r="M758" t="s"/>
      <c r="N758" t="s">
        <v>93</v>
      </c>
      <c r="O758" t="s">
        <v>78</v>
      </c>
      <c r="P758" t="s">
        <v>1040</v>
      </c>
      <c r="Q758" t="s"/>
      <c r="R758" t="s">
        <v>112</v>
      </c>
      <c r="S758" t="s">
        <v>1041</v>
      </c>
      <c r="T758" t="s">
        <v>81</v>
      </c>
      <c r="U758" t="s">
        <v>82</v>
      </c>
      <c r="V758" t="s">
        <v>83</v>
      </c>
      <c r="W758" t="s">
        <v>109</v>
      </c>
      <c r="X758" t="s"/>
      <c r="Y758" t="s">
        <v>85</v>
      </c>
      <c r="Z758">
        <f>HYPERLINK("https://hotel-media.eclerx.com/savepage/tk_15462420691644228_sr_188.html","info")</f>
        <v/>
      </c>
      <c r="AA758" t="n">
        <v>-955274</v>
      </c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433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955274</v>
      </c>
      <c r="AZ758" t="s">
        <v>1042</v>
      </c>
      <c r="BA758" t="s"/>
      <c r="BB758" t="n">
        <v>14412</v>
      </c>
      <c r="BC758" t="n">
        <v>52.427053</v>
      </c>
      <c r="BD758" t="n">
        <v>52.427053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1040</v>
      </c>
      <c r="F759" t="n">
        <v>-1</v>
      </c>
      <c r="G759" t="s">
        <v>74</v>
      </c>
      <c r="H759" t="s">
        <v>75</v>
      </c>
      <c r="I759" t="s"/>
      <c r="J759" t="s">
        <v>74</v>
      </c>
      <c r="K759" t="n">
        <v>67.20999999999999</v>
      </c>
      <c r="L759" t="s">
        <v>76</v>
      </c>
      <c r="M759" t="s"/>
      <c r="N759" t="s">
        <v>764</v>
      </c>
      <c r="O759" t="s">
        <v>78</v>
      </c>
      <c r="P759" t="s">
        <v>1040</v>
      </c>
      <c r="Q759" t="s"/>
      <c r="R759" t="s">
        <v>112</v>
      </c>
      <c r="S759" t="s">
        <v>1043</v>
      </c>
      <c r="T759" t="s">
        <v>81</v>
      </c>
      <c r="U759" t="s">
        <v>82</v>
      </c>
      <c r="V759" t="s">
        <v>83</v>
      </c>
      <c r="W759" t="s">
        <v>109</v>
      </c>
      <c r="X759" t="s"/>
      <c r="Y759" t="s">
        <v>85</v>
      </c>
      <c r="Z759">
        <f>HYPERLINK("https://hotel-media.eclerx.com/savepage/tk_15462420691644228_sr_188.html","info")</f>
        <v/>
      </c>
      <c r="AA759" t="n">
        <v>-955274</v>
      </c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433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955274</v>
      </c>
      <c r="AZ759" t="s">
        <v>1042</v>
      </c>
      <c r="BA759" t="s"/>
      <c r="BB759" t="n">
        <v>14412</v>
      </c>
      <c r="BC759" t="n">
        <v>52.427053</v>
      </c>
      <c r="BD759" t="n">
        <v>52.427053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1040</v>
      </c>
      <c r="F760" t="n">
        <v>-1</v>
      </c>
      <c r="G760" t="s">
        <v>74</v>
      </c>
      <c r="H760" t="s">
        <v>75</v>
      </c>
      <c r="I760" t="s"/>
      <c r="J760" t="s">
        <v>74</v>
      </c>
      <c r="K760" t="n">
        <v>75.59999999999999</v>
      </c>
      <c r="L760" t="s">
        <v>76</v>
      </c>
      <c r="M760" t="s"/>
      <c r="N760" t="s">
        <v>898</v>
      </c>
      <c r="O760" t="s">
        <v>78</v>
      </c>
      <c r="P760" t="s">
        <v>1040</v>
      </c>
      <c r="Q760" t="s"/>
      <c r="R760" t="s">
        <v>112</v>
      </c>
      <c r="S760" t="s">
        <v>315</v>
      </c>
      <c r="T760" t="s">
        <v>81</v>
      </c>
      <c r="U760" t="s">
        <v>82</v>
      </c>
      <c r="V760" t="s">
        <v>83</v>
      </c>
      <c r="W760" t="s">
        <v>109</v>
      </c>
      <c r="X760" t="s"/>
      <c r="Y760" t="s">
        <v>85</v>
      </c>
      <c r="Z760">
        <f>HYPERLINK("https://hotel-media.eclerx.com/savepage/tk_15462420691644228_sr_188.html","info")</f>
        <v/>
      </c>
      <c r="AA760" t="n">
        <v>-955274</v>
      </c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433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955274</v>
      </c>
      <c r="AZ760" t="s">
        <v>1042</v>
      </c>
      <c r="BA760" t="s"/>
      <c r="BB760" t="n">
        <v>14412</v>
      </c>
      <c r="BC760" t="n">
        <v>52.427053</v>
      </c>
      <c r="BD760" t="n">
        <v>52.427053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1040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92.40000000000001</v>
      </c>
      <c r="L761" t="s">
        <v>76</v>
      </c>
      <c r="M761" t="s"/>
      <c r="N761" t="s">
        <v>475</v>
      </c>
      <c r="O761" t="s">
        <v>78</v>
      </c>
      <c r="P761" t="s">
        <v>1040</v>
      </c>
      <c r="Q761" t="s"/>
      <c r="R761" t="s">
        <v>112</v>
      </c>
      <c r="S761" t="s">
        <v>1044</v>
      </c>
      <c r="T761" t="s">
        <v>81</v>
      </c>
      <c r="U761" t="s">
        <v>82</v>
      </c>
      <c r="V761" t="s">
        <v>83</v>
      </c>
      <c r="W761" t="s">
        <v>109</v>
      </c>
      <c r="X761" t="s"/>
      <c r="Y761" t="s">
        <v>85</v>
      </c>
      <c r="Z761">
        <f>HYPERLINK("https://hotel-media.eclerx.com/savepage/tk_15462420691644228_sr_188.html","info")</f>
        <v/>
      </c>
      <c r="AA761" t="n">
        <v>-955274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433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955274</v>
      </c>
      <c r="AZ761" t="s">
        <v>1042</v>
      </c>
      <c r="BA761" t="s"/>
      <c r="BB761" t="n">
        <v>14412</v>
      </c>
      <c r="BC761" t="n">
        <v>52.427053</v>
      </c>
      <c r="BD761" t="n">
        <v>52.427053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1040</v>
      </c>
      <c r="F762" t="n">
        <v>-1</v>
      </c>
      <c r="G762" t="s">
        <v>74</v>
      </c>
      <c r="H762" t="s">
        <v>75</v>
      </c>
      <c r="I762" t="s"/>
      <c r="J762" t="s">
        <v>74</v>
      </c>
      <c r="K762" t="n">
        <v>94.5</v>
      </c>
      <c r="L762" t="s">
        <v>76</v>
      </c>
      <c r="M762" t="s"/>
      <c r="N762" t="s">
        <v>898</v>
      </c>
      <c r="O762" t="s">
        <v>78</v>
      </c>
      <c r="P762" t="s">
        <v>1040</v>
      </c>
      <c r="Q762" t="s"/>
      <c r="R762" t="s">
        <v>112</v>
      </c>
      <c r="S762" t="s">
        <v>642</v>
      </c>
      <c r="T762" t="s">
        <v>81</v>
      </c>
      <c r="U762" t="s">
        <v>82</v>
      </c>
      <c r="V762" t="s">
        <v>83</v>
      </c>
      <c r="W762" t="s">
        <v>109</v>
      </c>
      <c r="X762" t="s"/>
      <c r="Y762" t="s">
        <v>85</v>
      </c>
      <c r="Z762">
        <f>HYPERLINK("https://hotel-media.eclerx.com/savepage/tk_15462420691644228_sr_188.html","info")</f>
        <v/>
      </c>
      <c r="AA762" t="n">
        <v>-955274</v>
      </c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433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955274</v>
      </c>
      <c r="AZ762" t="s">
        <v>1042</v>
      </c>
      <c r="BA762" t="s"/>
      <c r="BB762" t="n">
        <v>14412</v>
      </c>
      <c r="BC762" t="n">
        <v>52.427053</v>
      </c>
      <c r="BD762" t="n">
        <v>52.427053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1040</v>
      </c>
      <c r="F763" t="n">
        <v>-1</v>
      </c>
      <c r="G763" t="s">
        <v>74</v>
      </c>
      <c r="H763" t="s">
        <v>75</v>
      </c>
      <c r="I763" t="s"/>
      <c r="J763" t="s">
        <v>74</v>
      </c>
      <c r="K763" t="n">
        <v>114.5</v>
      </c>
      <c r="L763" t="s">
        <v>76</v>
      </c>
      <c r="M763" t="s"/>
      <c r="N763" t="s">
        <v>898</v>
      </c>
      <c r="O763" t="s">
        <v>78</v>
      </c>
      <c r="P763" t="s">
        <v>1040</v>
      </c>
      <c r="Q763" t="s"/>
      <c r="R763" t="s">
        <v>112</v>
      </c>
      <c r="S763" t="s">
        <v>1045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>
        <f>HYPERLINK("https://hotel-media.eclerx.com/savepage/tk_15462420691644228_sr_188.html","info")</f>
        <v/>
      </c>
      <c r="AA763" t="n">
        <v>-955274</v>
      </c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433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955274</v>
      </c>
      <c r="AZ763" t="s">
        <v>1042</v>
      </c>
      <c r="BA763" t="s"/>
      <c r="BB763" t="n">
        <v>14412</v>
      </c>
      <c r="BC763" t="n">
        <v>52.427053</v>
      </c>
      <c r="BD763" t="n">
        <v>52.427053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1040</v>
      </c>
      <c r="F764" t="n">
        <v>-1</v>
      </c>
      <c r="G764" t="s">
        <v>74</v>
      </c>
      <c r="H764" t="s">
        <v>75</v>
      </c>
      <c r="I764" t="s"/>
      <c r="J764" t="s">
        <v>74</v>
      </c>
      <c r="K764" t="n">
        <v>115.5</v>
      </c>
      <c r="L764" t="s">
        <v>76</v>
      </c>
      <c r="M764" t="s"/>
      <c r="N764" t="s">
        <v>475</v>
      </c>
      <c r="O764" t="s">
        <v>78</v>
      </c>
      <c r="P764" t="s">
        <v>1040</v>
      </c>
      <c r="Q764" t="s"/>
      <c r="R764" t="s">
        <v>112</v>
      </c>
      <c r="S764" t="s">
        <v>328</v>
      </c>
      <c r="T764" t="s">
        <v>81</v>
      </c>
      <c r="U764" t="s">
        <v>82</v>
      </c>
      <c r="V764" t="s">
        <v>83</v>
      </c>
      <c r="W764" t="s">
        <v>109</v>
      </c>
      <c r="X764" t="s"/>
      <c r="Y764" t="s">
        <v>85</v>
      </c>
      <c r="Z764">
        <f>HYPERLINK("https://hotel-media.eclerx.com/savepage/tk_15462420691644228_sr_188.html","info")</f>
        <v/>
      </c>
      <c r="AA764" t="n">
        <v>-955274</v>
      </c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433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955274</v>
      </c>
      <c r="AZ764" t="s">
        <v>1042</v>
      </c>
      <c r="BA764" t="s"/>
      <c r="BB764" t="n">
        <v>14412</v>
      </c>
      <c r="BC764" t="n">
        <v>52.427053</v>
      </c>
      <c r="BD764" t="n">
        <v>52.427053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1040</v>
      </c>
      <c r="F765" t="n">
        <v>-1</v>
      </c>
      <c r="G765" t="s">
        <v>74</v>
      </c>
      <c r="H765" t="s">
        <v>75</v>
      </c>
      <c r="I765" t="s"/>
      <c r="J765" t="s">
        <v>74</v>
      </c>
      <c r="K765" t="n">
        <v>126</v>
      </c>
      <c r="L765" t="s">
        <v>76</v>
      </c>
      <c r="M765" t="s"/>
      <c r="N765" t="s">
        <v>546</v>
      </c>
      <c r="O765" t="s">
        <v>78</v>
      </c>
      <c r="P765" t="s">
        <v>1040</v>
      </c>
      <c r="Q765" t="s"/>
      <c r="R765" t="s">
        <v>112</v>
      </c>
      <c r="S765" t="s">
        <v>1046</v>
      </c>
      <c r="T765" t="s">
        <v>81</v>
      </c>
      <c r="U765" t="s">
        <v>82</v>
      </c>
      <c r="V765" t="s">
        <v>83</v>
      </c>
      <c r="W765" t="s">
        <v>109</v>
      </c>
      <c r="X765" t="s"/>
      <c r="Y765" t="s">
        <v>85</v>
      </c>
      <c r="Z765">
        <f>HYPERLINK("https://hotel-media.eclerx.com/savepage/tk_15462420691644228_sr_188.html","info")</f>
        <v/>
      </c>
      <c r="AA765" t="n">
        <v>-955274</v>
      </c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433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955274</v>
      </c>
      <c r="AZ765" t="s">
        <v>1042</v>
      </c>
      <c r="BA765" t="s"/>
      <c r="BB765" t="n">
        <v>14412</v>
      </c>
      <c r="BC765" t="n">
        <v>52.427053</v>
      </c>
      <c r="BD765" t="n">
        <v>52.427053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1040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157.5</v>
      </c>
      <c r="L766" t="s">
        <v>76</v>
      </c>
      <c r="M766" t="s"/>
      <c r="N766" t="s">
        <v>546</v>
      </c>
      <c r="O766" t="s">
        <v>78</v>
      </c>
      <c r="P766" t="s">
        <v>1040</v>
      </c>
      <c r="Q766" t="s"/>
      <c r="R766" t="s">
        <v>112</v>
      </c>
      <c r="S766" t="s">
        <v>1047</v>
      </c>
      <c r="T766" t="s">
        <v>81</v>
      </c>
      <c r="U766" t="s">
        <v>82</v>
      </c>
      <c r="V766" t="s">
        <v>83</v>
      </c>
      <c r="W766" t="s">
        <v>109</v>
      </c>
      <c r="X766" t="s"/>
      <c r="Y766" t="s">
        <v>85</v>
      </c>
      <c r="Z766">
        <f>HYPERLINK("https://hotel-media.eclerx.com/savepage/tk_15462420691644228_sr_188.html","info")</f>
        <v/>
      </c>
      <c r="AA766" t="n">
        <v>-955274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433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955274</v>
      </c>
      <c r="AZ766" t="s">
        <v>1042</v>
      </c>
      <c r="BA766" t="s"/>
      <c r="BB766" t="n">
        <v>14412</v>
      </c>
      <c r="BC766" t="n">
        <v>52.427053</v>
      </c>
      <c r="BD766" t="n">
        <v>52.427053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1040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177.5</v>
      </c>
      <c r="L767" t="s">
        <v>76</v>
      </c>
      <c r="M767" t="s"/>
      <c r="N767" t="s">
        <v>546</v>
      </c>
      <c r="O767" t="s">
        <v>78</v>
      </c>
      <c r="P767" t="s">
        <v>1040</v>
      </c>
      <c r="Q767" t="s"/>
      <c r="R767" t="s">
        <v>112</v>
      </c>
      <c r="S767" t="s">
        <v>1048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>
        <f>HYPERLINK("https://hotel-media.eclerx.com/savepage/tk_15462420691644228_sr_188.html","info")</f>
        <v/>
      </c>
      <c r="AA767" t="n">
        <v>-955274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433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955274</v>
      </c>
      <c r="AZ767" t="s">
        <v>1042</v>
      </c>
      <c r="BA767" t="s"/>
      <c r="BB767" t="n">
        <v>14412</v>
      </c>
      <c r="BC767" t="n">
        <v>52.427053</v>
      </c>
      <c r="BD767" t="n">
        <v>52.427053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1049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111</v>
      </c>
      <c r="L768" t="s">
        <v>76</v>
      </c>
      <c r="M768" t="s"/>
      <c r="N768" t="s">
        <v>95</v>
      </c>
      <c r="O768" t="s">
        <v>78</v>
      </c>
      <c r="P768" t="s">
        <v>1049</v>
      </c>
      <c r="Q768" t="s"/>
      <c r="R768" t="s">
        <v>112</v>
      </c>
      <c r="S768" t="s">
        <v>408</v>
      </c>
      <c r="T768" t="s">
        <v>81</v>
      </c>
      <c r="U768" t="s">
        <v>82</v>
      </c>
      <c r="V768" t="s">
        <v>83</v>
      </c>
      <c r="W768" t="s">
        <v>109</v>
      </c>
      <c r="X768" t="s"/>
      <c r="Y768" t="s">
        <v>85</v>
      </c>
      <c r="Z768">
        <f>HYPERLINK("https://hotel-media.eclerx.com/savepage/tk_15462417680961318_sr_188.html","info")</f>
        <v/>
      </c>
      <c r="AA768" t="n">
        <v>-5868096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269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5868096</v>
      </c>
      <c r="AZ768" t="s">
        <v>1050</v>
      </c>
      <c r="BA768" t="s"/>
      <c r="BB768" t="n">
        <v>931422</v>
      </c>
      <c r="BC768" t="n">
        <v>52.429398</v>
      </c>
      <c r="BD768" t="n">
        <v>52.429398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1051</v>
      </c>
      <c r="F769" t="n">
        <v>350441</v>
      </c>
      <c r="G769" t="s">
        <v>74</v>
      </c>
      <c r="H769" t="s">
        <v>75</v>
      </c>
      <c r="I769" t="s"/>
      <c r="J769" t="s">
        <v>74</v>
      </c>
      <c r="K769" t="n">
        <v>39.6</v>
      </c>
      <c r="L769" t="s">
        <v>76</v>
      </c>
      <c r="M769" t="s"/>
      <c r="N769" t="s">
        <v>93</v>
      </c>
      <c r="O769" t="s">
        <v>78</v>
      </c>
      <c r="P769" t="s">
        <v>1052</v>
      </c>
      <c r="Q769" t="s"/>
      <c r="R769" t="s">
        <v>380</v>
      </c>
      <c r="S769" t="s">
        <v>1053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>
        <f>HYPERLINK("https://hotel-media.eclerx.com/savepage/tk_15462416617093282_sr_188.html","info")</f>
        <v/>
      </c>
      <c r="AA769" t="n">
        <v>15975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211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2222371</v>
      </c>
      <c r="AZ769" t="s">
        <v>1054</v>
      </c>
      <c r="BA769" t="s"/>
      <c r="BB769" t="n">
        <v>143092</v>
      </c>
      <c r="BC769" t="n">
        <v>52.52971</v>
      </c>
      <c r="BD769" t="n">
        <v>52.52971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1051</v>
      </c>
      <c r="F770" t="n">
        <v>350441</v>
      </c>
      <c r="G770" t="s">
        <v>74</v>
      </c>
      <c r="H770" t="s">
        <v>75</v>
      </c>
      <c r="I770" t="s"/>
      <c r="J770" t="s">
        <v>74</v>
      </c>
      <c r="K770" t="n">
        <v>44</v>
      </c>
      <c r="L770" t="s">
        <v>76</v>
      </c>
      <c r="M770" t="s"/>
      <c r="N770" t="s">
        <v>104</v>
      </c>
      <c r="O770" t="s">
        <v>78</v>
      </c>
      <c r="P770" t="s">
        <v>1052</v>
      </c>
      <c r="Q770" t="s"/>
      <c r="R770" t="s">
        <v>380</v>
      </c>
      <c r="S770" t="s">
        <v>1055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>
        <f>HYPERLINK("https://hotel-media.eclerx.com/savepage/tk_15462416617093282_sr_188.html","info")</f>
        <v/>
      </c>
      <c r="AA770" t="n">
        <v>15975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211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2222371</v>
      </c>
      <c r="AZ770" t="s">
        <v>1054</v>
      </c>
      <c r="BA770" t="s"/>
      <c r="BB770" t="n">
        <v>143092</v>
      </c>
      <c r="BC770" t="n">
        <v>52.52971</v>
      </c>
      <c r="BD770" t="n">
        <v>52.52971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1056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127.5</v>
      </c>
      <c r="L771" t="s">
        <v>76</v>
      </c>
      <c r="M771" t="s"/>
      <c r="N771" t="s">
        <v>93</v>
      </c>
      <c r="O771" t="s">
        <v>78</v>
      </c>
      <c r="P771" t="s">
        <v>1056</v>
      </c>
      <c r="Q771" t="s"/>
      <c r="R771" t="s">
        <v>171</v>
      </c>
      <c r="S771" t="s">
        <v>1057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>
        <f>HYPERLINK("https://hotel-media.eclerx.com/savepage/tk_15462417012553825_sr_189.html","info")</f>
        <v/>
      </c>
      <c r="AA771" t="n">
        <v>-2071771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208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2071771</v>
      </c>
      <c r="AZ771" t="s">
        <v>1058</v>
      </c>
      <c r="BA771" t="s"/>
      <c r="BB771" t="n">
        <v>41920</v>
      </c>
      <c r="BC771" t="n">
        <v>52.64323</v>
      </c>
      <c r="BD771" t="n">
        <v>52.64323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1059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96.3</v>
      </c>
      <c r="L772" t="s">
        <v>76</v>
      </c>
      <c r="M772" t="s"/>
      <c r="N772" t="s">
        <v>93</v>
      </c>
      <c r="O772" t="s">
        <v>78</v>
      </c>
      <c r="P772" t="s">
        <v>1059</v>
      </c>
      <c r="Q772" t="s"/>
      <c r="R772" t="s">
        <v>112</v>
      </c>
      <c r="S772" t="s">
        <v>1060</v>
      </c>
      <c r="T772" t="s">
        <v>81</v>
      </c>
      <c r="U772" t="s">
        <v>82</v>
      </c>
      <c r="V772" t="s">
        <v>83</v>
      </c>
      <c r="W772" t="s">
        <v>109</v>
      </c>
      <c r="X772" t="s"/>
      <c r="Y772" t="s">
        <v>85</v>
      </c>
      <c r="Z772">
        <f>HYPERLINK("https://hotel-media.eclerx.com/savepage/tk_15462421234798465_sr_189.html","info")</f>
        <v/>
      </c>
      <c r="AA772" t="n">
        <v>-1422608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409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1422608</v>
      </c>
      <c r="AZ772" t="s">
        <v>1061</v>
      </c>
      <c r="BA772" t="s"/>
      <c r="BB772" t="n">
        <v>164531</v>
      </c>
      <c r="BC772" t="n">
        <v>52.50877</v>
      </c>
      <c r="BD772" t="n">
        <v>52.50877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1059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107</v>
      </c>
      <c r="L773" t="s">
        <v>76</v>
      </c>
      <c r="M773" t="s"/>
      <c r="N773" t="s">
        <v>104</v>
      </c>
      <c r="O773" t="s">
        <v>78</v>
      </c>
      <c r="P773" t="s">
        <v>1059</v>
      </c>
      <c r="Q773" t="s"/>
      <c r="R773" t="s">
        <v>112</v>
      </c>
      <c r="S773" t="s">
        <v>245</v>
      </c>
      <c r="T773" t="s">
        <v>81</v>
      </c>
      <c r="U773" t="s">
        <v>82</v>
      </c>
      <c r="V773" t="s">
        <v>83</v>
      </c>
      <c r="W773" t="s">
        <v>109</v>
      </c>
      <c r="X773" t="s"/>
      <c r="Y773" t="s">
        <v>85</v>
      </c>
      <c r="Z773">
        <f>HYPERLINK("https://hotel-media.eclerx.com/savepage/tk_15462421234798465_sr_189.html","info")</f>
        <v/>
      </c>
      <c r="AA773" t="n">
        <v>-1422608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409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1422608</v>
      </c>
      <c r="AZ773" t="s">
        <v>1061</v>
      </c>
      <c r="BA773" t="s"/>
      <c r="BB773" t="n">
        <v>164531</v>
      </c>
      <c r="BC773" t="n">
        <v>52.50877</v>
      </c>
      <c r="BD773" t="n">
        <v>52.50877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1059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109.81</v>
      </c>
      <c r="L774" t="s">
        <v>76</v>
      </c>
      <c r="M774" t="s"/>
      <c r="N774" t="s">
        <v>1062</v>
      </c>
      <c r="O774" t="s">
        <v>78</v>
      </c>
      <c r="P774" t="s">
        <v>1059</v>
      </c>
      <c r="Q774" t="s"/>
      <c r="R774" t="s">
        <v>112</v>
      </c>
      <c r="S774" t="s">
        <v>1063</v>
      </c>
      <c r="T774" t="s">
        <v>81</v>
      </c>
      <c r="U774" t="s">
        <v>82</v>
      </c>
      <c r="V774" t="s">
        <v>83</v>
      </c>
      <c r="W774" t="s">
        <v>109</v>
      </c>
      <c r="X774" t="s"/>
      <c r="Y774" t="s">
        <v>85</v>
      </c>
      <c r="Z774">
        <f>HYPERLINK("https://hotel-media.eclerx.com/savepage/tk_15462421234798465_sr_189.html","info")</f>
        <v/>
      </c>
      <c r="AA774" t="n">
        <v>-1422608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409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1422608</v>
      </c>
      <c r="AZ774" t="s">
        <v>1061</v>
      </c>
      <c r="BA774" t="s"/>
      <c r="BB774" t="n">
        <v>164531</v>
      </c>
      <c r="BC774" t="n">
        <v>52.50877</v>
      </c>
      <c r="BD774" t="n">
        <v>52.50877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1059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122</v>
      </c>
      <c r="L775" t="s">
        <v>76</v>
      </c>
      <c r="M775" t="s"/>
      <c r="N775" t="s">
        <v>182</v>
      </c>
      <c r="O775" t="s">
        <v>78</v>
      </c>
      <c r="P775" t="s">
        <v>1059</v>
      </c>
      <c r="Q775" t="s"/>
      <c r="R775" t="s">
        <v>112</v>
      </c>
      <c r="S775" t="s">
        <v>167</v>
      </c>
      <c r="T775" t="s">
        <v>81</v>
      </c>
      <c r="U775" t="s">
        <v>82</v>
      </c>
      <c r="V775" t="s">
        <v>83</v>
      </c>
      <c r="W775" t="s">
        <v>109</v>
      </c>
      <c r="X775" t="s"/>
      <c r="Y775" t="s">
        <v>85</v>
      </c>
      <c r="Z775">
        <f>HYPERLINK("https://hotel-media.eclerx.com/savepage/tk_15462421234798465_sr_189.html","info")</f>
        <v/>
      </c>
      <c r="AA775" t="n">
        <v>-1422608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409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1422608</v>
      </c>
      <c r="AZ775" t="s">
        <v>1061</v>
      </c>
      <c r="BA775" t="s"/>
      <c r="BB775" t="n">
        <v>164531</v>
      </c>
      <c r="BC775" t="n">
        <v>52.50877</v>
      </c>
      <c r="BD775" t="n">
        <v>52.50877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1059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136.8</v>
      </c>
      <c r="L776" t="s">
        <v>76</v>
      </c>
      <c r="M776" t="s"/>
      <c r="N776" t="s">
        <v>414</v>
      </c>
      <c r="O776" t="s">
        <v>78</v>
      </c>
      <c r="P776" t="s">
        <v>1059</v>
      </c>
      <c r="Q776" t="s"/>
      <c r="R776" t="s">
        <v>112</v>
      </c>
      <c r="S776" t="s">
        <v>1064</v>
      </c>
      <c r="T776" t="s">
        <v>81</v>
      </c>
      <c r="U776" t="s">
        <v>82</v>
      </c>
      <c r="V776" t="s">
        <v>83</v>
      </c>
      <c r="W776" t="s">
        <v>109</v>
      </c>
      <c r="X776" t="s"/>
      <c r="Y776" t="s">
        <v>85</v>
      </c>
      <c r="Z776">
        <f>HYPERLINK("https://hotel-media.eclerx.com/savepage/tk_15462421234798465_sr_189.html","info")</f>
        <v/>
      </c>
      <c r="AA776" t="n">
        <v>-1422608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409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1422608</v>
      </c>
      <c r="AZ776" t="s">
        <v>1061</v>
      </c>
      <c r="BA776" t="s"/>
      <c r="BB776" t="n">
        <v>164531</v>
      </c>
      <c r="BC776" t="n">
        <v>52.50877</v>
      </c>
      <c r="BD776" t="n">
        <v>52.50877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1059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137</v>
      </c>
      <c r="L777" t="s">
        <v>76</v>
      </c>
      <c r="M777" t="s"/>
      <c r="N777" t="s">
        <v>1065</v>
      </c>
      <c r="O777" t="s">
        <v>78</v>
      </c>
      <c r="P777" t="s">
        <v>1059</v>
      </c>
      <c r="Q777" t="s"/>
      <c r="R777" t="s">
        <v>112</v>
      </c>
      <c r="S777" t="s">
        <v>333</v>
      </c>
      <c r="T777" t="s">
        <v>81</v>
      </c>
      <c r="U777" t="s">
        <v>82</v>
      </c>
      <c r="V777" t="s">
        <v>83</v>
      </c>
      <c r="W777" t="s">
        <v>109</v>
      </c>
      <c r="X777" t="s"/>
      <c r="Y777" t="s">
        <v>85</v>
      </c>
      <c r="Z777">
        <f>HYPERLINK("https://hotel-media.eclerx.com/savepage/tk_15462421234798465_sr_189.html","info")</f>
        <v/>
      </c>
      <c r="AA777" t="n">
        <v>-1422608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409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1422608</v>
      </c>
      <c r="AZ777" t="s">
        <v>1061</v>
      </c>
      <c r="BA777" t="s"/>
      <c r="BB777" t="n">
        <v>164531</v>
      </c>
      <c r="BC777" t="n">
        <v>52.50877</v>
      </c>
      <c r="BD777" t="n">
        <v>52.50877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1059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152</v>
      </c>
      <c r="L778" t="s">
        <v>76</v>
      </c>
      <c r="M778" t="s"/>
      <c r="N778" t="s">
        <v>340</v>
      </c>
      <c r="O778" t="s">
        <v>78</v>
      </c>
      <c r="P778" t="s">
        <v>1059</v>
      </c>
      <c r="Q778" t="s"/>
      <c r="R778" t="s">
        <v>112</v>
      </c>
      <c r="S778" t="s">
        <v>683</v>
      </c>
      <c r="T778" t="s">
        <v>81</v>
      </c>
      <c r="U778" t="s">
        <v>82</v>
      </c>
      <c r="V778" t="s">
        <v>83</v>
      </c>
      <c r="W778" t="s">
        <v>109</v>
      </c>
      <c r="X778" t="s"/>
      <c r="Y778" t="s">
        <v>85</v>
      </c>
      <c r="Z778">
        <f>HYPERLINK("https://hotel-media.eclerx.com/savepage/tk_15462421234798465_sr_189.html","info")</f>
        <v/>
      </c>
      <c r="AA778" t="n">
        <v>-1422608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409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1422608</v>
      </c>
      <c r="AZ778" t="s">
        <v>1061</v>
      </c>
      <c r="BA778" t="s"/>
      <c r="BB778" t="n">
        <v>164531</v>
      </c>
      <c r="BC778" t="n">
        <v>52.50877</v>
      </c>
      <c r="BD778" t="n">
        <v>52.50877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1059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155.71</v>
      </c>
      <c r="L779" t="s">
        <v>76</v>
      </c>
      <c r="M779" t="s"/>
      <c r="N779" t="s">
        <v>1062</v>
      </c>
      <c r="O779" t="s">
        <v>78</v>
      </c>
      <c r="P779" t="s">
        <v>1059</v>
      </c>
      <c r="Q779" t="s"/>
      <c r="R779" t="s">
        <v>112</v>
      </c>
      <c r="S779" t="s">
        <v>1066</v>
      </c>
      <c r="T779" t="s">
        <v>81</v>
      </c>
      <c r="U779" t="s">
        <v>82</v>
      </c>
      <c r="V779" t="s">
        <v>83</v>
      </c>
      <c r="W779" t="s">
        <v>84</v>
      </c>
      <c r="X779" t="s"/>
      <c r="Y779" t="s">
        <v>85</v>
      </c>
      <c r="Z779">
        <f>HYPERLINK("https://hotel-media.eclerx.com/savepage/tk_15462421234798465_sr_189.html","info")</f>
        <v/>
      </c>
      <c r="AA779" t="n">
        <v>-1422608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409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1422608</v>
      </c>
      <c r="AZ779" t="s">
        <v>1061</v>
      </c>
      <c r="BA779" t="s"/>
      <c r="BB779" t="n">
        <v>164531</v>
      </c>
      <c r="BC779" t="n">
        <v>52.50877</v>
      </c>
      <c r="BD779" t="n">
        <v>52.50877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1059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185.71</v>
      </c>
      <c r="L780" t="s">
        <v>76</v>
      </c>
      <c r="M780" t="s"/>
      <c r="N780" t="s">
        <v>414</v>
      </c>
      <c r="O780" t="s">
        <v>78</v>
      </c>
      <c r="P780" t="s">
        <v>1059</v>
      </c>
      <c r="Q780" t="s"/>
      <c r="R780" t="s">
        <v>112</v>
      </c>
      <c r="S780" t="s">
        <v>1067</v>
      </c>
      <c r="T780" t="s">
        <v>81</v>
      </c>
      <c r="U780" t="s">
        <v>82</v>
      </c>
      <c r="V780" t="s">
        <v>83</v>
      </c>
      <c r="W780" t="s">
        <v>84</v>
      </c>
      <c r="X780" t="s"/>
      <c r="Y780" t="s">
        <v>85</v>
      </c>
      <c r="Z780">
        <f>HYPERLINK("https://hotel-media.eclerx.com/savepage/tk_15462421234798465_sr_189.html","info")</f>
        <v/>
      </c>
      <c r="AA780" t="n">
        <v>-1422608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409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1422608</v>
      </c>
      <c r="AZ780" t="s">
        <v>1061</v>
      </c>
      <c r="BA780" t="s"/>
      <c r="BB780" t="n">
        <v>164531</v>
      </c>
      <c r="BC780" t="n">
        <v>52.50877</v>
      </c>
      <c r="BD780" t="n">
        <v>52.50877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1068</v>
      </c>
      <c r="F781" t="n">
        <v>1751498</v>
      </c>
      <c r="G781" t="s">
        <v>74</v>
      </c>
      <c r="H781" t="s">
        <v>75</v>
      </c>
      <c r="I781" t="s"/>
      <c r="J781" t="s">
        <v>74</v>
      </c>
      <c r="K781" t="n">
        <v>114</v>
      </c>
      <c r="L781" t="s">
        <v>76</v>
      </c>
      <c r="M781" t="s"/>
      <c r="N781" t="s">
        <v>1069</v>
      </c>
      <c r="O781" t="s">
        <v>78</v>
      </c>
      <c r="P781" t="s">
        <v>1070</v>
      </c>
      <c r="Q781" t="s"/>
      <c r="R781" t="s">
        <v>112</v>
      </c>
      <c r="S781" t="s">
        <v>417</v>
      </c>
      <c r="T781" t="s">
        <v>81</v>
      </c>
      <c r="U781" t="s">
        <v>82</v>
      </c>
      <c r="V781" t="s">
        <v>83</v>
      </c>
      <c r="W781" t="s">
        <v>109</v>
      </c>
      <c r="X781" t="s"/>
      <c r="Y781" t="s">
        <v>85</v>
      </c>
      <c r="Z781">
        <f>HYPERLINK("https://hotel-media.eclerx.com/savepage/tk_15462414714622715_sr_189.html","info")</f>
        <v/>
      </c>
      <c r="AA781" t="n">
        <v>270847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96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1814969</v>
      </c>
      <c r="AZ781" t="s">
        <v>1071</v>
      </c>
      <c r="BA781" t="s"/>
      <c r="BB781" t="n">
        <v>638015</v>
      </c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1068</v>
      </c>
      <c r="F782" t="n">
        <v>1751498</v>
      </c>
      <c r="G782" t="s">
        <v>74</v>
      </c>
      <c r="H782" t="s">
        <v>75</v>
      </c>
      <c r="I782" t="s"/>
      <c r="J782" t="s">
        <v>74</v>
      </c>
      <c r="K782" t="n">
        <v>126</v>
      </c>
      <c r="L782" t="s">
        <v>76</v>
      </c>
      <c r="M782" t="s"/>
      <c r="N782" t="s">
        <v>1072</v>
      </c>
      <c r="O782" t="s">
        <v>78</v>
      </c>
      <c r="P782" t="s">
        <v>1070</v>
      </c>
      <c r="Q782" t="s"/>
      <c r="R782" t="s">
        <v>112</v>
      </c>
      <c r="S782" t="s">
        <v>1046</v>
      </c>
      <c r="T782" t="s">
        <v>81</v>
      </c>
      <c r="U782" t="s">
        <v>82</v>
      </c>
      <c r="V782" t="s">
        <v>83</v>
      </c>
      <c r="W782" t="s">
        <v>109</v>
      </c>
      <c r="X782" t="s"/>
      <c r="Y782" t="s">
        <v>85</v>
      </c>
      <c r="Z782">
        <f>HYPERLINK("https://hotel-media.eclerx.com/savepage/tk_15462414714622715_sr_189.html","info")</f>
        <v/>
      </c>
      <c r="AA782" t="n">
        <v>270847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96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1814969</v>
      </c>
      <c r="AZ782" t="s">
        <v>1071</v>
      </c>
      <c r="BA782" t="s"/>
      <c r="BB782" t="n">
        <v>638015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1068</v>
      </c>
      <c r="F783" t="n">
        <v>1751498</v>
      </c>
      <c r="G783" t="s">
        <v>74</v>
      </c>
      <c r="H783" t="s">
        <v>75</v>
      </c>
      <c r="I783" t="s"/>
      <c r="J783" t="s">
        <v>74</v>
      </c>
      <c r="K783" t="n">
        <v>114</v>
      </c>
      <c r="L783" t="s">
        <v>76</v>
      </c>
      <c r="M783" t="s"/>
      <c r="N783" t="s">
        <v>1073</v>
      </c>
      <c r="O783" t="s">
        <v>78</v>
      </c>
      <c r="P783" t="s">
        <v>1070</v>
      </c>
      <c r="Q783" t="s"/>
      <c r="R783" t="s">
        <v>112</v>
      </c>
      <c r="S783" t="s">
        <v>417</v>
      </c>
      <c r="T783" t="s">
        <v>81</v>
      </c>
      <c r="U783" t="s">
        <v>82</v>
      </c>
      <c r="V783" t="s">
        <v>83</v>
      </c>
      <c r="W783" t="s">
        <v>109</v>
      </c>
      <c r="X783" t="s"/>
      <c r="Y783" t="s">
        <v>85</v>
      </c>
      <c r="Z783">
        <f>HYPERLINK("https://hotel-media.eclerx.com/savepage/tk_15462414714622715_sr_189.html","info")</f>
        <v/>
      </c>
      <c r="AA783" t="n">
        <v>270847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96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1814969</v>
      </c>
      <c r="AZ783" t="s">
        <v>1071</v>
      </c>
      <c r="BA783" t="s"/>
      <c r="BB783" t="n">
        <v>638015</v>
      </c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1068</v>
      </c>
      <c r="F784" t="n">
        <v>1751498</v>
      </c>
      <c r="G784" t="s">
        <v>74</v>
      </c>
      <c r="H784" t="s">
        <v>75</v>
      </c>
      <c r="I784" t="s"/>
      <c r="J784" t="s">
        <v>74</v>
      </c>
      <c r="K784" t="n">
        <v>114</v>
      </c>
      <c r="L784" t="s">
        <v>76</v>
      </c>
      <c r="M784" t="s"/>
      <c r="N784" t="s">
        <v>1074</v>
      </c>
      <c r="O784" t="s">
        <v>78</v>
      </c>
      <c r="P784" t="s">
        <v>1070</v>
      </c>
      <c r="Q784" t="s"/>
      <c r="R784" t="s">
        <v>112</v>
      </c>
      <c r="S784" t="s">
        <v>417</v>
      </c>
      <c r="T784" t="s">
        <v>81</v>
      </c>
      <c r="U784" t="s">
        <v>82</v>
      </c>
      <c r="V784" t="s">
        <v>83</v>
      </c>
      <c r="W784" t="s">
        <v>109</v>
      </c>
      <c r="X784" t="s"/>
      <c r="Y784" t="s">
        <v>85</v>
      </c>
      <c r="Z784">
        <f>HYPERLINK("https://hotel-media.eclerx.com/savepage/tk_15462414714622715_sr_189.html","info")</f>
        <v/>
      </c>
      <c r="AA784" t="n">
        <v>270847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96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1814969</v>
      </c>
      <c r="AZ784" t="s">
        <v>1071</v>
      </c>
      <c r="BA784" t="s"/>
      <c r="BB784" t="n">
        <v>638015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1068</v>
      </c>
      <c r="F785" t="n">
        <v>1751498</v>
      </c>
      <c r="G785" t="s">
        <v>74</v>
      </c>
      <c r="H785" t="s">
        <v>75</v>
      </c>
      <c r="I785" t="s"/>
      <c r="J785" t="s">
        <v>74</v>
      </c>
      <c r="K785" t="n">
        <v>114</v>
      </c>
      <c r="L785" t="s">
        <v>76</v>
      </c>
      <c r="M785" t="s"/>
      <c r="N785" t="s">
        <v>1075</v>
      </c>
      <c r="O785" t="s">
        <v>78</v>
      </c>
      <c r="P785" t="s">
        <v>1070</v>
      </c>
      <c r="Q785" t="s"/>
      <c r="R785" t="s">
        <v>112</v>
      </c>
      <c r="S785" t="s">
        <v>417</v>
      </c>
      <c r="T785" t="s">
        <v>81</v>
      </c>
      <c r="U785" t="s">
        <v>82</v>
      </c>
      <c r="V785" t="s">
        <v>83</v>
      </c>
      <c r="W785" t="s">
        <v>109</v>
      </c>
      <c r="X785" t="s"/>
      <c r="Y785" t="s">
        <v>85</v>
      </c>
      <c r="Z785">
        <f>HYPERLINK("https://hotel-media.eclerx.com/savepage/tk_15462414714622715_sr_189.html","info")</f>
        <v/>
      </c>
      <c r="AA785" t="n">
        <v>270847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96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1814969</v>
      </c>
      <c r="AZ785" t="s">
        <v>1071</v>
      </c>
      <c r="BA785" t="s"/>
      <c r="BB785" t="n">
        <v>638015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1068</v>
      </c>
      <c r="F786" t="n">
        <v>1751498</v>
      </c>
      <c r="G786" t="s">
        <v>74</v>
      </c>
      <c r="H786" t="s">
        <v>75</v>
      </c>
      <c r="I786" t="s"/>
      <c r="J786" t="s">
        <v>74</v>
      </c>
      <c r="K786" t="n">
        <v>126</v>
      </c>
      <c r="L786" t="s">
        <v>76</v>
      </c>
      <c r="M786" t="s"/>
      <c r="N786" t="s">
        <v>1073</v>
      </c>
      <c r="O786" t="s">
        <v>78</v>
      </c>
      <c r="P786" t="s">
        <v>1070</v>
      </c>
      <c r="Q786" t="s"/>
      <c r="R786" t="s">
        <v>112</v>
      </c>
      <c r="S786" t="s">
        <v>1046</v>
      </c>
      <c r="T786" t="s">
        <v>81</v>
      </c>
      <c r="U786" t="s">
        <v>82</v>
      </c>
      <c r="V786" t="s">
        <v>83</v>
      </c>
      <c r="W786" t="s">
        <v>109</v>
      </c>
      <c r="X786" t="s"/>
      <c r="Y786" t="s">
        <v>85</v>
      </c>
      <c r="Z786">
        <f>HYPERLINK("https://hotel-media.eclerx.com/savepage/tk_15462414714622715_sr_189.html","info")</f>
        <v/>
      </c>
      <c r="AA786" t="n">
        <v>270847</v>
      </c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96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1814969</v>
      </c>
      <c r="AZ786" t="s">
        <v>1071</v>
      </c>
      <c r="BA786" t="s"/>
      <c r="BB786" t="n">
        <v>638015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1068</v>
      </c>
      <c r="F787" t="n">
        <v>1751498</v>
      </c>
      <c r="G787" t="s">
        <v>74</v>
      </c>
      <c r="H787" t="s">
        <v>75</v>
      </c>
      <c r="I787" t="s"/>
      <c r="J787" t="s">
        <v>74</v>
      </c>
      <c r="K787" t="n">
        <v>126</v>
      </c>
      <c r="L787" t="s">
        <v>76</v>
      </c>
      <c r="M787" t="s"/>
      <c r="N787" t="s">
        <v>1074</v>
      </c>
      <c r="O787" t="s">
        <v>78</v>
      </c>
      <c r="P787" t="s">
        <v>1070</v>
      </c>
      <c r="Q787" t="s"/>
      <c r="R787" t="s">
        <v>112</v>
      </c>
      <c r="S787" t="s">
        <v>1046</v>
      </c>
      <c r="T787" t="s">
        <v>81</v>
      </c>
      <c r="U787" t="s">
        <v>82</v>
      </c>
      <c r="V787" t="s">
        <v>83</v>
      </c>
      <c r="W787" t="s">
        <v>109</v>
      </c>
      <c r="X787" t="s"/>
      <c r="Y787" t="s">
        <v>85</v>
      </c>
      <c r="Z787">
        <f>HYPERLINK("https://hotel-media.eclerx.com/savepage/tk_15462414714622715_sr_189.html","info")</f>
        <v/>
      </c>
      <c r="AA787" t="n">
        <v>270847</v>
      </c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96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1814969</v>
      </c>
      <c r="AZ787" t="s">
        <v>1071</v>
      </c>
      <c r="BA787" t="s"/>
      <c r="BB787" t="n">
        <v>638015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1068</v>
      </c>
      <c r="F788" t="n">
        <v>1751498</v>
      </c>
      <c r="G788" t="s">
        <v>74</v>
      </c>
      <c r="H788" t="s">
        <v>75</v>
      </c>
      <c r="I788" t="s"/>
      <c r="J788" t="s">
        <v>74</v>
      </c>
      <c r="K788" t="n">
        <v>126</v>
      </c>
      <c r="L788" t="s">
        <v>76</v>
      </c>
      <c r="M788" t="s"/>
      <c r="N788" t="s">
        <v>1075</v>
      </c>
      <c r="O788" t="s">
        <v>78</v>
      </c>
      <c r="P788" t="s">
        <v>1070</v>
      </c>
      <c r="Q788" t="s"/>
      <c r="R788" t="s">
        <v>112</v>
      </c>
      <c r="S788" t="s">
        <v>1046</v>
      </c>
      <c r="T788" t="s">
        <v>81</v>
      </c>
      <c r="U788" t="s">
        <v>82</v>
      </c>
      <c r="V788" t="s">
        <v>83</v>
      </c>
      <c r="W788" t="s">
        <v>109</v>
      </c>
      <c r="X788" t="s"/>
      <c r="Y788" t="s">
        <v>85</v>
      </c>
      <c r="Z788">
        <f>HYPERLINK("https://hotel-media.eclerx.com/savepage/tk_15462414714622715_sr_189.html","info")</f>
        <v/>
      </c>
      <c r="AA788" t="n">
        <v>270847</v>
      </c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96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1814969</v>
      </c>
      <c r="AZ788" t="s">
        <v>1071</v>
      </c>
      <c r="BA788" t="s"/>
      <c r="BB788" t="n">
        <v>638015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1068</v>
      </c>
      <c r="F789" t="n">
        <v>1751498</v>
      </c>
      <c r="G789" t="s">
        <v>74</v>
      </c>
      <c r="H789" t="s">
        <v>75</v>
      </c>
      <c r="I789" t="s"/>
      <c r="J789" t="s">
        <v>74</v>
      </c>
      <c r="K789" t="n">
        <v>141</v>
      </c>
      <c r="L789" t="s">
        <v>76</v>
      </c>
      <c r="M789" t="s"/>
      <c r="N789" t="s">
        <v>1076</v>
      </c>
      <c r="O789" t="s">
        <v>78</v>
      </c>
      <c r="P789" t="s">
        <v>1070</v>
      </c>
      <c r="Q789" t="s"/>
      <c r="R789" t="s">
        <v>112</v>
      </c>
      <c r="S789" t="s">
        <v>887</v>
      </c>
      <c r="T789" t="s">
        <v>81</v>
      </c>
      <c r="U789" t="s">
        <v>82</v>
      </c>
      <c r="V789" t="s">
        <v>83</v>
      </c>
      <c r="W789" t="s">
        <v>109</v>
      </c>
      <c r="X789" t="s"/>
      <c r="Y789" t="s">
        <v>85</v>
      </c>
      <c r="Z789">
        <f>HYPERLINK("https://hotel-media.eclerx.com/savepage/tk_15462414714622715_sr_189.html","info")</f>
        <v/>
      </c>
      <c r="AA789" t="n">
        <v>270847</v>
      </c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96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1814969</v>
      </c>
      <c r="AZ789" t="s">
        <v>1071</v>
      </c>
      <c r="BA789" t="s"/>
      <c r="BB789" t="n">
        <v>638015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1068</v>
      </c>
      <c r="F790" t="n">
        <v>1751498</v>
      </c>
      <c r="G790" t="s">
        <v>74</v>
      </c>
      <c r="H790" t="s">
        <v>75</v>
      </c>
      <c r="I790" t="s"/>
      <c r="J790" t="s">
        <v>74</v>
      </c>
      <c r="K790" t="n">
        <v>144</v>
      </c>
      <c r="L790" t="s">
        <v>76</v>
      </c>
      <c r="M790" t="s"/>
      <c r="N790" t="s">
        <v>1072</v>
      </c>
      <c r="O790" t="s">
        <v>78</v>
      </c>
      <c r="P790" t="s">
        <v>1070</v>
      </c>
      <c r="Q790" t="s"/>
      <c r="R790" t="s">
        <v>112</v>
      </c>
      <c r="S790" t="s">
        <v>335</v>
      </c>
      <c r="T790" t="s">
        <v>81</v>
      </c>
      <c r="U790" t="s">
        <v>82</v>
      </c>
      <c r="V790" t="s">
        <v>83</v>
      </c>
      <c r="W790" t="s">
        <v>84</v>
      </c>
      <c r="X790" t="s"/>
      <c r="Y790" t="s">
        <v>85</v>
      </c>
      <c r="Z790">
        <f>HYPERLINK("https://hotel-media.eclerx.com/savepage/tk_15462414714622715_sr_189.html","info")</f>
        <v/>
      </c>
      <c r="AA790" t="n">
        <v>270847</v>
      </c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96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1814969</v>
      </c>
      <c r="AZ790" t="s">
        <v>1071</v>
      </c>
      <c r="BA790" t="s"/>
      <c r="BB790" t="n">
        <v>638015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1068</v>
      </c>
      <c r="F791" t="n">
        <v>1751498</v>
      </c>
      <c r="G791" t="s">
        <v>74</v>
      </c>
      <c r="H791" t="s">
        <v>75</v>
      </c>
      <c r="I791" t="s"/>
      <c r="J791" t="s">
        <v>74</v>
      </c>
      <c r="K791" t="n">
        <v>144</v>
      </c>
      <c r="L791" t="s">
        <v>76</v>
      </c>
      <c r="M791" t="s"/>
      <c r="N791" t="s">
        <v>1073</v>
      </c>
      <c r="O791" t="s">
        <v>78</v>
      </c>
      <c r="P791" t="s">
        <v>1070</v>
      </c>
      <c r="Q791" t="s"/>
      <c r="R791" t="s">
        <v>112</v>
      </c>
      <c r="S791" t="s">
        <v>335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>
        <f>HYPERLINK("https://hotel-media.eclerx.com/savepage/tk_15462414714622715_sr_189.html","info")</f>
        <v/>
      </c>
      <c r="AA791" t="n">
        <v>270847</v>
      </c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96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1814969</v>
      </c>
      <c r="AZ791" t="s">
        <v>1071</v>
      </c>
      <c r="BA791" t="s"/>
      <c r="BB791" t="n">
        <v>638015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1068</v>
      </c>
      <c r="F792" t="n">
        <v>1751498</v>
      </c>
      <c r="G792" t="s">
        <v>74</v>
      </c>
      <c r="H792" t="s">
        <v>75</v>
      </c>
      <c r="I792" t="s"/>
      <c r="J792" t="s">
        <v>74</v>
      </c>
      <c r="K792" t="n">
        <v>144</v>
      </c>
      <c r="L792" t="s">
        <v>76</v>
      </c>
      <c r="M792" t="s"/>
      <c r="N792" t="s">
        <v>1074</v>
      </c>
      <c r="O792" t="s">
        <v>78</v>
      </c>
      <c r="P792" t="s">
        <v>1070</v>
      </c>
      <c r="Q792" t="s"/>
      <c r="R792" t="s">
        <v>112</v>
      </c>
      <c r="S792" t="s">
        <v>335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>
        <f>HYPERLINK("https://hotel-media.eclerx.com/savepage/tk_15462414714622715_sr_189.html","info")</f>
        <v/>
      </c>
      <c r="AA792" t="n">
        <v>270847</v>
      </c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96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1814969</v>
      </c>
      <c r="AZ792" t="s">
        <v>1071</v>
      </c>
      <c r="BA792" t="s"/>
      <c r="BB792" t="n">
        <v>638015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1068</v>
      </c>
      <c r="F793" t="n">
        <v>1751498</v>
      </c>
      <c r="G793" t="s">
        <v>74</v>
      </c>
      <c r="H793" t="s">
        <v>75</v>
      </c>
      <c r="I793" t="s"/>
      <c r="J793" t="s">
        <v>74</v>
      </c>
      <c r="K793" t="n">
        <v>144</v>
      </c>
      <c r="L793" t="s">
        <v>76</v>
      </c>
      <c r="M793" t="s"/>
      <c r="N793" t="s">
        <v>1075</v>
      </c>
      <c r="O793" t="s">
        <v>78</v>
      </c>
      <c r="P793" t="s">
        <v>1070</v>
      </c>
      <c r="Q793" t="s"/>
      <c r="R793" t="s">
        <v>112</v>
      </c>
      <c r="S793" t="s">
        <v>335</v>
      </c>
      <c r="T793" t="s">
        <v>81</v>
      </c>
      <c r="U793" t="s">
        <v>82</v>
      </c>
      <c r="V793" t="s">
        <v>83</v>
      </c>
      <c r="W793" t="s">
        <v>84</v>
      </c>
      <c r="X793" t="s"/>
      <c r="Y793" t="s">
        <v>85</v>
      </c>
      <c r="Z793">
        <f>HYPERLINK("https://hotel-media.eclerx.com/savepage/tk_15462414714622715_sr_189.html","info")</f>
        <v/>
      </c>
      <c r="AA793" t="n">
        <v>270847</v>
      </c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96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1814969</v>
      </c>
      <c r="AZ793" t="s">
        <v>1071</v>
      </c>
      <c r="BA793" t="s"/>
      <c r="BB793" t="n">
        <v>638015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1068</v>
      </c>
      <c r="F794" t="n">
        <v>1751498</v>
      </c>
      <c r="G794" t="s">
        <v>74</v>
      </c>
      <c r="H794" t="s">
        <v>75</v>
      </c>
      <c r="I794" t="s"/>
      <c r="J794" t="s">
        <v>74</v>
      </c>
      <c r="K794" t="n">
        <v>156</v>
      </c>
      <c r="L794" t="s">
        <v>76</v>
      </c>
      <c r="M794" t="s"/>
      <c r="N794" t="s">
        <v>1072</v>
      </c>
      <c r="O794" t="s">
        <v>78</v>
      </c>
      <c r="P794" t="s">
        <v>1070</v>
      </c>
      <c r="Q794" t="s"/>
      <c r="R794" t="s">
        <v>112</v>
      </c>
      <c r="S794" t="s">
        <v>755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>
        <f>HYPERLINK("https://hotel-media.eclerx.com/savepage/tk_15462414714622715_sr_189.html","info")</f>
        <v/>
      </c>
      <c r="AA794" t="n">
        <v>270847</v>
      </c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96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1814969</v>
      </c>
      <c r="AZ794" t="s">
        <v>1071</v>
      </c>
      <c r="BA794" t="s"/>
      <c r="BB794" t="n">
        <v>638015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1068</v>
      </c>
      <c r="F795" t="n">
        <v>1751498</v>
      </c>
      <c r="G795" t="s">
        <v>74</v>
      </c>
      <c r="H795" t="s">
        <v>75</v>
      </c>
      <c r="I795" t="s"/>
      <c r="J795" t="s">
        <v>74</v>
      </c>
      <c r="K795" t="n">
        <v>156</v>
      </c>
      <c r="L795" t="s">
        <v>76</v>
      </c>
      <c r="M795" t="s"/>
      <c r="N795" t="s">
        <v>1073</v>
      </c>
      <c r="O795" t="s">
        <v>78</v>
      </c>
      <c r="P795" t="s">
        <v>1070</v>
      </c>
      <c r="Q795" t="s"/>
      <c r="R795" t="s">
        <v>112</v>
      </c>
      <c r="S795" t="s">
        <v>755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>
        <f>HYPERLINK("https://hotel-media.eclerx.com/savepage/tk_15462414714622715_sr_189.html","info")</f>
        <v/>
      </c>
      <c r="AA795" t="n">
        <v>270847</v>
      </c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96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1814969</v>
      </c>
      <c r="AZ795" t="s">
        <v>1071</v>
      </c>
      <c r="BA795" t="s"/>
      <c r="BB795" t="n">
        <v>638015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1068</v>
      </c>
      <c r="F796" t="n">
        <v>1751498</v>
      </c>
      <c r="G796" t="s">
        <v>74</v>
      </c>
      <c r="H796" t="s">
        <v>75</v>
      </c>
      <c r="I796" t="s"/>
      <c r="J796" t="s">
        <v>74</v>
      </c>
      <c r="K796" t="n">
        <v>156</v>
      </c>
      <c r="L796" t="s">
        <v>76</v>
      </c>
      <c r="M796" t="s"/>
      <c r="N796" t="s">
        <v>1074</v>
      </c>
      <c r="O796" t="s">
        <v>78</v>
      </c>
      <c r="P796" t="s">
        <v>1070</v>
      </c>
      <c r="Q796" t="s"/>
      <c r="R796" t="s">
        <v>112</v>
      </c>
      <c r="S796" t="s">
        <v>755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>
        <f>HYPERLINK("https://hotel-media.eclerx.com/savepage/tk_15462414714622715_sr_189.html","info")</f>
        <v/>
      </c>
      <c r="AA796" t="n">
        <v>270847</v>
      </c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96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1814969</v>
      </c>
      <c r="AZ796" t="s">
        <v>1071</v>
      </c>
      <c r="BA796" t="s"/>
      <c r="BB796" t="n">
        <v>638015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1068</v>
      </c>
      <c r="F797" t="n">
        <v>1751498</v>
      </c>
      <c r="G797" t="s">
        <v>74</v>
      </c>
      <c r="H797" t="s">
        <v>75</v>
      </c>
      <c r="I797" t="s"/>
      <c r="J797" t="s">
        <v>74</v>
      </c>
      <c r="K797" t="n">
        <v>156</v>
      </c>
      <c r="L797" t="s">
        <v>76</v>
      </c>
      <c r="M797" t="s"/>
      <c r="N797" t="s">
        <v>1075</v>
      </c>
      <c r="O797" t="s">
        <v>78</v>
      </c>
      <c r="P797" t="s">
        <v>1070</v>
      </c>
      <c r="Q797" t="s"/>
      <c r="R797" t="s">
        <v>112</v>
      </c>
      <c r="S797" t="s">
        <v>755</v>
      </c>
      <c r="T797" t="s">
        <v>81</v>
      </c>
      <c r="U797" t="s">
        <v>82</v>
      </c>
      <c r="V797" t="s">
        <v>83</v>
      </c>
      <c r="W797" t="s">
        <v>84</v>
      </c>
      <c r="X797" t="s"/>
      <c r="Y797" t="s">
        <v>85</v>
      </c>
      <c r="Z797">
        <f>HYPERLINK("https://hotel-media.eclerx.com/savepage/tk_15462414714622715_sr_189.html","info")</f>
        <v/>
      </c>
      <c r="AA797" t="n">
        <v>270847</v>
      </c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96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1814969</v>
      </c>
      <c r="AZ797" t="s">
        <v>1071</v>
      </c>
      <c r="BA797" t="s"/>
      <c r="BB797" t="n">
        <v>638015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1068</v>
      </c>
      <c r="F798" t="n">
        <v>1751498</v>
      </c>
      <c r="G798" t="s">
        <v>74</v>
      </c>
      <c r="H798" t="s">
        <v>75</v>
      </c>
      <c r="I798" t="s"/>
      <c r="J798" t="s">
        <v>74</v>
      </c>
      <c r="K798" t="n">
        <v>156</v>
      </c>
      <c r="L798" t="s">
        <v>76</v>
      </c>
      <c r="M798" t="s"/>
      <c r="N798" t="s">
        <v>1076</v>
      </c>
      <c r="O798" t="s">
        <v>78</v>
      </c>
      <c r="P798" t="s">
        <v>1070</v>
      </c>
      <c r="Q798" t="s"/>
      <c r="R798" t="s">
        <v>112</v>
      </c>
      <c r="S798" t="s">
        <v>755</v>
      </c>
      <c r="T798" t="s">
        <v>81</v>
      </c>
      <c r="U798" t="s">
        <v>82</v>
      </c>
      <c r="V798" t="s">
        <v>83</v>
      </c>
      <c r="W798" t="s">
        <v>109</v>
      </c>
      <c r="X798" t="s"/>
      <c r="Y798" t="s">
        <v>85</v>
      </c>
      <c r="Z798">
        <f>HYPERLINK("https://hotel-media.eclerx.com/savepage/tk_15462414714622715_sr_189.html","info")</f>
        <v/>
      </c>
      <c r="AA798" t="n">
        <v>270847</v>
      </c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96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1814969</v>
      </c>
      <c r="AZ798" t="s">
        <v>1071</v>
      </c>
      <c r="BA798" t="s"/>
      <c r="BB798" t="n">
        <v>638015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1068</v>
      </c>
      <c r="F799" t="n">
        <v>1751498</v>
      </c>
      <c r="G799" t="s">
        <v>74</v>
      </c>
      <c r="H799" t="s">
        <v>75</v>
      </c>
      <c r="I799" t="s"/>
      <c r="J799" t="s">
        <v>74</v>
      </c>
      <c r="K799" t="n">
        <v>171</v>
      </c>
      <c r="L799" t="s">
        <v>76</v>
      </c>
      <c r="M799" t="s"/>
      <c r="N799" t="s">
        <v>1076</v>
      </c>
      <c r="O799" t="s">
        <v>78</v>
      </c>
      <c r="P799" t="s">
        <v>1070</v>
      </c>
      <c r="Q799" t="s"/>
      <c r="R799" t="s">
        <v>112</v>
      </c>
      <c r="S799" t="s">
        <v>757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>
        <f>HYPERLINK("https://hotel-media.eclerx.com/savepage/tk_15462414714622715_sr_189.html","info")</f>
        <v/>
      </c>
      <c r="AA799" t="n">
        <v>270847</v>
      </c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96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1814969</v>
      </c>
      <c r="AZ799" t="s">
        <v>1071</v>
      </c>
      <c r="BA799" t="s"/>
      <c r="BB799" t="n">
        <v>638015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1068</v>
      </c>
      <c r="F800" t="n">
        <v>1751498</v>
      </c>
      <c r="G800" t="s">
        <v>74</v>
      </c>
      <c r="H800" t="s">
        <v>75</v>
      </c>
      <c r="I800" t="s"/>
      <c r="J800" t="s">
        <v>74</v>
      </c>
      <c r="K800" t="n">
        <v>186</v>
      </c>
      <c r="L800" t="s">
        <v>76</v>
      </c>
      <c r="M800" t="s"/>
      <c r="N800" t="s">
        <v>1076</v>
      </c>
      <c r="O800" t="s">
        <v>78</v>
      </c>
      <c r="P800" t="s">
        <v>1070</v>
      </c>
      <c r="Q800" t="s"/>
      <c r="R800" t="s">
        <v>112</v>
      </c>
      <c r="S800" t="s">
        <v>1077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>
        <f>HYPERLINK("https://hotel-media.eclerx.com/savepage/tk_15462414714622715_sr_189.html","info")</f>
        <v/>
      </c>
      <c r="AA800" t="n">
        <v>270847</v>
      </c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96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1814969</v>
      </c>
      <c r="AZ800" t="s">
        <v>1071</v>
      </c>
      <c r="BA800" t="s"/>
      <c r="BB800" t="n">
        <v>638015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1078</v>
      </c>
      <c r="F801" t="n">
        <v>529929</v>
      </c>
      <c r="G801" t="s">
        <v>74</v>
      </c>
      <c r="H801" t="s">
        <v>75</v>
      </c>
      <c r="I801" t="s"/>
      <c r="J801" t="s">
        <v>74</v>
      </c>
      <c r="K801" t="n">
        <v>87.2</v>
      </c>
      <c r="L801" t="s">
        <v>76</v>
      </c>
      <c r="M801" t="s"/>
      <c r="N801" t="s">
        <v>93</v>
      </c>
      <c r="O801" t="s">
        <v>78</v>
      </c>
      <c r="P801" t="s">
        <v>1079</v>
      </c>
      <c r="Q801" t="s"/>
      <c r="R801" t="s">
        <v>171</v>
      </c>
      <c r="S801" t="s">
        <v>1080</v>
      </c>
      <c r="T801" t="s">
        <v>81</v>
      </c>
      <c r="U801" t="s">
        <v>82</v>
      </c>
      <c r="V801" t="s">
        <v>83</v>
      </c>
      <c r="W801" t="s">
        <v>84</v>
      </c>
      <c r="X801" t="s"/>
      <c r="Y801" t="s">
        <v>85</v>
      </c>
      <c r="Z801">
        <f>HYPERLINK("https://hotel-media.eclerx.com/savepage/tk_15462412909858768_sr_189.html","info")</f>
        <v/>
      </c>
      <c r="AA801" t="n">
        <v>7277</v>
      </c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8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3205620</v>
      </c>
      <c r="AZ801" t="s">
        <v>1081</v>
      </c>
      <c r="BA801" t="s"/>
      <c r="BB801" t="n">
        <v>62314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1078</v>
      </c>
      <c r="F802" t="n">
        <v>529929</v>
      </c>
      <c r="G802" t="s">
        <v>74</v>
      </c>
      <c r="H802" t="s">
        <v>75</v>
      </c>
      <c r="I802" t="s"/>
      <c r="J802" t="s">
        <v>74</v>
      </c>
      <c r="K802" t="n">
        <v>109</v>
      </c>
      <c r="L802" t="s">
        <v>76</v>
      </c>
      <c r="M802" t="s"/>
      <c r="N802" t="s">
        <v>95</v>
      </c>
      <c r="O802" t="s">
        <v>78</v>
      </c>
      <c r="P802" t="s">
        <v>1079</v>
      </c>
      <c r="Q802" t="s"/>
      <c r="R802" t="s">
        <v>171</v>
      </c>
      <c r="S802" t="s">
        <v>202</v>
      </c>
      <c r="T802" t="s">
        <v>81</v>
      </c>
      <c r="U802" t="s">
        <v>82</v>
      </c>
      <c r="V802" t="s">
        <v>83</v>
      </c>
      <c r="W802" t="s">
        <v>84</v>
      </c>
      <c r="X802" t="s"/>
      <c r="Y802" t="s">
        <v>85</v>
      </c>
      <c r="Z802">
        <f>HYPERLINK("https://hotel-media.eclerx.com/savepage/tk_15462412909858768_sr_189.html","info")</f>
        <v/>
      </c>
      <c r="AA802" t="n">
        <v>7277</v>
      </c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8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3205620</v>
      </c>
      <c r="AZ802" t="s">
        <v>1081</v>
      </c>
      <c r="BA802" t="s"/>
      <c r="BB802" t="n">
        <v>62314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1078</v>
      </c>
      <c r="F803" t="n">
        <v>529929</v>
      </c>
      <c r="G803" t="s">
        <v>74</v>
      </c>
      <c r="H803" t="s">
        <v>75</v>
      </c>
      <c r="I803" t="s"/>
      <c r="J803" t="s">
        <v>74</v>
      </c>
      <c r="K803" t="n">
        <v>139</v>
      </c>
      <c r="L803" t="s">
        <v>76</v>
      </c>
      <c r="M803" t="s"/>
      <c r="N803" t="s">
        <v>201</v>
      </c>
      <c r="O803" t="s">
        <v>78</v>
      </c>
      <c r="P803" t="s">
        <v>1079</v>
      </c>
      <c r="Q803" t="s"/>
      <c r="R803" t="s">
        <v>171</v>
      </c>
      <c r="S803" t="s">
        <v>283</v>
      </c>
      <c r="T803" t="s">
        <v>81</v>
      </c>
      <c r="U803" t="s">
        <v>82</v>
      </c>
      <c r="V803" t="s">
        <v>83</v>
      </c>
      <c r="W803" t="s">
        <v>84</v>
      </c>
      <c r="X803" t="s"/>
      <c r="Y803" t="s">
        <v>85</v>
      </c>
      <c r="Z803">
        <f>HYPERLINK("https://hotel-media.eclerx.com/savepage/tk_15462412909858768_sr_189.html","info")</f>
        <v/>
      </c>
      <c r="AA803" t="n">
        <v>7277</v>
      </c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8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3205620</v>
      </c>
      <c r="AZ803" t="s">
        <v>1081</v>
      </c>
      <c r="BA803" t="s"/>
      <c r="BB803" t="n">
        <v>62314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1082</v>
      </c>
      <c r="F804" t="n">
        <v>2173604</v>
      </c>
      <c r="G804" t="s">
        <v>74</v>
      </c>
      <c r="H804" t="s">
        <v>75</v>
      </c>
      <c r="I804" t="s"/>
      <c r="J804" t="s">
        <v>74</v>
      </c>
      <c r="K804" t="n">
        <v>71</v>
      </c>
      <c r="L804" t="s">
        <v>76</v>
      </c>
      <c r="M804" t="s"/>
      <c r="N804" t="s">
        <v>1083</v>
      </c>
      <c r="O804" t="s">
        <v>78</v>
      </c>
      <c r="P804" t="s">
        <v>1084</v>
      </c>
      <c r="Q804" t="s"/>
      <c r="R804" t="s">
        <v>79</v>
      </c>
      <c r="S804" t="s">
        <v>280</v>
      </c>
      <c r="T804" t="s">
        <v>81</v>
      </c>
      <c r="U804" t="s">
        <v>82</v>
      </c>
      <c r="V804" t="s">
        <v>83</v>
      </c>
      <c r="W804" t="s">
        <v>109</v>
      </c>
      <c r="X804" t="s"/>
      <c r="Y804" t="s">
        <v>85</v>
      </c>
      <c r="Z804">
        <f>HYPERLINK("https://hotel-media.eclerx.com/savepage/tk_15462412888778346_sr_189.html","info")</f>
        <v/>
      </c>
      <c r="AA804" t="n">
        <v>228054</v>
      </c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2071549</v>
      </c>
      <c r="AZ804" t="s">
        <v>1085</v>
      </c>
      <c r="BA804" t="s"/>
      <c r="BB804" t="n">
        <v>72945</v>
      </c>
      <c r="BC804" t="n">
        <v>52.510011</v>
      </c>
      <c r="BD804" t="n">
        <v>52.510011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1082</v>
      </c>
      <c r="F805" t="n">
        <v>2173604</v>
      </c>
      <c r="G805" t="s">
        <v>74</v>
      </c>
      <c r="H805" t="s">
        <v>75</v>
      </c>
      <c r="I805" t="s"/>
      <c r="J805" t="s">
        <v>74</v>
      </c>
      <c r="K805" t="n">
        <v>81</v>
      </c>
      <c r="L805" t="s">
        <v>76</v>
      </c>
      <c r="M805" t="s"/>
      <c r="N805" t="s">
        <v>1086</v>
      </c>
      <c r="O805" t="s">
        <v>78</v>
      </c>
      <c r="P805" t="s">
        <v>1084</v>
      </c>
      <c r="Q805" t="s"/>
      <c r="R805" t="s">
        <v>79</v>
      </c>
      <c r="S805" t="s">
        <v>721</v>
      </c>
      <c r="T805" t="s">
        <v>81</v>
      </c>
      <c r="U805" t="s">
        <v>82</v>
      </c>
      <c r="V805" t="s">
        <v>83</v>
      </c>
      <c r="W805" t="s">
        <v>109</v>
      </c>
      <c r="X805" t="s"/>
      <c r="Y805" t="s">
        <v>85</v>
      </c>
      <c r="Z805">
        <f>HYPERLINK("https://hotel-media.eclerx.com/savepage/tk_15462412888778346_sr_189.html","info")</f>
        <v/>
      </c>
      <c r="AA805" t="n">
        <v>228054</v>
      </c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2071549</v>
      </c>
      <c r="AZ805" t="s">
        <v>1085</v>
      </c>
      <c r="BA805" t="s"/>
      <c r="BB805" t="n">
        <v>72945</v>
      </c>
      <c r="BC805" t="n">
        <v>52.510011</v>
      </c>
      <c r="BD805" t="n">
        <v>52.510011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1082</v>
      </c>
      <c r="F806" t="n">
        <v>2173604</v>
      </c>
      <c r="G806" t="s">
        <v>74</v>
      </c>
      <c r="H806" t="s">
        <v>75</v>
      </c>
      <c r="I806" t="s"/>
      <c r="J806" t="s">
        <v>74</v>
      </c>
      <c r="K806" t="n">
        <v>71</v>
      </c>
      <c r="L806" t="s">
        <v>76</v>
      </c>
      <c r="M806" t="s"/>
      <c r="N806" t="s">
        <v>558</v>
      </c>
      <c r="O806" t="s">
        <v>78</v>
      </c>
      <c r="P806" t="s">
        <v>1084</v>
      </c>
      <c r="Q806" t="s"/>
      <c r="R806" t="s">
        <v>79</v>
      </c>
      <c r="S806" t="s">
        <v>280</v>
      </c>
      <c r="T806" t="s">
        <v>81</v>
      </c>
      <c r="U806" t="s">
        <v>82</v>
      </c>
      <c r="V806" t="s">
        <v>83</v>
      </c>
      <c r="W806" t="s">
        <v>109</v>
      </c>
      <c r="X806" t="s"/>
      <c r="Y806" t="s">
        <v>85</v>
      </c>
      <c r="Z806">
        <f>HYPERLINK("https://hotel-media.eclerx.com/savepage/tk_15462412888778346_sr_189.html","info")</f>
        <v/>
      </c>
      <c r="AA806" t="n">
        <v>228054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7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2071549</v>
      </c>
      <c r="AZ806" t="s">
        <v>1085</v>
      </c>
      <c r="BA806" t="s"/>
      <c r="BB806" t="n">
        <v>72945</v>
      </c>
      <c r="BC806" t="n">
        <v>52.510011</v>
      </c>
      <c r="BD806" t="n">
        <v>52.510011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1082</v>
      </c>
      <c r="F807" t="n">
        <v>2173604</v>
      </c>
      <c r="G807" t="s">
        <v>74</v>
      </c>
      <c r="H807" t="s">
        <v>75</v>
      </c>
      <c r="I807" t="s"/>
      <c r="J807" t="s">
        <v>74</v>
      </c>
      <c r="K807" t="n">
        <v>71</v>
      </c>
      <c r="L807" t="s">
        <v>76</v>
      </c>
      <c r="M807" t="s"/>
      <c r="N807" t="s">
        <v>1087</v>
      </c>
      <c r="O807" t="s">
        <v>78</v>
      </c>
      <c r="P807" t="s">
        <v>1084</v>
      </c>
      <c r="Q807" t="s"/>
      <c r="R807" t="s">
        <v>79</v>
      </c>
      <c r="S807" t="s">
        <v>280</v>
      </c>
      <c r="T807" t="s">
        <v>81</v>
      </c>
      <c r="U807" t="s">
        <v>82</v>
      </c>
      <c r="V807" t="s">
        <v>83</v>
      </c>
      <c r="W807" t="s">
        <v>109</v>
      </c>
      <c r="X807" t="s"/>
      <c r="Y807" t="s">
        <v>85</v>
      </c>
      <c r="Z807">
        <f>HYPERLINK("https://hotel-media.eclerx.com/savepage/tk_15462412888778346_sr_189.html","info")</f>
        <v/>
      </c>
      <c r="AA807" t="n">
        <v>228054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7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2071549</v>
      </c>
      <c r="AZ807" t="s">
        <v>1085</v>
      </c>
      <c r="BA807" t="s"/>
      <c r="BB807" t="n">
        <v>72945</v>
      </c>
      <c r="BC807" t="n">
        <v>52.510011</v>
      </c>
      <c r="BD807" t="n">
        <v>52.510011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1082</v>
      </c>
      <c r="F808" t="n">
        <v>2173604</v>
      </c>
      <c r="G808" t="s">
        <v>74</v>
      </c>
      <c r="H808" t="s">
        <v>75</v>
      </c>
      <c r="I808" t="s"/>
      <c r="J808" t="s">
        <v>74</v>
      </c>
      <c r="K808" t="n">
        <v>71</v>
      </c>
      <c r="L808" t="s">
        <v>76</v>
      </c>
      <c r="M808" t="s"/>
      <c r="N808" t="s">
        <v>558</v>
      </c>
      <c r="O808" t="s">
        <v>78</v>
      </c>
      <c r="P808" t="s">
        <v>1084</v>
      </c>
      <c r="Q808" t="s"/>
      <c r="R808" t="s">
        <v>79</v>
      </c>
      <c r="S808" t="s">
        <v>280</v>
      </c>
      <c r="T808" t="s">
        <v>81</v>
      </c>
      <c r="U808" t="s">
        <v>82</v>
      </c>
      <c r="V808" t="s">
        <v>83</v>
      </c>
      <c r="W808" t="s">
        <v>109</v>
      </c>
      <c r="X808" t="s"/>
      <c r="Y808" t="s">
        <v>85</v>
      </c>
      <c r="Z808">
        <f>HYPERLINK("https://hotel-media.eclerx.com/savepage/tk_15462412888778346_sr_189.html","info")</f>
        <v/>
      </c>
      <c r="AA808" t="n">
        <v>228054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7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2071549</v>
      </c>
      <c r="AZ808" t="s">
        <v>1085</v>
      </c>
      <c r="BA808" t="s"/>
      <c r="BB808" t="n">
        <v>72945</v>
      </c>
      <c r="BC808" t="n">
        <v>52.510011</v>
      </c>
      <c r="BD808" t="n">
        <v>52.510011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1082</v>
      </c>
      <c r="F809" t="n">
        <v>2173604</v>
      </c>
      <c r="G809" t="s">
        <v>74</v>
      </c>
      <c r="H809" t="s">
        <v>75</v>
      </c>
      <c r="I809" t="s"/>
      <c r="J809" t="s">
        <v>74</v>
      </c>
      <c r="K809" t="n">
        <v>81</v>
      </c>
      <c r="L809" t="s">
        <v>76</v>
      </c>
      <c r="M809" t="s"/>
      <c r="N809" t="s">
        <v>1088</v>
      </c>
      <c r="O809" t="s">
        <v>78</v>
      </c>
      <c r="P809" t="s">
        <v>1084</v>
      </c>
      <c r="Q809" t="s"/>
      <c r="R809" t="s">
        <v>79</v>
      </c>
      <c r="S809" t="s">
        <v>721</v>
      </c>
      <c r="T809" t="s">
        <v>81</v>
      </c>
      <c r="U809" t="s">
        <v>82</v>
      </c>
      <c r="V809" t="s">
        <v>83</v>
      </c>
      <c r="W809" t="s">
        <v>109</v>
      </c>
      <c r="X809" t="s"/>
      <c r="Y809" t="s">
        <v>85</v>
      </c>
      <c r="Z809">
        <f>HYPERLINK("https://hotel-media.eclerx.com/savepage/tk_15462412888778346_sr_189.html","info")</f>
        <v/>
      </c>
      <c r="AA809" t="n">
        <v>228054</v>
      </c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7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2071549</v>
      </c>
      <c r="AZ809" t="s">
        <v>1085</v>
      </c>
      <c r="BA809" t="s"/>
      <c r="BB809" t="n">
        <v>72945</v>
      </c>
      <c r="BC809" t="n">
        <v>52.510011</v>
      </c>
      <c r="BD809" t="n">
        <v>52.510011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1082</v>
      </c>
      <c r="F810" t="n">
        <v>2173604</v>
      </c>
      <c r="G810" t="s">
        <v>74</v>
      </c>
      <c r="H810" t="s">
        <v>75</v>
      </c>
      <c r="I810" t="s"/>
      <c r="J810" t="s">
        <v>74</v>
      </c>
      <c r="K810" t="n">
        <v>81</v>
      </c>
      <c r="L810" t="s">
        <v>76</v>
      </c>
      <c r="M810" t="s"/>
      <c r="N810" t="s">
        <v>1088</v>
      </c>
      <c r="O810" t="s">
        <v>78</v>
      </c>
      <c r="P810" t="s">
        <v>1084</v>
      </c>
      <c r="Q810" t="s"/>
      <c r="R810" t="s">
        <v>79</v>
      </c>
      <c r="S810" t="s">
        <v>721</v>
      </c>
      <c r="T810" t="s">
        <v>81</v>
      </c>
      <c r="U810" t="s">
        <v>82</v>
      </c>
      <c r="V810" t="s">
        <v>83</v>
      </c>
      <c r="W810" t="s">
        <v>109</v>
      </c>
      <c r="X810" t="s"/>
      <c r="Y810" t="s">
        <v>85</v>
      </c>
      <c r="Z810">
        <f>HYPERLINK("https://hotel-media.eclerx.com/savepage/tk_15462412888778346_sr_189.html","info")</f>
        <v/>
      </c>
      <c r="AA810" t="n">
        <v>228054</v>
      </c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7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2071549</v>
      </c>
      <c r="AZ810" t="s">
        <v>1085</v>
      </c>
      <c r="BA810" t="s"/>
      <c r="BB810" t="n">
        <v>72945</v>
      </c>
      <c r="BC810" t="n">
        <v>52.510011</v>
      </c>
      <c r="BD810" t="n">
        <v>52.510011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1082</v>
      </c>
      <c r="F811" t="n">
        <v>2173604</v>
      </c>
      <c r="G811" t="s">
        <v>74</v>
      </c>
      <c r="H811" t="s">
        <v>75</v>
      </c>
      <c r="I811" t="s"/>
      <c r="J811" t="s">
        <v>74</v>
      </c>
      <c r="K811" t="n">
        <v>81</v>
      </c>
      <c r="L811" t="s">
        <v>76</v>
      </c>
      <c r="M811" t="s"/>
      <c r="N811" t="s">
        <v>560</v>
      </c>
      <c r="O811" t="s">
        <v>78</v>
      </c>
      <c r="P811" t="s">
        <v>1084</v>
      </c>
      <c r="Q811" t="s"/>
      <c r="R811" t="s">
        <v>79</v>
      </c>
      <c r="S811" t="s">
        <v>721</v>
      </c>
      <c r="T811" t="s">
        <v>81</v>
      </c>
      <c r="U811" t="s">
        <v>82</v>
      </c>
      <c r="V811" t="s">
        <v>83</v>
      </c>
      <c r="W811" t="s">
        <v>109</v>
      </c>
      <c r="X811" t="s"/>
      <c r="Y811" t="s">
        <v>85</v>
      </c>
      <c r="Z811">
        <f>HYPERLINK("https://hotel-media.eclerx.com/savepage/tk_15462412888778346_sr_189.html","info")</f>
        <v/>
      </c>
      <c r="AA811" t="n">
        <v>228054</v>
      </c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7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2071549</v>
      </c>
      <c r="AZ811" t="s">
        <v>1085</v>
      </c>
      <c r="BA811" t="s"/>
      <c r="BB811" t="n">
        <v>72945</v>
      </c>
      <c r="BC811" t="n">
        <v>52.510011</v>
      </c>
      <c r="BD811" t="n">
        <v>52.510011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1082</v>
      </c>
      <c r="F812" t="n">
        <v>2173604</v>
      </c>
      <c r="G812" t="s">
        <v>74</v>
      </c>
      <c r="H812" t="s">
        <v>75</v>
      </c>
      <c r="I812" t="s"/>
      <c r="J812" t="s">
        <v>74</v>
      </c>
      <c r="K812" t="n">
        <v>91</v>
      </c>
      <c r="L812" t="s">
        <v>76</v>
      </c>
      <c r="M812" t="s"/>
      <c r="N812" t="s">
        <v>1089</v>
      </c>
      <c r="O812" t="s">
        <v>78</v>
      </c>
      <c r="P812" t="s">
        <v>1084</v>
      </c>
      <c r="Q812" t="s"/>
      <c r="R812" t="s">
        <v>79</v>
      </c>
      <c r="S812" t="s">
        <v>94</v>
      </c>
      <c r="T812" t="s">
        <v>81</v>
      </c>
      <c r="U812" t="s">
        <v>82</v>
      </c>
      <c r="V812" t="s">
        <v>83</v>
      </c>
      <c r="W812" t="s">
        <v>109</v>
      </c>
      <c r="X812" t="s"/>
      <c r="Y812" t="s">
        <v>85</v>
      </c>
      <c r="Z812">
        <f>HYPERLINK("https://hotel-media.eclerx.com/savepage/tk_15462412888778346_sr_189.html","info")</f>
        <v/>
      </c>
      <c r="AA812" t="n">
        <v>228054</v>
      </c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7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2071549</v>
      </c>
      <c r="AZ812" t="s">
        <v>1085</v>
      </c>
      <c r="BA812" t="s"/>
      <c r="BB812" t="n">
        <v>72945</v>
      </c>
      <c r="BC812" t="n">
        <v>52.510011</v>
      </c>
      <c r="BD812" t="n">
        <v>52.510011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1082</v>
      </c>
      <c r="F813" t="n">
        <v>2173604</v>
      </c>
      <c r="G813" t="s">
        <v>74</v>
      </c>
      <c r="H813" t="s">
        <v>75</v>
      </c>
      <c r="I813" t="s"/>
      <c r="J813" t="s">
        <v>74</v>
      </c>
      <c r="K813" t="n">
        <v>96</v>
      </c>
      <c r="L813" t="s">
        <v>76</v>
      </c>
      <c r="M813" t="s"/>
      <c r="N813" t="s">
        <v>1090</v>
      </c>
      <c r="O813" t="s">
        <v>78</v>
      </c>
      <c r="P813" t="s">
        <v>1084</v>
      </c>
      <c r="Q813" t="s"/>
      <c r="R813" t="s">
        <v>79</v>
      </c>
      <c r="S813" t="s">
        <v>725</v>
      </c>
      <c r="T813" t="s">
        <v>81</v>
      </c>
      <c r="U813" t="s">
        <v>82</v>
      </c>
      <c r="V813" t="s">
        <v>83</v>
      </c>
      <c r="W813" t="s">
        <v>109</v>
      </c>
      <c r="X813" t="s"/>
      <c r="Y813" t="s">
        <v>85</v>
      </c>
      <c r="Z813">
        <f>HYPERLINK("https://hotel-media.eclerx.com/savepage/tk_15462412888778346_sr_189.html","info")</f>
        <v/>
      </c>
      <c r="AA813" t="n">
        <v>228054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2071549</v>
      </c>
      <c r="AZ813" t="s">
        <v>1085</v>
      </c>
      <c r="BA813" t="s"/>
      <c r="BB813" t="n">
        <v>72945</v>
      </c>
      <c r="BC813" t="n">
        <v>52.510011</v>
      </c>
      <c r="BD813" t="n">
        <v>52.510011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1082</v>
      </c>
      <c r="F814" t="n">
        <v>2173604</v>
      </c>
      <c r="G814" t="s">
        <v>74</v>
      </c>
      <c r="H814" t="s">
        <v>75</v>
      </c>
      <c r="I814" t="s"/>
      <c r="J814" t="s">
        <v>74</v>
      </c>
      <c r="K814" t="n">
        <v>96</v>
      </c>
      <c r="L814" t="s">
        <v>76</v>
      </c>
      <c r="M814" t="s"/>
      <c r="N814" t="s">
        <v>1090</v>
      </c>
      <c r="O814" t="s">
        <v>78</v>
      </c>
      <c r="P814" t="s">
        <v>1084</v>
      </c>
      <c r="Q814" t="s"/>
      <c r="R814" t="s">
        <v>79</v>
      </c>
      <c r="S814" t="s">
        <v>725</v>
      </c>
      <c r="T814" t="s">
        <v>81</v>
      </c>
      <c r="U814" t="s">
        <v>82</v>
      </c>
      <c r="V814" t="s">
        <v>83</v>
      </c>
      <c r="W814" t="s">
        <v>109</v>
      </c>
      <c r="X814" t="s"/>
      <c r="Y814" t="s">
        <v>85</v>
      </c>
      <c r="Z814">
        <f>HYPERLINK("https://hotel-media.eclerx.com/savepage/tk_15462412888778346_sr_189.html","info")</f>
        <v/>
      </c>
      <c r="AA814" t="n">
        <v>228054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7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2071549</v>
      </c>
      <c r="AZ814" t="s">
        <v>1085</v>
      </c>
      <c r="BA814" t="s"/>
      <c r="BB814" t="n">
        <v>72945</v>
      </c>
      <c r="BC814" t="n">
        <v>52.510011</v>
      </c>
      <c r="BD814" t="n">
        <v>52.510011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1082</v>
      </c>
      <c r="F815" t="n">
        <v>2173604</v>
      </c>
      <c r="G815" t="s">
        <v>74</v>
      </c>
      <c r="H815" t="s">
        <v>75</v>
      </c>
      <c r="I815" t="s"/>
      <c r="J815" t="s">
        <v>74</v>
      </c>
      <c r="K815" t="n">
        <v>103</v>
      </c>
      <c r="L815" t="s">
        <v>76</v>
      </c>
      <c r="M815" t="s"/>
      <c r="N815" t="s">
        <v>1086</v>
      </c>
      <c r="O815" t="s">
        <v>78</v>
      </c>
      <c r="P815" t="s">
        <v>1084</v>
      </c>
      <c r="Q815" t="s"/>
      <c r="R815" t="s">
        <v>79</v>
      </c>
      <c r="S815" t="s">
        <v>223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>
        <f>HYPERLINK("https://hotel-media.eclerx.com/savepage/tk_15462412888778346_sr_189.html","info")</f>
        <v/>
      </c>
      <c r="AA815" t="n">
        <v>228054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7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2071549</v>
      </c>
      <c r="AZ815" t="s">
        <v>1085</v>
      </c>
      <c r="BA815" t="s"/>
      <c r="BB815" t="n">
        <v>72945</v>
      </c>
      <c r="BC815" t="n">
        <v>52.510011</v>
      </c>
      <c r="BD815" t="n">
        <v>52.510011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1082</v>
      </c>
      <c r="F816" t="n">
        <v>2173604</v>
      </c>
      <c r="G816" t="s">
        <v>74</v>
      </c>
      <c r="H816" t="s">
        <v>75</v>
      </c>
      <c r="I816" t="s"/>
      <c r="J816" t="s">
        <v>74</v>
      </c>
      <c r="K816" t="n">
        <v>103</v>
      </c>
      <c r="L816" t="s">
        <v>76</v>
      </c>
      <c r="M816" t="s"/>
      <c r="N816" t="s">
        <v>560</v>
      </c>
      <c r="O816" t="s">
        <v>78</v>
      </c>
      <c r="P816" t="s">
        <v>1084</v>
      </c>
      <c r="Q816" t="s"/>
      <c r="R816" t="s">
        <v>79</v>
      </c>
      <c r="S816" t="s">
        <v>223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>
        <f>HYPERLINK("https://hotel-media.eclerx.com/savepage/tk_15462412888778346_sr_189.html","info")</f>
        <v/>
      </c>
      <c r="AA816" t="n">
        <v>228054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7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2071549</v>
      </c>
      <c r="AZ816" t="s">
        <v>1085</v>
      </c>
      <c r="BA816" t="s"/>
      <c r="BB816" t="n">
        <v>72945</v>
      </c>
      <c r="BC816" t="n">
        <v>52.510011</v>
      </c>
      <c r="BD816" t="n">
        <v>52.510011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1082</v>
      </c>
      <c r="F817" t="n">
        <v>2173604</v>
      </c>
      <c r="G817" t="s">
        <v>74</v>
      </c>
      <c r="H817" t="s">
        <v>75</v>
      </c>
      <c r="I817" t="s"/>
      <c r="J817" t="s">
        <v>74</v>
      </c>
      <c r="K817" t="n">
        <v>106</v>
      </c>
      <c r="L817" t="s">
        <v>76</v>
      </c>
      <c r="M817" t="s"/>
      <c r="N817" t="s">
        <v>1091</v>
      </c>
      <c r="O817" t="s">
        <v>78</v>
      </c>
      <c r="P817" t="s">
        <v>1084</v>
      </c>
      <c r="Q817" t="s"/>
      <c r="R817" t="s">
        <v>79</v>
      </c>
      <c r="S817" t="s">
        <v>164</v>
      </c>
      <c r="T817" t="s">
        <v>81</v>
      </c>
      <c r="U817" t="s">
        <v>82</v>
      </c>
      <c r="V817" t="s">
        <v>83</v>
      </c>
      <c r="W817" t="s">
        <v>109</v>
      </c>
      <c r="X817" t="s"/>
      <c r="Y817" t="s">
        <v>85</v>
      </c>
      <c r="Z817">
        <f>HYPERLINK("https://hotel-media.eclerx.com/savepage/tk_15462412888778346_sr_189.html","info")</f>
        <v/>
      </c>
      <c r="AA817" t="n">
        <v>228054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7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2071549</v>
      </c>
      <c r="AZ817" t="s">
        <v>1085</v>
      </c>
      <c r="BA817" t="s"/>
      <c r="BB817" t="n">
        <v>72945</v>
      </c>
      <c r="BC817" t="n">
        <v>52.510011</v>
      </c>
      <c r="BD817" t="n">
        <v>52.510011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1082</v>
      </c>
      <c r="F818" t="n">
        <v>2173604</v>
      </c>
      <c r="G818" t="s">
        <v>74</v>
      </c>
      <c r="H818" t="s">
        <v>75</v>
      </c>
      <c r="I818" t="s"/>
      <c r="J818" t="s">
        <v>74</v>
      </c>
      <c r="K818" t="n">
        <v>113</v>
      </c>
      <c r="L818" t="s">
        <v>76</v>
      </c>
      <c r="M818" t="s"/>
      <c r="N818" t="s">
        <v>1089</v>
      </c>
      <c r="O818" t="s">
        <v>78</v>
      </c>
      <c r="P818" t="s">
        <v>1084</v>
      </c>
      <c r="Q818" t="s"/>
      <c r="R818" t="s">
        <v>79</v>
      </c>
      <c r="S818" t="s">
        <v>726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>
        <f>HYPERLINK("https://hotel-media.eclerx.com/savepage/tk_15462412888778346_sr_189.html","info")</f>
        <v/>
      </c>
      <c r="AA818" t="n">
        <v>228054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7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2071549</v>
      </c>
      <c r="AZ818" t="s">
        <v>1085</v>
      </c>
      <c r="BA818" t="s"/>
      <c r="BB818" t="n">
        <v>72945</v>
      </c>
      <c r="BC818" t="n">
        <v>52.510011</v>
      </c>
      <c r="BD818" t="n">
        <v>52.510011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1082</v>
      </c>
      <c r="F819" t="n">
        <v>2173604</v>
      </c>
      <c r="G819" t="s">
        <v>74</v>
      </c>
      <c r="H819" t="s">
        <v>75</v>
      </c>
      <c r="I819" t="s"/>
      <c r="J819" t="s">
        <v>74</v>
      </c>
      <c r="K819" t="n">
        <v>128</v>
      </c>
      <c r="L819" t="s">
        <v>76</v>
      </c>
      <c r="M819" t="s"/>
      <c r="N819" t="s">
        <v>1091</v>
      </c>
      <c r="O819" t="s">
        <v>78</v>
      </c>
      <c r="P819" t="s">
        <v>1084</v>
      </c>
      <c r="Q819" t="s"/>
      <c r="R819" t="s">
        <v>79</v>
      </c>
      <c r="S819" t="s">
        <v>1092</v>
      </c>
      <c r="T819" t="s">
        <v>81</v>
      </c>
      <c r="U819" t="s">
        <v>82</v>
      </c>
      <c r="V819" t="s">
        <v>83</v>
      </c>
      <c r="W819" t="s">
        <v>84</v>
      </c>
      <c r="X819" t="s"/>
      <c r="Y819" t="s">
        <v>85</v>
      </c>
      <c r="Z819">
        <f>HYPERLINK("https://hotel-media.eclerx.com/savepage/tk_15462412888778346_sr_189.html","info")</f>
        <v/>
      </c>
      <c r="AA819" t="n">
        <v>228054</v>
      </c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7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2071549</v>
      </c>
      <c r="AZ819" t="s">
        <v>1085</v>
      </c>
      <c r="BA819" t="s"/>
      <c r="BB819" t="n">
        <v>72945</v>
      </c>
      <c r="BC819" t="n">
        <v>52.510011</v>
      </c>
      <c r="BD819" t="n">
        <v>52.510011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1093</v>
      </c>
      <c r="F820" t="n">
        <v>4918969</v>
      </c>
      <c r="G820" t="s">
        <v>74</v>
      </c>
      <c r="H820" t="s">
        <v>75</v>
      </c>
      <c r="I820" t="s"/>
      <c r="J820" t="s">
        <v>74</v>
      </c>
      <c r="K820" t="n">
        <v>107.1</v>
      </c>
      <c r="L820" t="s">
        <v>76</v>
      </c>
      <c r="M820" t="s"/>
      <c r="N820" t="s">
        <v>93</v>
      </c>
      <c r="O820" t="s">
        <v>78</v>
      </c>
      <c r="P820" t="s">
        <v>1094</v>
      </c>
      <c r="Q820" t="s"/>
      <c r="R820" t="s">
        <v>112</v>
      </c>
      <c r="S820" t="s">
        <v>1095</v>
      </c>
      <c r="T820" t="s">
        <v>81</v>
      </c>
      <c r="U820" t="s">
        <v>82</v>
      </c>
      <c r="V820" t="s">
        <v>83</v>
      </c>
      <c r="W820" t="s">
        <v>109</v>
      </c>
      <c r="X820" t="s"/>
      <c r="Y820" t="s">
        <v>85</v>
      </c>
      <c r="Z820">
        <f>HYPERLINK("https://hotel-media.eclerx.com/savepage/tk_1546241794619923_sr_189.html","info")</f>
        <v/>
      </c>
      <c r="AA820" t="n">
        <v>609145</v>
      </c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253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3875364</v>
      </c>
      <c r="AZ820" t="s">
        <v>1096</v>
      </c>
      <c r="BA820" t="s"/>
      <c r="BB820" t="n">
        <v>743096</v>
      </c>
      <c r="BC820" t="n">
        <v>52.49587</v>
      </c>
      <c r="BD820" t="n">
        <v>52.49587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1093</v>
      </c>
      <c r="F821" t="n">
        <v>4918969</v>
      </c>
      <c r="G821" t="s">
        <v>74</v>
      </c>
      <c r="H821" t="s">
        <v>75</v>
      </c>
      <c r="I821" t="s"/>
      <c r="J821" t="s">
        <v>74</v>
      </c>
      <c r="K821" t="n">
        <v>119</v>
      </c>
      <c r="L821" t="s">
        <v>76</v>
      </c>
      <c r="M821" t="s"/>
      <c r="N821" t="s">
        <v>95</v>
      </c>
      <c r="O821" t="s">
        <v>78</v>
      </c>
      <c r="P821" t="s">
        <v>1094</v>
      </c>
      <c r="Q821" t="s"/>
      <c r="R821" t="s">
        <v>112</v>
      </c>
      <c r="S821" t="s">
        <v>204</v>
      </c>
      <c r="T821" t="s">
        <v>81</v>
      </c>
      <c r="U821" t="s">
        <v>82</v>
      </c>
      <c r="V821" t="s">
        <v>83</v>
      </c>
      <c r="W821" t="s">
        <v>109</v>
      </c>
      <c r="X821" t="s"/>
      <c r="Y821" t="s">
        <v>85</v>
      </c>
      <c r="Z821">
        <f>HYPERLINK("https://hotel-media.eclerx.com/savepage/tk_1546241794619923_sr_189.html","info")</f>
        <v/>
      </c>
      <c r="AA821" t="n">
        <v>609145</v>
      </c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253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3875364</v>
      </c>
      <c r="AZ821" t="s">
        <v>1096</v>
      </c>
      <c r="BA821" t="s"/>
      <c r="BB821" t="n">
        <v>743096</v>
      </c>
      <c r="BC821" t="n">
        <v>52.49587</v>
      </c>
      <c r="BD821" t="n">
        <v>52.49587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1093</v>
      </c>
      <c r="F822" t="n">
        <v>4918969</v>
      </c>
      <c r="G822" t="s">
        <v>74</v>
      </c>
      <c r="H822" t="s">
        <v>75</v>
      </c>
      <c r="I822" t="s"/>
      <c r="J822" t="s">
        <v>74</v>
      </c>
      <c r="K822" t="n">
        <v>149</v>
      </c>
      <c r="L822" t="s">
        <v>76</v>
      </c>
      <c r="M822" t="s"/>
      <c r="N822" t="s">
        <v>201</v>
      </c>
      <c r="O822" t="s">
        <v>78</v>
      </c>
      <c r="P822" t="s">
        <v>1094</v>
      </c>
      <c r="Q822" t="s"/>
      <c r="R822" t="s">
        <v>112</v>
      </c>
      <c r="S822" t="s">
        <v>206</v>
      </c>
      <c r="T822" t="s">
        <v>81</v>
      </c>
      <c r="U822" t="s">
        <v>82</v>
      </c>
      <c r="V822" t="s">
        <v>83</v>
      </c>
      <c r="W822" t="s">
        <v>109</v>
      </c>
      <c r="X822" t="s"/>
      <c r="Y822" t="s">
        <v>85</v>
      </c>
      <c r="Z822">
        <f>HYPERLINK("https://hotel-media.eclerx.com/savepage/tk_1546241794619923_sr_189.html","info")</f>
        <v/>
      </c>
      <c r="AA822" t="n">
        <v>609145</v>
      </c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253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3875364</v>
      </c>
      <c r="AZ822" t="s">
        <v>1096</v>
      </c>
      <c r="BA822" t="s"/>
      <c r="BB822" t="n">
        <v>743096</v>
      </c>
      <c r="BC822" t="n">
        <v>52.49587</v>
      </c>
      <c r="BD822" t="n">
        <v>52.49587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1093</v>
      </c>
      <c r="F823" t="n">
        <v>4918969</v>
      </c>
      <c r="G823" t="s">
        <v>74</v>
      </c>
      <c r="H823" t="s">
        <v>75</v>
      </c>
      <c r="I823" t="s"/>
      <c r="J823" t="s">
        <v>74</v>
      </c>
      <c r="K823" t="n">
        <v>199</v>
      </c>
      <c r="L823" t="s">
        <v>76</v>
      </c>
      <c r="M823" t="s"/>
      <c r="N823" t="s">
        <v>327</v>
      </c>
      <c r="O823" t="s">
        <v>78</v>
      </c>
      <c r="P823" t="s">
        <v>1094</v>
      </c>
      <c r="Q823" t="s"/>
      <c r="R823" t="s">
        <v>112</v>
      </c>
      <c r="S823" t="s">
        <v>1097</v>
      </c>
      <c r="T823" t="s">
        <v>81</v>
      </c>
      <c r="U823" t="s">
        <v>82</v>
      </c>
      <c r="V823" t="s">
        <v>83</v>
      </c>
      <c r="W823" t="s">
        <v>109</v>
      </c>
      <c r="X823" t="s"/>
      <c r="Y823" t="s">
        <v>85</v>
      </c>
      <c r="Z823">
        <f>HYPERLINK("https://hotel-media.eclerx.com/savepage/tk_1546241794619923_sr_189.html","info")</f>
        <v/>
      </c>
      <c r="AA823" t="n">
        <v>609145</v>
      </c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253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3875364</v>
      </c>
      <c r="AZ823" t="s">
        <v>1096</v>
      </c>
      <c r="BA823" t="s"/>
      <c r="BB823" t="n">
        <v>743096</v>
      </c>
      <c r="BC823" t="n">
        <v>52.49587</v>
      </c>
      <c r="BD823" t="n">
        <v>52.49587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1093</v>
      </c>
      <c r="F824" t="n">
        <v>4918969</v>
      </c>
      <c r="G824" t="s">
        <v>74</v>
      </c>
      <c r="H824" t="s">
        <v>75</v>
      </c>
      <c r="I824" t="s"/>
      <c r="J824" t="s">
        <v>74</v>
      </c>
      <c r="K824" t="n">
        <v>229</v>
      </c>
      <c r="L824" t="s">
        <v>76</v>
      </c>
      <c r="M824" t="s"/>
      <c r="N824" t="s">
        <v>203</v>
      </c>
      <c r="O824" t="s">
        <v>78</v>
      </c>
      <c r="P824" t="s">
        <v>1094</v>
      </c>
      <c r="Q824" t="s"/>
      <c r="R824" t="s">
        <v>112</v>
      </c>
      <c r="S824" t="s">
        <v>1098</v>
      </c>
      <c r="T824" t="s">
        <v>81</v>
      </c>
      <c r="U824" t="s">
        <v>82</v>
      </c>
      <c r="V824" t="s">
        <v>83</v>
      </c>
      <c r="W824" t="s">
        <v>109</v>
      </c>
      <c r="X824" t="s"/>
      <c r="Y824" t="s">
        <v>85</v>
      </c>
      <c r="Z824">
        <f>HYPERLINK("https://hotel-media.eclerx.com/savepage/tk_1546241794619923_sr_189.html","info")</f>
        <v/>
      </c>
      <c r="AA824" t="n">
        <v>609145</v>
      </c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253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3875364</v>
      </c>
      <c r="AZ824" t="s">
        <v>1096</v>
      </c>
      <c r="BA824" t="s"/>
      <c r="BB824" t="n">
        <v>743096</v>
      </c>
      <c r="BC824" t="n">
        <v>52.49587</v>
      </c>
      <c r="BD824" t="n">
        <v>52.49587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1099</v>
      </c>
      <c r="F825" t="n">
        <v>341930</v>
      </c>
      <c r="G825" t="s">
        <v>74</v>
      </c>
      <c r="H825" t="s">
        <v>75</v>
      </c>
      <c r="I825" t="s"/>
      <c r="J825" t="s">
        <v>74</v>
      </c>
      <c r="K825" t="n">
        <v>94.08</v>
      </c>
      <c r="L825" t="s">
        <v>76</v>
      </c>
      <c r="M825" t="s"/>
      <c r="N825" t="s">
        <v>1100</v>
      </c>
      <c r="O825" t="s">
        <v>78</v>
      </c>
      <c r="P825" t="s">
        <v>1101</v>
      </c>
      <c r="Q825" t="s"/>
      <c r="R825" t="s">
        <v>112</v>
      </c>
      <c r="S825" t="s">
        <v>1102</v>
      </c>
      <c r="T825" t="s">
        <v>81</v>
      </c>
      <c r="U825" t="s">
        <v>82</v>
      </c>
      <c r="V825" t="s">
        <v>83</v>
      </c>
      <c r="W825" t="s">
        <v>109</v>
      </c>
      <c r="X825" t="s"/>
      <c r="Y825" t="s">
        <v>85</v>
      </c>
      <c r="Z825">
        <f>HYPERLINK("https://hotel-media.eclerx.com/savepage/tk_1546241634446149_sr_189.html","info")</f>
        <v/>
      </c>
      <c r="AA825" t="n">
        <v>97317</v>
      </c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175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231456</v>
      </c>
      <c r="AZ825" t="s">
        <v>1103</v>
      </c>
      <c r="BA825" t="s"/>
      <c r="BB825" t="n">
        <v>29954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1099</v>
      </c>
      <c r="F826" t="n">
        <v>341930</v>
      </c>
      <c r="G826" t="s">
        <v>74</v>
      </c>
      <c r="H826" t="s">
        <v>75</v>
      </c>
      <c r="I826" t="s"/>
      <c r="J826" t="s">
        <v>74</v>
      </c>
      <c r="K826" t="n">
        <v>117.6</v>
      </c>
      <c r="L826" t="s">
        <v>76</v>
      </c>
      <c r="M826" t="s"/>
      <c r="N826" t="s">
        <v>1104</v>
      </c>
      <c r="O826" t="s">
        <v>78</v>
      </c>
      <c r="P826" t="s">
        <v>1101</v>
      </c>
      <c r="Q826" t="s"/>
      <c r="R826" t="s">
        <v>112</v>
      </c>
      <c r="S826" t="s">
        <v>523</v>
      </c>
      <c r="T826" t="s">
        <v>81</v>
      </c>
      <c r="U826" t="s">
        <v>82</v>
      </c>
      <c r="V826" t="s">
        <v>83</v>
      </c>
      <c r="W826" t="s">
        <v>109</v>
      </c>
      <c r="X826" t="s"/>
      <c r="Y826" t="s">
        <v>85</v>
      </c>
      <c r="Z826">
        <f>HYPERLINK("https://hotel-media.eclerx.com/savepage/tk_1546241634446149_sr_189.html","info")</f>
        <v/>
      </c>
      <c r="AA826" t="n">
        <v>97317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175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231456</v>
      </c>
      <c r="AZ826" t="s">
        <v>1103</v>
      </c>
      <c r="BA826" t="s"/>
      <c r="BB826" t="n">
        <v>29954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1099</v>
      </c>
      <c r="F827" t="n">
        <v>341930</v>
      </c>
      <c r="G827" t="s">
        <v>74</v>
      </c>
      <c r="H827" t="s">
        <v>75</v>
      </c>
      <c r="I827" t="s"/>
      <c r="J827" t="s">
        <v>74</v>
      </c>
      <c r="K827" t="n">
        <v>106.68</v>
      </c>
      <c r="L827" t="s">
        <v>76</v>
      </c>
      <c r="M827" t="s"/>
      <c r="N827" t="s">
        <v>1105</v>
      </c>
      <c r="O827" t="s">
        <v>78</v>
      </c>
      <c r="P827" t="s">
        <v>1101</v>
      </c>
      <c r="Q827" t="s"/>
      <c r="R827" t="s">
        <v>112</v>
      </c>
      <c r="S827" t="s">
        <v>1106</v>
      </c>
      <c r="T827" t="s">
        <v>81</v>
      </c>
      <c r="U827" t="s">
        <v>82</v>
      </c>
      <c r="V827" t="s">
        <v>83</v>
      </c>
      <c r="W827" t="s">
        <v>109</v>
      </c>
      <c r="X827" t="s"/>
      <c r="Y827" t="s">
        <v>85</v>
      </c>
      <c r="Z827">
        <f>HYPERLINK("https://hotel-media.eclerx.com/savepage/tk_1546241634446149_sr_189.html","info")</f>
        <v/>
      </c>
      <c r="AA827" t="n">
        <v>97317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175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231456</v>
      </c>
      <c r="AZ827" t="s">
        <v>1103</v>
      </c>
      <c r="BA827" t="s"/>
      <c r="BB827" t="n">
        <v>29954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1099</v>
      </c>
      <c r="F828" t="n">
        <v>341930</v>
      </c>
      <c r="G828" t="s">
        <v>74</v>
      </c>
      <c r="H828" t="s">
        <v>75</v>
      </c>
      <c r="I828" t="s"/>
      <c r="J828" t="s">
        <v>74</v>
      </c>
      <c r="K828" t="n">
        <v>110.88</v>
      </c>
      <c r="L828" t="s">
        <v>76</v>
      </c>
      <c r="M828" t="s"/>
      <c r="N828" t="s">
        <v>1107</v>
      </c>
      <c r="O828" t="s">
        <v>78</v>
      </c>
      <c r="P828" t="s">
        <v>1101</v>
      </c>
      <c r="Q828" t="s"/>
      <c r="R828" t="s">
        <v>112</v>
      </c>
      <c r="S828" t="s">
        <v>342</v>
      </c>
      <c r="T828" t="s">
        <v>81</v>
      </c>
      <c r="U828" t="s">
        <v>82</v>
      </c>
      <c r="V828" t="s">
        <v>83</v>
      </c>
      <c r="W828" t="s">
        <v>109</v>
      </c>
      <c r="X828" t="s"/>
      <c r="Y828" t="s">
        <v>85</v>
      </c>
      <c r="Z828">
        <f>HYPERLINK("https://hotel-media.eclerx.com/savepage/tk_1546241634446149_sr_189.html","info")</f>
        <v/>
      </c>
      <c r="AA828" t="n">
        <v>97317</v>
      </c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175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231456</v>
      </c>
      <c r="AZ828" t="s">
        <v>1103</v>
      </c>
      <c r="BA828" t="s"/>
      <c r="BB828" t="n">
        <v>29954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1099</v>
      </c>
      <c r="F829" t="n">
        <v>341930</v>
      </c>
      <c r="G829" t="s">
        <v>74</v>
      </c>
      <c r="H829" t="s">
        <v>75</v>
      </c>
      <c r="I829" t="s"/>
      <c r="J829" t="s">
        <v>74</v>
      </c>
      <c r="K829" t="n">
        <v>119.28</v>
      </c>
      <c r="L829" t="s">
        <v>76</v>
      </c>
      <c r="M829" t="s"/>
      <c r="N829" t="s">
        <v>1108</v>
      </c>
      <c r="O829" t="s">
        <v>78</v>
      </c>
      <c r="P829" t="s">
        <v>1101</v>
      </c>
      <c r="Q829" t="s"/>
      <c r="R829" t="s">
        <v>112</v>
      </c>
      <c r="S829" t="s">
        <v>1109</v>
      </c>
      <c r="T829" t="s">
        <v>81</v>
      </c>
      <c r="U829" t="s">
        <v>82</v>
      </c>
      <c r="V829" t="s">
        <v>83</v>
      </c>
      <c r="W829" t="s">
        <v>109</v>
      </c>
      <c r="X829" t="s"/>
      <c r="Y829" t="s">
        <v>85</v>
      </c>
      <c r="Z829">
        <f>HYPERLINK("https://hotel-media.eclerx.com/savepage/tk_1546241634446149_sr_189.html","info")</f>
        <v/>
      </c>
      <c r="AA829" t="n">
        <v>97317</v>
      </c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175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231456</v>
      </c>
      <c r="AZ829" t="s">
        <v>1103</v>
      </c>
      <c r="BA829" t="s"/>
      <c r="BB829" t="n">
        <v>29954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1099</v>
      </c>
      <c r="F830" t="n">
        <v>341930</v>
      </c>
      <c r="G830" t="s">
        <v>74</v>
      </c>
      <c r="H830" t="s">
        <v>75</v>
      </c>
      <c r="I830" t="s"/>
      <c r="J830" t="s">
        <v>74</v>
      </c>
      <c r="K830" t="n">
        <v>133.35</v>
      </c>
      <c r="L830" t="s">
        <v>76</v>
      </c>
      <c r="M830" t="s"/>
      <c r="N830" t="s">
        <v>1105</v>
      </c>
      <c r="O830" t="s">
        <v>78</v>
      </c>
      <c r="P830" t="s">
        <v>1101</v>
      </c>
      <c r="Q830" t="s"/>
      <c r="R830" t="s">
        <v>112</v>
      </c>
      <c r="S830" t="s">
        <v>249</v>
      </c>
      <c r="T830" t="s">
        <v>81</v>
      </c>
      <c r="U830" t="s">
        <v>82</v>
      </c>
      <c r="V830" t="s">
        <v>83</v>
      </c>
      <c r="W830" t="s">
        <v>109</v>
      </c>
      <c r="X830" t="s"/>
      <c r="Y830" t="s">
        <v>85</v>
      </c>
      <c r="Z830">
        <f>HYPERLINK("https://hotel-media.eclerx.com/savepage/tk_1546241634446149_sr_189.html","info")</f>
        <v/>
      </c>
      <c r="AA830" t="n">
        <v>97317</v>
      </c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175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231456</v>
      </c>
      <c r="AZ830" t="s">
        <v>1103</v>
      </c>
      <c r="BA830" t="s"/>
      <c r="BB830" t="n">
        <v>29954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1099</v>
      </c>
      <c r="F831" t="n">
        <v>341930</v>
      </c>
      <c r="G831" t="s">
        <v>74</v>
      </c>
      <c r="H831" t="s">
        <v>75</v>
      </c>
      <c r="I831" t="s"/>
      <c r="J831" t="s">
        <v>74</v>
      </c>
      <c r="K831" t="n">
        <v>138.6</v>
      </c>
      <c r="L831" t="s">
        <v>76</v>
      </c>
      <c r="M831" t="s"/>
      <c r="N831" t="s">
        <v>1107</v>
      </c>
      <c r="O831" t="s">
        <v>78</v>
      </c>
      <c r="P831" t="s">
        <v>1101</v>
      </c>
      <c r="Q831" t="s"/>
      <c r="R831" t="s">
        <v>112</v>
      </c>
      <c r="S831" t="s">
        <v>1110</v>
      </c>
      <c r="T831" t="s">
        <v>81</v>
      </c>
      <c r="U831" t="s">
        <v>82</v>
      </c>
      <c r="V831" t="s">
        <v>83</v>
      </c>
      <c r="W831" t="s">
        <v>109</v>
      </c>
      <c r="X831" t="s"/>
      <c r="Y831" t="s">
        <v>85</v>
      </c>
      <c r="Z831">
        <f>HYPERLINK("https://hotel-media.eclerx.com/savepage/tk_1546241634446149_sr_189.html","info")</f>
        <v/>
      </c>
      <c r="AA831" t="n">
        <v>97317</v>
      </c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175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231456</v>
      </c>
      <c r="AZ831" t="s">
        <v>1103</v>
      </c>
      <c r="BA831" t="s"/>
      <c r="BB831" t="n">
        <v>29954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1099</v>
      </c>
      <c r="F832" t="n">
        <v>341930</v>
      </c>
      <c r="G832" t="s">
        <v>74</v>
      </c>
      <c r="H832" t="s">
        <v>75</v>
      </c>
      <c r="I832" t="s"/>
      <c r="J832" t="s">
        <v>74</v>
      </c>
      <c r="K832" t="n">
        <v>149.1</v>
      </c>
      <c r="L832" t="s">
        <v>76</v>
      </c>
      <c r="M832" t="s"/>
      <c r="N832" t="s">
        <v>1108</v>
      </c>
      <c r="O832" t="s">
        <v>78</v>
      </c>
      <c r="P832" t="s">
        <v>1101</v>
      </c>
      <c r="Q832" t="s"/>
      <c r="R832" t="s">
        <v>112</v>
      </c>
      <c r="S832" t="s">
        <v>529</v>
      </c>
      <c r="T832" t="s">
        <v>81</v>
      </c>
      <c r="U832" t="s">
        <v>82</v>
      </c>
      <c r="V832" t="s">
        <v>83</v>
      </c>
      <c r="W832" t="s">
        <v>109</v>
      </c>
      <c r="X832" t="s"/>
      <c r="Y832" t="s">
        <v>85</v>
      </c>
      <c r="Z832">
        <f>HYPERLINK("https://hotel-media.eclerx.com/savepage/tk_1546241634446149_sr_189.html","info")</f>
        <v/>
      </c>
      <c r="AA832" t="n">
        <v>97317</v>
      </c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175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231456</v>
      </c>
      <c r="AZ832" t="s">
        <v>1103</v>
      </c>
      <c r="BA832" t="s"/>
      <c r="BB832" t="n">
        <v>29954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1099</v>
      </c>
      <c r="F833" t="n">
        <v>341930</v>
      </c>
      <c r="G833" t="s">
        <v>74</v>
      </c>
      <c r="H833" t="s">
        <v>75</v>
      </c>
      <c r="I833" t="s"/>
      <c r="J833" t="s">
        <v>74</v>
      </c>
      <c r="K833" t="n">
        <v>155.6</v>
      </c>
      <c r="L833" t="s">
        <v>76</v>
      </c>
      <c r="M833" t="s"/>
      <c r="N833" t="s">
        <v>1104</v>
      </c>
      <c r="O833" t="s">
        <v>78</v>
      </c>
      <c r="P833" t="s">
        <v>1101</v>
      </c>
      <c r="Q833" t="s"/>
      <c r="R833" t="s">
        <v>112</v>
      </c>
      <c r="S833" t="s">
        <v>1111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>
        <f>HYPERLINK("https://hotel-media.eclerx.com/savepage/tk_1546241634446149_sr_189.html","info")</f>
        <v/>
      </c>
      <c r="AA833" t="n">
        <v>97317</v>
      </c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175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231456</v>
      </c>
      <c r="AZ833" t="s">
        <v>1103</v>
      </c>
      <c r="BA833" t="s"/>
      <c r="BB833" t="n">
        <v>29954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1099</v>
      </c>
      <c r="F834" t="n">
        <v>341930</v>
      </c>
      <c r="G834" t="s">
        <v>74</v>
      </c>
      <c r="H834" t="s">
        <v>75</v>
      </c>
      <c r="I834" t="s"/>
      <c r="J834" t="s">
        <v>74</v>
      </c>
      <c r="K834" t="n">
        <v>157.08</v>
      </c>
      <c r="L834" t="s">
        <v>76</v>
      </c>
      <c r="M834" t="s"/>
      <c r="N834" t="s">
        <v>1112</v>
      </c>
      <c r="O834" t="s">
        <v>78</v>
      </c>
      <c r="P834" t="s">
        <v>1101</v>
      </c>
      <c r="Q834" t="s"/>
      <c r="R834" t="s">
        <v>112</v>
      </c>
      <c r="S834" t="s">
        <v>1113</v>
      </c>
      <c r="T834" t="s">
        <v>81</v>
      </c>
      <c r="U834" t="s">
        <v>82</v>
      </c>
      <c r="V834" t="s">
        <v>83</v>
      </c>
      <c r="W834" t="s">
        <v>109</v>
      </c>
      <c r="X834" t="s"/>
      <c r="Y834" t="s">
        <v>85</v>
      </c>
      <c r="Z834">
        <f>HYPERLINK("https://hotel-media.eclerx.com/savepage/tk_1546241634446149_sr_189.html","info")</f>
        <v/>
      </c>
      <c r="AA834" t="n">
        <v>97317</v>
      </c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175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231456</v>
      </c>
      <c r="AZ834" t="s">
        <v>1103</v>
      </c>
      <c r="BA834" t="s"/>
      <c r="BB834" t="n">
        <v>29954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1099</v>
      </c>
      <c r="F835" t="n">
        <v>341930</v>
      </c>
      <c r="G835" t="s">
        <v>74</v>
      </c>
      <c r="H835" t="s">
        <v>75</v>
      </c>
      <c r="I835" t="s"/>
      <c r="J835" t="s">
        <v>74</v>
      </c>
      <c r="K835" t="n">
        <v>171.35</v>
      </c>
      <c r="L835" t="s">
        <v>76</v>
      </c>
      <c r="M835" t="s"/>
      <c r="N835" t="s">
        <v>1105</v>
      </c>
      <c r="O835" t="s">
        <v>78</v>
      </c>
      <c r="P835" t="s">
        <v>1101</v>
      </c>
      <c r="Q835" t="s"/>
      <c r="R835" t="s">
        <v>112</v>
      </c>
      <c r="S835" t="s">
        <v>1114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>
        <f>HYPERLINK("https://hotel-media.eclerx.com/savepage/tk_1546241634446149_sr_189.html","info")</f>
        <v/>
      </c>
      <c r="AA835" t="n">
        <v>97317</v>
      </c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175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231456</v>
      </c>
      <c r="AZ835" t="s">
        <v>1103</v>
      </c>
      <c r="BA835" t="s"/>
      <c r="BB835" t="n">
        <v>29954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1099</v>
      </c>
      <c r="F836" t="n">
        <v>341930</v>
      </c>
      <c r="G836" t="s">
        <v>74</v>
      </c>
      <c r="H836" t="s">
        <v>75</v>
      </c>
      <c r="I836" t="s"/>
      <c r="J836" t="s">
        <v>74</v>
      </c>
      <c r="K836" t="n">
        <v>176.6</v>
      </c>
      <c r="L836" t="s">
        <v>76</v>
      </c>
      <c r="M836" t="s"/>
      <c r="N836" t="s">
        <v>1107</v>
      </c>
      <c r="O836" t="s">
        <v>78</v>
      </c>
      <c r="P836" t="s">
        <v>1101</v>
      </c>
      <c r="Q836" t="s"/>
      <c r="R836" t="s">
        <v>112</v>
      </c>
      <c r="S836" t="s">
        <v>1115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>
        <f>HYPERLINK("https://hotel-media.eclerx.com/savepage/tk_1546241634446149_sr_189.html","info")</f>
        <v/>
      </c>
      <c r="AA836" t="n">
        <v>97317</v>
      </c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175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231456</v>
      </c>
      <c r="AZ836" t="s">
        <v>1103</v>
      </c>
      <c r="BA836" t="s"/>
      <c r="BB836" t="n">
        <v>29954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1099</v>
      </c>
      <c r="F837" t="n">
        <v>341930</v>
      </c>
      <c r="G837" t="s">
        <v>74</v>
      </c>
      <c r="H837" t="s">
        <v>75</v>
      </c>
      <c r="I837" t="s"/>
      <c r="J837" t="s">
        <v>74</v>
      </c>
      <c r="K837" t="n">
        <v>187.1</v>
      </c>
      <c r="L837" t="s">
        <v>76</v>
      </c>
      <c r="M837" t="s"/>
      <c r="N837" t="s">
        <v>1108</v>
      </c>
      <c r="O837" t="s">
        <v>78</v>
      </c>
      <c r="P837" t="s">
        <v>1101</v>
      </c>
      <c r="Q837" t="s"/>
      <c r="R837" t="s">
        <v>112</v>
      </c>
      <c r="S837" t="s">
        <v>1116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>
        <f>HYPERLINK("https://hotel-media.eclerx.com/savepage/tk_1546241634446149_sr_189.html","info")</f>
        <v/>
      </c>
      <c r="AA837" t="n">
        <v>97317</v>
      </c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175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231456</v>
      </c>
      <c r="AZ837" t="s">
        <v>1103</v>
      </c>
      <c r="BA837" t="s"/>
      <c r="BB837" t="n">
        <v>29954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1099</v>
      </c>
      <c r="F838" t="n">
        <v>341930</v>
      </c>
      <c r="G838" t="s">
        <v>74</v>
      </c>
      <c r="H838" t="s">
        <v>75</v>
      </c>
      <c r="I838" t="s"/>
      <c r="J838" t="s">
        <v>74</v>
      </c>
      <c r="K838" t="n">
        <v>196.35</v>
      </c>
      <c r="L838" t="s">
        <v>76</v>
      </c>
      <c r="M838" t="s"/>
      <c r="N838" t="s">
        <v>1112</v>
      </c>
      <c r="O838" t="s">
        <v>78</v>
      </c>
      <c r="P838" t="s">
        <v>1101</v>
      </c>
      <c r="Q838" t="s"/>
      <c r="R838" t="s">
        <v>112</v>
      </c>
      <c r="S838" t="s">
        <v>1117</v>
      </c>
      <c r="T838" t="s">
        <v>81</v>
      </c>
      <c r="U838" t="s">
        <v>82</v>
      </c>
      <c r="V838" t="s">
        <v>83</v>
      </c>
      <c r="W838" t="s">
        <v>109</v>
      </c>
      <c r="X838" t="s"/>
      <c r="Y838" t="s">
        <v>85</v>
      </c>
      <c r="Z838">
        <f>HYPERLINK("https://hotel-media.eclerx.com/savepage/tk_1546241634446149_sr_189.html","info")</f>
        <v/>
      </c>
      <c r="AA838" t="n">
        <v>97317</v>
      </c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175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231456</v>
      </c>
      <c r="AZ838" t="s">
        <v>1103</v>
      </c>
      <c r="BA838" t="s"/>
      <c r="BB838" t="n">
        <v>29954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1099</v>
      </c>
      <c r="F839" t="n">
        <v>341930</v>
      </c>
      <c r="G839" t="s">
        <v>74</v>
      </c>
      <c r="H839" t="s">
        <v>75</v>
      </c>
      <c r="I839" t="s"/>
      <c r="J839" t="s">
        <v>74</v>
      </c>
      <c r="K839" t="n">
        <v>234.35</v>
      </c>
      <c r="L839" t="s">
        <v>76</v>
      </c>
      <c r="M839" t="s"/>
      <c r="N839" t="s">
        <v>1112</v>
      </c>
      <c r="O839" t="s">
        <v>78</v>
      </c>
      <c r="P839" t="s">
        <v>1101</v>
      </c>
      <c r="Q839" t="s"/>
      <c r="R839" t="s">
        <v>112</v>
      </c>
      <c r="S839" t="s">
        <v>1118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>
        <f>HYPERLINK("https://hotel-media.eclerx.com/savepage/tk_1546241634446149_sr_189.html","info")</f>
        <v/>
      </c>
      <c r="AA839" t="n">
        <v>97317</v>
      </c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175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231456</v>
      </c>
      <c r="AZ839" t="s">
        <v>1103</v>
      </c>
      <c r="BA839" t="s"/>
      <c r="BB839" t="n">
        <v>29954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1119</v>
      </c>
      <c r="F840" t="n">
        <v>5989462</v>
      </c>
      <c r="G840" t="s">
        <v>74</v>
      </c>
      <c r="H840" t="s">
        <v>75</v>
      </c>
      <c r="I840" t="s"/>
      <c r="J840" t="s">
        <v>74</v>
      </c>
      <c r="K840" t="n">
        <v>81</v>
      </c>
      <c r="L840" t="s">
        <v>76</v>
      </c>
      <c r="M840" t="s"/>
      <c r="N840" t="s">
        <v>93</v>
      </c>
      <c r="O840" t="s">
        <v>78</v>
      </c>
      <c r="P840" t="s">
        <v>1120</v>
      </c>
      <c r="Q840" t="s"/>
      <c r="R840" t="s">
        <v>171</v>
      </c>
      <c r="S840" t="s">
        <v>721</v>
      </c>
      <c r="T840" t="s">
        <v>81</v>
      </c>
      <c r="U840" t="s">
        <v>82</v>
      </c>
      <c r="V840" t="s">
        <v>83</v>
      </c>
      <c r="W840" t="s">
        <v>109</v>
      </c>
      <c r="X840" t="s"/>
      <c r="Y840" t="s">
        <v>85</v>
      </c>
      <c r="Z840">
        <f>HYPERLINK("https://hotel-media.eclerx.com/savepage/tk_15462419030542803_sr_188.html","info")</f>
        <v/>
      </c>
      <c r="AA840" t="n">
        <v>270936</v>
      </c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342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2607559</v>
      </c>
      <c r="AZ840" t="s">
        <v>1121</v>
      </c>
      <c r="BA840" t="s"/>
      <c r="BB840" t="n">
        <v>543028</v>
      </c>
      <c r="BC840" t="n">
        <v>52.52939</v>
      </c>
      <c r="BD840" t="n">
        <v>52.52939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1119</v>
      </c>
      <c r="F841" t="n">
        <v>5989462</v>
      </c>
      <c r="G841" t="s">
        <v>74</v>
      </c>
      <c r="H841" t="s">
        <v>75</v>
      </c>
      <c r="I841" t="s"/>
      <c r="J841" t="s">
        <v>74</v>
      </c>
      <c r="K841" t="n">
        <v>90</v>
      </c>
      <c r="L841" t="s">
        <v>76</v>
      </c>
      <c r="M841" t="s"/>
      <c r="N841" t="s">
        <v>104</v>
      </c>
      <c r="O841" t="s">
        <v>78</v>
      </c>
      <c r="P841" t="s">
        <v>1120</v>
      </c>
      <c r="Q841" t="s"/>
      <c r="R841" t="s">
        <v>171</v>
      </c>
      <c r="S841" t="s">
        <v>398</v>
      </c>
      <c r="T841" t="s">
        <v>81</v>
      </c>
      <c r="U841" t="s">
        <v>82</v>
      </c>
      <c r="V841" t="s">
        <v>83</v>
      </c>
      <c r="W841" t="s">
        <v>109</v>
      </c>
      <c r="X841" t="s"/>
      <c r="Y841" t="s">
        <v>85</v>
      </c>
      <c r="Z841">
        <f>HYPERLINK("https://hotel-media.eclerx.com/savepage/tk_15462419030542803_sr_188.html","info")</f>
        <v/>
      </c>
      <c r="AA841" t="n">
        <v>270936</v>
      </c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342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2607559</v>
      </c>
      <c r="AZ841" t="s">
        <v>1121</v>
      </c>
      <c r="BA841" t="s"/>
      <c r="BB841" t="n">
        <v>543028</v>
      </c>
      <c r="BC841" t="n">
        <v>52.52939</v>
      </c>
      <c r="BD841" t="n">
        <v>52.52939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1122</v>
      </c>
      <c r="F842" t="n">
        <v>-1</v>
      </c>
      <c r="G842" t="s">
        <v>74</v>
      </c>
      <c r="H842" t="s">
        <v>75</v>
      </c>
      <c r="I842" t="s"/>
      <c r="J842" t="s">
        <v>74</v>
      </c>
      <c r="K842" t="n">
        <v>64.98999999999999</v>
      </c>
      <c r="L842" t="s">
        <v>76</v>
      </c>
      <c r="M842" t="s"/>
      <c r="N842" t="s">
        <v>468</v>
      </c>
      <c r="O842" t="s">
        <v>78</v>
      </c>
      <c r="P842" t="s">
        <v>1122</v>
      </c>
      <c r="Q842" t="s"/>
      <c r="R842" t="s">
        <v>171</v>
      </c>
      <c r="S842" t="s">
        <v>1123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>
        <f>HYPERLINK("https://hotel-media.eclerx.com/savepage/tk_15462415923598795_sr_188.html","info")</f>
        <v/>
      </c>
      <c r="AA842" t="n">
        <v>-2071656</v>
      </c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172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2071656</v>
      </c>
      <c r="AZ842" t="s">
        <v>1124</v>
      </c>
      <c r="BA842" t="s"/>
      <c r="BB842" t="n">
        <v>5871</v>
      </c>
      <c r="BC842" t="n">
        <v>52.48983</v>
      </c>
      <c r="BD842" t="n">
        <v>52.48983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1122</v>
      </c>
      <c r="F843" t="n">
        <v>-1</v>
      </c>
      <c r="G843" t="s">
        <v>74</v>
      </c>
      <c r="H843" t="s">
        <v>75</v>
      </c>
      <c r="I843" t="s"/>
      <c r="J843" t="s">
        <v>74</v>
      </c>
      <c r="K843" t="n">
        <v>72</v>
      </c>
      <c r="L843" t="s">
        <v>76</v>
      </c>
      <c r="M843" t="s"/>
      <c r="N843" t="s">
        <v>95</v>
      </c>
      <c r="O843" t="s">
        <v>78</v>
      </c>
      <c r="P843" t="s">
        <v>1122</v>
      </c>
      <c r="Q843" t="s"/>
      <c r="R843" t="s">
        <v>171</v>
      </c>
      <c r="S843" t="s">
        <v>650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>
        <f>HYPERLINK("https://hotel-media.eclerx.com/savepage/tk_15462415923598795_sr_188.html","info")</f>
        <v/>
      </c>
      <c r="AA843" t="n">
        <v>-2071656</v>
      </c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172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2071656</v>
      </c>
      <c r="AZ843" t="s">
        <v>1124</v>
      </c>
      <c r="BA843" t="s"/>
      <c r="BB843" t="n">
        <v>5871</v>
      </c>
      <c r="BC843" t="n">
        <v>52.48983</v>
      </c>
      <c r="BD843" t="n">
        <v>52.48983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1122</v>
      </c>
      <c r="F844" t="n">
        <v>-1</v>
      </c>
      <c r="G844" t="s">
        <v>74</v>
      </c>
      <c r="H844" t="s">
        <v>75</v>
      </c>
      <c r="I844" t="s"/>
      <c r="J844" t="s">
        <v>74</v>
      </c>
      <c r="K844" t="n">
        <v>84</v>
      </c>
      <c r="L844" t="s">
        <v>76</v>
      </c>
      <c r="M844" t="s"/>
      <c r="N844" t="s">
        <v>218</v>
      </c>
      <c r="O844" t="s">
        <v>78</v>
      </c>
      <c r="P844" t="s">
        <v>1122</v>
      </c>
      <c r="Q844" t="s"/>
      <c r="R844" t="s">
        <v>171</v>
      </c>
      <c r="S844" t="s">
        <v>179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>
        <f>HYPERLINK("https://hotel-media.eclerx.com/savepage/tk_15462415923598795_sr_188.html","info")</f>
        <v/>
      </c>
      <c r="AA844" t="n">
        <v>-2071656</v>
      </c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172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2071656</v>
      </c>
      <c r="AZ844" t="s">
        <v>1124</v>
      </c>
      <c r="BA844" t="s"/>
      <c r="BB844" t="n">
        <v>5871</v>
      </c>
      <c r="BC844" t="n">
        <v>52.48983</v>
      </c>
      <c r="BD844" t="n">
        <v>52.48983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1122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93</v>
      </c>
      <c r="L845" t="s">
        <v>76</v>
      </c>
      <c r="M845" t="s"/>
      <c r="N845" t="s">
        <v>201</v>
      </c>
      <c r="O845" t="s">
        <v>78</v>
      </c>
      <c r="P845" t="s">
        <v>1122</v>
      </c>
      <c r="Q845" t="s"/>
      <c r="R845" t="s">
        <v>171</v>
      </c>
      <c r="S845" t="s">
        <v>487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>
        <f>HYPERLINK("https://hotel-media.eclerx.com/savepage/tk_15462415923598795_sr_188.html","info")</f>
        <v/>
      </c>
      <c r="AA845" t="n">
        <v>-2071656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172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2071656</v>
      </c>
      <c r="AZ845" t="s">
        <v>1124</v>
      </c>
      <c r="BA845" t="s"/>
      <c r="BB845" t="n">
        <v>5871</v>
      </c>
      <c r="BC845" t="n">
        <v>52.48983</v>
      </c>
      <c r="BD845" t="n">
        <v>52.48983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1125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58</v>
      </c>
      <c r="L846" t="s">
        <v>76</v>
      </c>
      <c r="M846" t="s"/>
      <c r="N846" t="s">
        <v>104</v>
      </c>
      <c r="O846" t="s">
        <v>78</v>
      </c>
      <c r="P846" t="s">
        <v>1125</v>
      </c>
      <c r="Q846" t="s"/>
      <c r="R846" t="s">
        <v>171</v>
      </c>
      <c r="S846" t="s">
        <v>491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>
        <f>HYPERLINK("https://hotel-media.eclerx.com/savepage/tk_15462414984726493_sr_189.html","info")</f>
        <v/>
      </c>
      <c r="AA846" t="n">
        <v>-2009391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110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2009391</v>
      </c>
      <c r="AZ846" t="s">
        <v>1126</v>
      </c>
      <c r="BA846" t="s"/>
      <c r="BB846" t="n">
        <v>697198</v>
      </c>
      <c r="BC846" t="n">
        <v>52.498698</v>
      </c>
      <c r="BD846" t="n">
        <v>52.498698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1125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62.06</v>
      </c>
      <c r="L847" t="s">
        <v>76</v>
      </c>
      <c r="M847" t="s"/>
      <c r="N847" t="s">
        <v>1127</v>
      </c>
      <c r="O847" t="s">
        <v>78</v>
      </c>
      <c r="P847" t="s">
        <v>1125</v>
      </c>
      <c r="Q847" t="s"/>
      <c r="R847" t="s">
        <v>171</v>
      </c>
      <c r="S847" t="s">
        <v>1128</v>
      </c>
      <c r="T847" t="s">
        <v>81</v>
      </c>
      <c r="U847" t="s">
        <v>82</v>
      </c>
      <c r="V847" t="s">
        <v>83</v>
      </c>
      <c r="W847" t="s">
        <v>109</v>
      </c>
      <c r="X847" t="s"/>
      <c r="Y847" t="s">
        <v>85</v>
      </c>
      <c r="Z847">
        <f>HYPERLINK("https://hotel-media.eclerx.com/savepage/tk_15462414984726493_sr_189.html","info")</f>
        <v/>
      </c>
      <c r="AA847" t="n">
        <v>-2009391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110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2009391</v>
      </c>
      <c r="AZ847" t="s">
        <v>1126</v>
      </c>
      <c r="BA847" t="s"/>
      <c r="BB847" t="n">
        <v>697198</v>
      </c>
      <c r="BC847" t="n">
        <v>52.498698</v>
      </c>
      <c r="BD847" t="n">
        <v>52.498698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1129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51</v>
      </c>
      <c r="L848" t="s">
        <v>76</v>
      </c>
      <c r="M848" t="s"/>
      <c r="N848" t="s">
        <v>95</v>
      </c>
      <c r="O848" t="s">
        <v>78</v>
      </c>
      <c r="P848" t="s">
        <v>1129</v>
      </c>
      <c r="Q848" t="s"/>
      <c r="R848" t="s">
        <v>79</v>
      </c>
      <c r="S848" t="s">
        <v>352</v>
      </c>
      <c r="T848" t="s">
        <v>81</v>
      </c>
      <c r="U848" t="s">
        <v>82</v>
      </c>
      <c r="V848" t="s">
        <v>83</v>
      </c>
      <c r="W848" t="s">
        <v>109</v>
      </c>
      <c r="X848" t="s"/>
      <c r="Y848" t="s">
        <v>85</v>
      </c>
      <c r="Z848">
        <f>HYPERLINK("https://hotel-media.eclerx.com/savepage/tk_15462422130074902_sr_188.html","info")</f>
        <v/>
      </c>
      <c r="AA848" t="n">
        <v>-2071498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512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2071498</v>
      </c>
      <c r="AZ848" t="s">
        <v>1130</v>
      </c>
      <c r="BA848" t="s"/>
      <c r="BB848" t="n">
        <v>401792</v>
      </c>
      <c r="BC848" t="n">
        <v>52.503217</v>
      </c>
      <c r="BD848" t="n">
        <v>52.503217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1131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70.15000000000001</v>
      </c>
      <c r="L849" t="s">
        <v>76</v>
      </c>
      <c r="M849" t="s"/>
      <c r="N849" t="s">
        <v>93</v>
      </c>
      <c r="O849" t="s">
        <v>78</v>
      </c>
      <c r="P849" t="s">
        <v>1131</v>
      </c>
      <c r="Q849" t="s"/>
      <c r="R849" t="s">
        <v>112</v>
      </c>
      <c r="S849" t="s">
        <v>1132</v>
      </c>
      <c r="T849" t="s">
        <v>81</v>
      </c>
      <c r="U849" t="s">
        <v>82</v>
      </c>
      <c r="V849" t="s">
        <v>83</v>
      </c>
      <c r="W849" t="s">
        <v>109</v>
      </c>
      <c r="X849" t="s"/>
      <c r="Y849" t="s">
        <v>85</v>
      </c>
      <c r="Z849">
        <f>HYPERLINK("https://hotel-media.eclerx.com/savepage/tk_15462418432835314_sr_188.html","info")</f>
        <v/>
      </c>
      <c r="AA849" t="n">
        <v>-1321471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309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1321471</v>
      </c>
      <c r="AZ849" t="s">
        <v>1133</v>
      </c>
      <c r="BA849" t="s"/>
      <c r="BB849" t="n">
        <v>146589</v>
      </c>
      <c r="BC849" t="n">
        <v>52.53085</v>
      </c>
      <c r="BD849" t="n">
        <v>52.53085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1131</v>
      </c>
      <c r="F850" t="n">
        <v>-1</v>
      </c>
      <c r="G850" t="s">
        <v>74</v>
      </c>
      <c r="H850" t="s">
        <v>75</v>
      </c>
      <c r="I850" t="s"/>
      <c r="J850" t="s">
        <v>74</v>
      </c>
      <c r="K850" t="n">
        <v>82</v>
      </c>
      <c r="L850" t="s">
        <v>76</v>
      </c>
      <c r="M850" t="s"/>
      <c r="N850" t="s">
        <v>95</v>
      </c>
      <c r="O850" t="s">
        <v>78</v>
      </c>
      <c r="P850" t="s">
        <v>1131</v>
      </c>
      <c r="Q850" t="s"/>
      <c r="R850" t="s">
        <v>112</v>
      </c>
      <c r="S850" t="s">
        <v>604</v>
      </c>
      <c r="T850" t="s">
        <v>81</v>
      </c>
      <c r="U850" t="s">
        <v>82</v>
      </c>
      <c r="V850" t="s">
        <v>83</v>
      </c>
      <c r="W850" t="s">
        <v>109</v>
      </c>
      <c r="X850" t="s"/>
      <c r="Y850" t="s">
        <v>85</v>
      </c>
      <c r="Z850">
        <f>HYPERLINK("https://hotel-media.eclerx.com/savepage/tk_15462418432835314_sr_188.html","info")</f>
        <v/>
      </c>
      <c r="AA850" t="n">
        <v>-1321471</v>
      </c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309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1321471</v>
      </c>
      <c r="AZ850" t="s">
        <v>1133</v>
      </c>
      <c r="BA850" t="s"/>
      <c r="BB850" t="n">
        <v>146589</v>
      </c>
      <c r="BC850" t="n">
        <v>52.53085</v>
      </c>
      <c r="BD850" t="n">
        <v>52.53085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1131</v>
      </c>
      <c r="F851" t="n">
        <v>-1</v>
      </c>
      <c r="G851" t="s">
        <v>74</v>
      </c>
      <c r="H851" t="s">
        <v>75</v>
      </c>
      <c r="I851" t="s"/>
      <c r="J851" t="s">
        <v>74</v>
      </c>
      <c r="K851" t="n">
        <v>109</v>
      </c>
      <c r="L851" t="s">
        <v>76</v>
      </c>
      <c r="M851" t="s"/>
      <c r="N851" t="s">
        <v>201</v>
      </c>
      <c r="O851" t="s">
        <v>78</v>
      </c>
      <c r="P851" t="s">
        <v>1131</v>
      </c>
      <c r="Q851" t="s"/>
      <c r="R851" t="s">
        <v>112</v>
      </c>
      <c r="S851" t="s">
        <v>202</v>
      </c>
      <c r="T851" t="s">
        <v>81</v>
      </c>
      <c r="U851" t="s">
        <v>82</v>
      </c>
      <c r="V851" t="s">
        <v>83</v>
      </c>
      <c r="W851" t="s">
        <v>109</v>
      </c>
      <c r="X851" t="s"/>
      <c r="Y851" t="s">
        <v>85</v>
      </c>
      <c r="Z851">
        <f>HYPERLINK("https://hotel-media.eclerx.com/savepage/tk_15462418432835314_sr_188.html","info")</f>
        <v/>
      </c>
      <c r="AA851" t="n">
        <v>-1321471</v>
      </c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309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1321471</v>
      </c>
      <c r="AZ851" t="s">
        <v>1133</v>
      </c>
      <c r="BA851" t="s"/>
      <c r="BB851" t="n">
        <v>146589</v>
      </c>
      <c r="BC851" t="n">
        <v>52.53085</v>
      </c>
      <c r="BD851" t="n">
        <v>52.53085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1131</v>
      </c>
      <c r="F852" t="n">
        <v>-1</v>
      </c>
      <c r="G852" t="s">
        <v>74</v>
      </c>
      <c r="H852" t="s">
        <v>75</v>
      </c>
      <c r="I852" t="s"/>
      <c r="J852" t="s">
        <v>74</v>
      </c>
      <c r="K852" t="n">
        <v>134.76</v>
      </c>
      <c r="L852" t="s">
        <v>76</v>
      </c>
      <c r="M852" t="s"/>
      <c r="N852" t="s">
        <v>1134</v>
      </c>
      <c r="O852" t="s">
        <v>78</v>
      </c>
      <c r="P852" t="s">
        <v>1131</v>
      </c>
      <c r="Q852" t="s"/>
      <c r="R852" t="s">
        <v>112</v>
      </c>
      <c r="S852" t="s">
        <v>1135</v>
      </c>
      <c r="T852" t="s">
        <v>81</v>
      </c>
      <c r="U852" t="s">
        <v>82</v>
      </c>
      <c r="V852" t="s">
        <v>83</v>
      </c>
      <c r="W852" t="s">
        <v>109</v>
      </c>
      <c r="X852" t="s"/>
      <c r="Y852" t="s">
        <v>85</v>
      </c>
      <c r="Z852">
        <f>HYPERLINK("https://hotel-media.eclerx.com/savepage/tk_15462418432835314_sr_188.html","info")</f>
        <v/>
      </c>
      <c r="AA852" t="n">
        <v>-1321471</v>
      </c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309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1321471</v>
      </c>
      <c r="AZ852" t="s">
        <v>1133</v>
      </c>
      <c r="BA852" t="s"/>
      <c r="BB852" t="n">
        <v>146589</v>
      </c>
      <c r="BC852" t="n">
        <v>52.53085</v>
      </c>
      <c r="BD852" t="n">
        <v>52.53085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1131</v>
      </c>
      <c r="F853" t="n">
        <v>-1</v>
      </c>
      <c r="G853" t="s">
        <v>74</v>
      </c>
      <c r="H853" t="s">
        <v>75</v>
      </c>
      <c r="I853" t="s"/>
      <c r="J853" t="s">
        <v>74</v>
      </c>
      <c r="K853" t="n">
        <v>157.99</v>
      </c>
      <c r="L853" t="s">
        <v>76</v>
      </c>
      <c r="M853" t="s"/>
      <c r="N853" t="s">
        <v>1136</v>
      </c>
      <c r="O853" t="s">
        <v>78</v>
      </c>
      <c r="P853" t="s">
        <v>1131</v>
      </c>
      <c r="Q853" t="s"/>
      <c r="R853" t="s">
        <v>112</v>
      </c>
      <c r="S853" t="s">
        <v>1137</v>
      </c>
      <c r="T853" t="s">
        <v>81</v>
      </c>
      <c r="U853" t="s">
        <v>82</v>
      </c>
      <c r="V853" t="s">
        <v>83</v>
      </c>
      <c r="W853" t="s">
        <v>109</v>
      </c>
      <c r="X853" t="s"/>
      <c r="Y853" t="s">
        <v>85</v>
      </c>
      <c r="Z853">
        <f>HYPERLINK("https://hotel-media.eclerx.com/savepage/tk_15462418432835314_sr_188.html","info")</f>
        <v/>
      </c>
      <c r="AA853" t="n">
        <v>-1321471</v>
      </c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309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1321471</v>
      </c>
      <c r="AZ853" t="s">
        <v>1133</v>
      </c>
      <c r="BA853" t="s"/>
      <c r="BB853" t="n">
        <v>146589</v>
      </c>
      <c r="BC853" t="n">
        <v>52.53085</v>
      </c>
      <c r="BD853" t="n">
        <v>52.53085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1131</v>
      </c>
      <c r="F854" t="n">
        <v>-1</v>
      </c>
      <c r="G854" t="s">
        <v>74</v>
      </c>
      <c r="H854" t="s">
        <v>75</v>
      </c>
      <c r="I854" t="s"/>
      <c r="J854" t="s">
        <v>74</v>
      </c>
      <c r="K854" t="n">
        <v>158</v>
      </c>
      <c r="L854" t="s">
        <v>76</v>
      </c>
      <c r="M854" t="s"/>
      <c r="N854" t="s">
        <v>329</v>
      </c>
      <c r="O854" t="s">
        <v>78</v>
      </c>
      <c r="P854" t="s">
        <v>1131</v>
      </c>
      <c r="Q854" t="s"/>
      <c r="R854" t="s">
        <v>112</v>
      </c>
      <c r="S854" t="s">
        <v>1138</v>
      </c>
      <c r="T854" t="s">
        <v>81</v>
      </c>
      <c r="U854" t="s">
        <v>82</v>
      </c>
      <c r="V854" t="s">
        <v>83</v>
      </c>
      <c r="W854" t="s">
        <v>109</v>
      </c>
      <c r="X854" t="s"/>
      <c r="Y854" t="s">
        <v>85</v>
      </c>
      <c r="Z854">
        <f>HYPERLINK("https://hotel-media.eclerx.com/savepage/tk_15462418432835314_sr_188.html","info")</f>
        <v/>
      </c>
      <c r="AA854" t="n">
        <v>-1321471</v>
      </c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309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1321471</v>
      </c>
      <c r="AZ854" t="s">
        <v>1133</v>
      </c>
      <c r="BA854" t="s"/>
      <c r="BB854" t="n">
        <v>146589</v>
      </c>
      <c r="BC854" t="n">
        <v>52.53085</v>
      </c>
      <c r="BD854" t="n">
        <v>52.53085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1139</v>
      </c>
      <c r="F855" t="n">
        <v>3539407</v>
      </c>
      <c r="G855" t="s">
        <v>74</v>
      </c>
      <c r="H855" t="s">
        <v>75</v>
      </c>
      <c r="I855" t="s"/>
      <c r="J855" t="s">
        <v>74</v>
      </c>
      <c r="K855" t="n">
        <v>90.3</v>
      </c>
      <c r="L855" t="s">
        <v>76</v>
      </c>
      <c r="M855" t="s"/>
      <c r="N855" t="s">
        <v>1140</v>
      </c>
      <c r="O855" t="s">
        <v>78</v>
      </c>
      <c r="P855" t="s">
        <v>1141</v>
      </c>
      <c r="Q855" t="s"/>
      <c r="R855" t="s">
        <v>171</v>
      </c>
      <c r="S855" t="s">
        <v>949</v>
      </c>
      <c r="T855" t="s">
        <v>81</v>
      </c>
      <c r="U855" t="s">
        <v>82</v>
      </c>
      <c r="V855" t="s">
        <v>83</v>
      </c>
      <c r="W855" t="s">
        <v>109</v>
      </c>
      <c r="X855" t="s"/>
      <c r="Y855" t="s">
        <v>85</v>
      </c>
      <c r="Z855">
        <f>HYPERLINK("https://hotel-media.eclerx.com/savepage/tk_15462418810135624_sr_189.html","info")</f>
        <v/>
      </c>
      <c r="AA855" t="n">
        <v>541972</v>
      </c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293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3209890</v>
      </c>
      <c r="AZ855" t="s">
        <v>1142</v>
      </c>
      <c r="BA855" t="s"/>
      <c r="BB855" t="n">
        <v>864803</v>
      </c>
      <c r="BC855" t="n">
        <v>52.51236</v>
      </c>
      <c r="BD855" t="n">
        <v>52.51236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1139</v>
      </c>
      <c r="F856" t="n">
        <v>3539407</v>
      </c>
      <c r="G856" t="s">
        <v>74</v>
      </c>
      <c r="H856" t="s">
        <v>75</v>
      </c>
      <c r="I856" t="s"/>
      <c r="J856" t="s">
        <v>74</v>
      </c>
      <c r="K856" t="n">
        <v>113.4</v>
      </c>
      <c r="L856" t="s">
        <v>76</v>
      </c>
      <c r="M856" t="s"/>
      <c r="N856" t="s">
        <v>1143</v>
      </c>
      <c r="O856" t="s">
        <v>78</v>
      </c>
      <c r="P856" t="s">
        <v>1141</v>
      </c>
      <c r="Q856" t="s"/>
      <c r="R856" t="s">
        <v>171</v>
      </c>
      <c r="S856" t="s">
        <v>1144</v>
      </c>
      <c r="T856" t="s">
        <v>81</v>
      </c>
      <c r="U856" t="s">
        <v>82</v>
      </c>
      <c r="V856" t="s">
        <v>83</v>
      </c>
      <c r="W856" t="s">
        <v>109</v>
      </c>
      <c r="X856" t="s"/>
      <c r="Y856" t="s">
        <v>85</v>
      </c>
      <c r="Z856">
        <f>HYPERLINK("https://hotel-media.eclerx.com/savepage/tk_15462418810135624_sr_189.html","info")</f>
        <v/>
      </c>
      <c r="AA856" t="n">
        <v>541972</v>
      </c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293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3209890</v>
      </c>
      <c r="AZ856" t="s">
        <v>1142</v>
      </c>
      <c r="BA856" t="s"/>
      <c r="BB856" t="n">
        <v>864803</v>
      </c>
      <c r="BC856" t="n">
        <v>52.51236</v>
      </c>
      <c r="BD856" t="n">
        <v>52.51236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1139</v>
      </c>
      <c r="F857" t="n">
        <v>3539407</v>
      </c>
      <c r="G857" t="s">
        <v>74</v>
      </c>
      <c r="H857" t="s">
        <v>75</v>
      </c>
      <c r="I857" t="s"/>
      <c r="J857" t="s">
        <v>74</v>
      </c>
      <c r="K857" t="n">
        <v>90.3</v>
      </c>
      <c r="L857" t="s">
        <v>76</v>
      </c>
      <c r="M857" t="s"/>
      <c r="N857" t="s">
        <v>1145</v>
      </c>
      <c r="O857" t="s">
        <v>78</v>
      </c>
      <c r="P857" t="s">
        <v>1141</v>
      </c>
      <c r="Q857" t="s"/>
      <c r="R857" t="s">
        <v>171</v>
      </c>
      <c r="S857" t="s">
        <v>949</v>
      </c>
      <c r="T857" t="s">
        <v>81</v>
      </c>
      <c r="U857" t="s">
        <v>82</v>
      </c>
      <c r="V857" t="s">
        <v>83</v>
      </c>
      <c r="W857" t="s">
        <v>109</v>
      </c>
      <c r="X857" t="s"/>
      <c r="Y857" t="s">
        <v>85</v>
      </c>
      <c r="Z857">
        <f>HYPERLINK("https://hotel-media.eclerx.com/savepage/tk_15462418810135624_sr_189.html","info")</f>
        <v/>
      </c>
      <c r="AA857" t="n">
        <v>541972</v>
      </c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293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3209890</v>
      </c>
      <c r="AZ857" t="s">
        <v>1142</v>
      </c>
      <c r="BA857" t="s"/>
      <c r="BB857" t="n">
        <v>864803</v>
      </c>
      <c r="BC857" t="n">
        <v>52.51236</v>
      </c>
      <c r="BD857" t="n">
        <v>52.51236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1139</v>
      </c>
      <c r="F858" t="n">
        <v>3539407</v>
      </c>
      <c r="G858" t="s">
        <v>74</v>
      </c>
      <c r="H858" t="s">
        <v>75</v>
      </c>
      <c r="I858" t="s"/>
      <c r="J858" t="s">
        <v>74</v>
      </c>
      <c r="K858" t="n">
        <v>102.9</v>
      </c>
      <c r="L858" t="s">
        <v>76</v>
      </c>
      <c r="M858" t="s"/>
      <c r="N858" t="s">
        <v>1146</v>
      </c>
      <c r="O858" t="s">
        <v>78</v>
      </c>
      <c r="P858" t="s">
        <v>1141</v>
      </c>
      <c r="Q858" t="s"/>
      <c r="R858" t="s">
        <v>171</v>
      </c>
      <c r="S858" t="s">
        <v>1147</v>
      </c>
      <c r="T858" t="s">
        <v>81</v>
      </c>
      <c r="U858" t="s">
        <v>82</v>
      </c>
      <c r="V858" t="s">
        <v>83</v>
      </c>
      <c r="W858" t="s">
        <v>109</v>
      </c>
      <c r="X858" t="s"/>
      <c r="Y858" t="s">
        <v>85</v>
      </c>
      <c r="Z858">
        <f>HYPERLINK("https://hotel-media.eclerx.com/savepage/tk_15462418810135624_sr_189.html","info")</f>
        <v/>
      </c>
      <c r="AA858" t="n">
        <v>541972</v>
      </c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293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3209890</v>
      </c>
      <c r="AZ858" t="s">
        <v>1142</v>
      </c>
      <c r="BA858" t="s"/>
      <c r="BB858" t="n">
        <v>864803</v>
      </c>
      <c r="BC858" t="n">
        <v>52.51236</v>
      </c>
      <c r="BD858" t="n">
        <v>52.51236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1139</v>
      </c>
      <c r="F859" t="n">
        <v>3539407</v>
      </c>
      <c r="G859" t="s">
        <v>74</v>
      </c>
      <c r="H859" t="s">
        <v>75</v>
      </c>
      <c r="I859" t="s"/>
      <c r="J859" t="s">
        <v>74</v>
      </c>
      <c r="K859" t="n">
        <v>113.4</v>
      </c>
      <c r="L859" t="s">
        <v>76</v>
      </c>
      <c r="M859" t="s"/>
      <c r="N859" t="s">
        <v>1145</v>
      </c>
      <c r="O859" t="s">
        <v>78</v>
      </c>
      <c r="P859" t="s">
        <v>1141</v>
      </c>
      <c r="Q859" t="s"/>
      <c r="R859" t="s">
        <v>171</v>
      </c>
      <c r="S859" t="s">
        <v>1144</v>
      </c>
      <c r="T859" t="s">
        <v>81</v>
      </c>
      <c r="U859" t="s">
        <v>82</v>
      </c>
      <c r="V859" t="s">
        <v>83</v>
      </c>
      <c r="W859" t="s">
        <v>109</v>
      </c>
      <c r="X859" t="s"/>
      <c r="Y859" t="s">
        <v>85</v>
      </c>
      <c r="Z859">
        <f>HYPERLINK("https://hotel-media.eclerx.com/savepage/tk_15462418810135624_sr_189.html","info")</f>
        <v/>
      </c>
      <c r="AA859" t="n">
        <v>541972</v>
      </c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293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3209890</v>
      </c>
      <c r="AZ859" t="s">
        <v>1142</v>
      </c>
      <c r="BA859" t="s"/>
      <c r="BB859" t="n">
        <v>864803</v>
      </c>
      <c r="BC859" t="n">
        <v>52.51236</v>
      </c>
      <c r="BD859" t="n">
        <v>52.51236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1139</v>
      </c>
      <c r="F860" t="n">
        <v>3539407</v>
      </c>
      <c r="G860" t="s">
        <v>74</v>
      </c>
      <c r="H860" t="s">
        <v>75</v>
      </c>
      <c r="I860" t="s"/>
      <c r="J860" t="s">
        <v>74</v>
      </c>
      <c r="K860" t="n">
        <v>128.1</v>
      </c>
      <c r="L860" t="s">
        <v>76</v>
      </c>
      <c r="M860" t="s"/>
      <c r="N860" t="s">
        <v>1145</v>
      </c>
      <c r="O860" t="s">
        <v>78</v>
      </c>
      <c r="P860" t="s">
        <v>1141</v>
      </c>
      <c r="Q860" t="s"/>
      <c r="R860" t="s">
        <v>171</v>
      </c>
      <c r="S860" t="s">
        <v>149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>
        <f>HYPERLINK("https://hotel-media.eclerx.com/savepage/tk_15462418810135624_sr_189.html","info")</f>
        <v/>
      </c>
      <c r="AA860" t="n">
        <v>541972</v>
      </c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293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3209890</v>
      </c>
      <c r="AZ860" t="s">
        <v>1142</v>
      </c>
      <c r="BA860" t="s"/>
      <c r="BB860" t="n">
        <v>864803</v>
      </c>
      <c r="BC860" t="n">
        <v>52.51236</v>
      </c>
      <c r="BD860" t="n">
        <v>52.51236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1139</v>
      </c>
      <c r="F861" t="n">
        <v>3539407</v>
      </c>
      <c r="G861" t="s">
        <v>74</v>
      </c>
      <c r="H861" t="s">
        <v>75</v>
      </c>
      <c r="I861" t="s"/>
      <c r="J861" t="s">
        <v>74</v>
      </c>
      <c r="K861" t="n">
        <v>128.1</v>
      </c>
      <c r="L861" t="s">
        <v>76</v>
      </c>
      <c r="M861" t="s"/>
      <c r="N861" t="s">
        <v>1143</v>
      </c>
      <c r="O861" t="s">
        <v>78</v>
      </c>
      <c r="P861" t="s">
        <v>1141</v>
      </c>
      <c r="Q861" t="s"/>
      <c r="R861" t="s">
        <v>171</v>
      </c>
      <c r="S861" t="s">
        <v>149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>
        <f>HYPERLINK("https://hotel-media.eclerx.com/savepage/tk_15462418810135624_sr_189.html","info")</f>
        <v/>
      </c>
      <c r="AA861" t="n">
        <v>541972</v>
      </c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293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3209890</v>
      </c>
      <c r="AZ861" t="s">
        <v>1142</v>
      </c>
      <c r="BA861" t="s"/>
      <c r="BB861" t="n">
        <v>864803</v>
      </c>
      <c r="BC861" t="n">
        <v>52.51236</v>
      </c>
      <c r="BD861" t="n">
        <v>52.51236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1139</v>
      </c>
      <c r="F862" t="n">
        <v>3539407</v>
      </c>
      <c r="G862" t="s">
        <v>74</v>
      </c>
      <c r="H862" t="s">
        <v>75</v>
      </c>
      <c r="I862" t="s"/>
      <c r="J862" t="s">
        <v>74</v>
      </c>
      <c r="K862" t="n">
        <v>129.15</v>
      </c>
      <c r="L862" t="s">
        <v>76</v>
      </c>
      <c r="M862" t="s"/>
      <c r="N862" t="s">
        <v>1146</v>
      </c>
      <c r="O862" t="s">
        <v>78</v>
      </c>
      <c r="P862" t="s">
        <v>1141</v>
      </c>
      <c r="Q862" t="s"/>
      <c r="R862" t="s">
        <v>171</v>
      </c>
      <c r="S862" t="s">
        <v>526</v>
      </c>
      <c r="T862" t="s">
        <v>81</v>
      </c>
      <c r="U862" t="s">
        <v>82</v>
      </c>
      <c r="V862" t="s">
        <v>83</v>
      </c>
      <c r="W862" t="s">
        <v>109</v>
      </c>
      <c r="X862" t="s"/>
      <c r="Y862" t="s">
        <v>85</v>
      </c>
      <c r="Z862">
        <f>HYPERLINK("https://hotel-media.eclerx.com/savepage/tk_15462418810135624_sr_189.html","info")</f>
        <v/>
      </c>
      <c r="AA862" t="n">
        <v>541972</v>
      </c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293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3209890</v>
      </c>
      <c r="AZ862" t="s">
        <v>1142</v>
      </c>
      <c r="BA862" t="s"/>
      <c r="BB862" t="n">
        <v>864803</v>
      </c>
      <c r="BC862" t="n">
        <v>52.51236</v>
      </c>
      <c r="BD862" t="n">
        <v>52.51236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1139</v>
      </c>
      <c r="F863" t="n">
        <v>3539407</v>
      </c>
      <c r="G863" t="s">
        <v>74</v>
      </c>
      <c r="H863" t="s">
        <v>75</v>
      </c>
      <c r="I863" t="s"/>
      <c r="J863" t="s">
        <v>74</v>
      </c>
      <c r="K863" t="n">
        <v>138.6</v>
      </c>
      <c r="L863" t="s">
        <v>76</v>
      </c>
      <c r="M863" t="s"/>
      <c r="N863" t="s">
        <v>1145</v>
      </c>
      <c r="O863" t="s">
        <v>78</v>
      </c>
      <c r="P863" t="s">
        <v>1141</v>
      </c>
      <c r="Q863" t="s"/>
      <c r="R863" t="s">
        <v>171</v>
      </c>
      <c r="S863" t="s">
        <v>1110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>
        <f>HYPERLINK("https://hotel-media.eclerx.com/savepage/tk_15462418810135624_sr_189.html","info")</f>
        <v/>
      </c>
      <c r="AA863" t="n">
        <v>541972</v>
      </c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293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3209890</v>
      </c>
      <c r="AZ863" t="s">
        <v>1142</v>
      </c>
      <c r="BA863" t="s"/>
      <c r="BB863" t="n">
        <v>864803</v>
      </c>
      <c r="BC863" t="n">
        <v>52.51236</v>
      </c>
      <c r="BD863" t="n">
        <v>52.51236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1139</v>
      </c>
      <c r="F864" t="n">
        <v>3539407</v>
      </c>
      <c r="G864" t="s">
        <v>74</v>
      </c>
      <c r="H864" t="s">
        <v>75</v>
      </c>
      <c r="I864" t="s"/>
      <c r="J864" t="s">
        <v>74</v>
      </c>
      <c r="K864" t="n">
        <v>139.65</v>
      </c>
      <c r="L864" t="s">
        <v>76</v>
      </c>
      <c r="M864" t="s"/>
      <c r="N864" t="s">
        <v>1146</v>
      </c>
      <c r="O864" t="s">
        <v>78</v>
      </c>
      <c r="P864" t="s">
        <v>1141</v>
      </c>
      <c r="Q864" t="s"/>
      <c r="R864" t="s">
        <v>171</v>
      </c>
      <c r="S864" t="s">
        <v>151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>
        <f>HYPERLINK("https://hotel-media.eclerx.com/savepage/tk_15462418810135624_sr_189.html","info")</f>
        <v/>
      </c>
      <c r="AA864" t="n">
        <v>541972</v>
      </c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293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3209890</v>
      </c>
      <c r="AZ864" t="s">
        <v>1142</v>
      </c>
      <c r="BA864" t="s"/>
      <c r="BB864" t="n">
        <v>864803</v>
      </c>
      <c r="BC864" t="n">
        <v>52.51236</v>
      </c>
      <c r="BD864" t="n">
        <v>52.51236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1139</v>
      </c>
      <c r="F865" t="n">
        <v>3539407</v>
      </c>
      <c r="G865" t="s">
        <v>74</v>
      </c>
      <c r="H865" t="s">
        <v>75</v>
      </c>
      <c r="I865" t="s"/>
      <c r="J865" t="s">
        <v>74</v>
      </c>
      <c r="K865" t="n">
        <v>181.65</v>
      </c>
      <c r="L865" t="s">
        <v>76</v>
      </c>
      <c r="M865" t="s"/>
      <c r="N865" t="s">
        <v>1148</v>
      </c>
      <c r="O865" t="s">
        <v>78</v>
      </c>
      <c r="P865" t="s">
        <v>1141</v>
      </c>
      <c r="Q865" t="s"/>
      <c r="R865" t="s">
        <v>171</v>
      </c>
      <c r="S865" t="s">
        <v>1149</v>
      </c>
      <c r="T865" t="s">
        <v>81</v>
      </c>
      <c r="U865" t="s">
        <v>82</v>
      </c>
      <c r="V865" t="s">
        <v>83</v>
      </c>
      <c r="W865" t="s">
        <v>109</v>
      </c>
      <c r="X865" t="s"/>
      <c r="Y865" t="s">
        <v>85</v>
      </c>
      <c r="Z865">
        <f>HYPERLINK("https://hotel-media.eclerx.com/savepage/tk_15462418810135624_sr_189.html","info")</f>
        <v/>
      </c>
      <c r="AA865" t="n">
        <v>541972</v>
      </c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293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3209890</v>
      </c>
      <c r="AZ865" t="s">
        <v>1142</v>
      </c>
      <c r="BA865" t="s"/>
      <c r="BB865" t="n">
        <v>864803</v>
      </c>
      <c r="BC865" t="n">
        <v>52.51236</v>
      </c>
      <c r="BD865" t="n">
        <v>52.51236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1139</v>
      </c>
      <c r="F866" t="n">
        <v>3539407</v>
      </c>
      <c r="G866" t="s">
        <v>74</v>
      </c>
      <c r="H866" t="s">
        <v>75</v>
      </c>
      <c r="I866" t="s"/>
      <c r="J866" t="s">
        <v>74</v>
      </c>
      <c r="K866" t="n">
        <v>206.85</v>
      </c>
      <c r="L866" t="s">
        <v>76</v>
      </c>
      <c r="M866" t="s"/>
      <c r="N866" t="s">
        <v>1148</v>
      </c>
      <c r="O866" t="s">
        <v>78</v>
      </c>
      <c r="P866" t="s">
        <v>1141</v>
      </c>
      <c r="Q866" t="s"/>
      <c r="R866" t="s">
        <v>171</v>
      </c>
      <c r="S866" t="s">
        <v>1150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>
        <f>HYPERLINK("https://hotel-media.eclerx.com/savepage/tk_15462418810135624_sr_189.html","info")</f>
        <v/>
      </c>
      <c r="AA866" t="n">
        <v>541972</v>
      </c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293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3209890</v>
      </c>
      <c r="AZ866" t="s">
        <v>1142</v>
      </c>
      <c r="BA866" t="s"/>
      <c r="BB866" t="n">
        <v>864803</v>
      </c>
      <c r="BC866" t="n">
        <v>52.51236</v>
      </c>
      <c r="BD866" t="n">
        <v>52.51236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1151</v>
      </c>
      <c r="F867" t="n">
        <v>-1</v>
      </c>
      <c r="G867" t="s">
        <v>74</v>
      </c>
      <c r="H867" t="s">
        <v>75</v>
      </c>
      <c r="I867" t="s"/>
      <c r="J867" t="s">
        <v>74</v>
      </c>
      <c r="K867" t="n">
        <v>98.7</v>
      </c>
      <c r="L867" t="s">
        <v>76</v>
      </c>
      <c r="M867" t="s"/>
      <c r="N867" t="s">
        <v>1152</v>
      </c>
      <c r="O867" t="s">
        <v>78</v>
      </c>
      <c r="P867" t="s">
        <v>1151</v>
      </c>
      <c r="Q867" t="s"/>
      <c r="R867" t="s">
        <v>171</v>
      </c>
      <c r="S867" t="s">
        <v>142</v>
      </c>
      <c r="T867" t="s">
        <v>81</v>
      </c>
      <c r="U867" t="s">
        <v>82</v>
      </c>
      <c r="V867" t="s">
        <v>83</v>
      </c>
      <c r="W867" t="s">
        <v>109</v>
      </c>
      <c r="X867" t="s"/>
      <c r="Y867" t="s">
        <v>85</v>
      </c>
      <c r="Z867">
        <f>HYPERLINK("https://hotel-media.eclerx.com/savepage/tk_15462413885011349_sr_189.html","info")</f>
        <v/>
      </c>
      <c r="AA867" t="n">
        <v>-8979259</v>
      </c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57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8979259</v>
      </c>
      <c r="AZ867" t="s">
        <v>1153</v>
      </c>
      <c r="BA867" t="s"/>
      <c r="BB867" t="n">
        <v>658944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1151</v>
      </c>
      <c r="F868" t="n">
        <v>-1</v>
      </c>
      <c r="G868" t="s">
        <v>74</v>
      </c>
      <c r="H868" t="s">
        <v>75</v>
      </c>
      <c r="I868" t="s"/>
      <c r="J868" t="s">
        <v>74</v>
      </c>
      <c r="K868" t="n">
        <v>119.7</v>
      </c>
      <c r="L868" t="s">
        <v>76</v>
      </c>
      <c r="M868" t="s"/>
      <c r="N868" t="s">
        <v>1154</v>
      </c>
      <c r="O868" t="s">
        <v>78</v>
      </c>
      <c r="P868" t="s">
        <v>1151</v>
      </c>
      <c r="Q868" t="s"/>
      <c r="R868" t="s">
        <v>171</v>
      </c>
      <c r="S868" t="s">
        <v>525</v>
      </c>
      <c r="T868" t="s">
        <v>81</v>
      </c>
      <c r="U868" t="s">
        <v>82</v>
      </c>
      <c r="V868" t="s">
        <v>83</v>
      </c>
      <c r="W868" t="s">
        <v>109</v>
      </c>
      <c r="X868" t="s"/>
      <c r="Y868" t="s">
        <v>85</v>
      </c>
      <c r="Z868">
        <f>HYPERLINK("https://hotel-media.eclerx.com/savepage/tk_15462413885011349_sr_189.html","info")</f>
        <v/>
      </c>
      <c r="AA868" t="n">
        <v>-8979259</v>
      </c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57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8979259</v>
      </c>
      <c r="AZ868" t="s">
        <v>1153</v>
      </c>
      <c r="BA868" t="s"/>
      <c r="BB868" t="n">
        <v>658944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1155</v>
      </c>
      <c r="F869" t="n">
        <v>485279</v>
      </c>
      <c r="G869" t="s">
        <v>74</v>
      </c>
      <c r="H869" t="s">
        <v>75</v>
      </c>
      <c r="I869" t="s"/>
      <c r="J869" t="s">
        <v>74</v>
      </c>
      <c r="K869" t="n">
        <v>165.38</v>
      </c>
      <c r="L869" t="s">
        <v>76</v>
      </c>
      <c r="M869" t="s"/>
      <c r="N869" t="s">
        <v>1156</v>
      </c>
      <c r="O869" t="s">
        <v>78</v>
      </c>
      <c r="P869" t="s">
        <v>1157</v>
      </c>
      <c r="Q869" t="s"/>
      <c r="R869" t="s">
        <v>107</v>
      </c>
      <c r="S869" t="s">
        <v>1158</v>
      </c>
      <c r="T869" t="s">
        <v>81</v>
      </c>
      <c r="U869" t="s">
        <v>82</v>
      </c>
      <c r="V869" t="s">
        <v>83</v>
      </c>
      <c r="W869" t="s">
        <v>109</v>
      </c>
      <c r="X869" t="s"/>
      <c r="Y869" t="s">
        <v>85</v>
      </c>
      <c r="Z869">
        <f>HYPERLINK("https://hotel-media.eclerx.com/savepage/tk_15462418325868516_sr_189.html","info")</f>
        <v/>
      </c>
      <c r="AA869" t="n">
        <v>9072</v>
      </c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273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1500764</v>
      </c>
      <c r="AZ869" t="s">
        <v>1159</v>
      </c>
      <c r="BA869" t="s"/>
      <c r="BB869" t="n">
        <v>153493</v>
      </c>
      <c r="BC869" t="n">
        <v>52.510875</v>
      </c>
      <c r="BD869" t="n">
        <v>52.510875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1155</v>
      </c>
      <c r="F870" t="n">
        <v>485279</v>
      </c>
      <c r="G870" t="s">
        <v>74</v>
      </c>
      <c r="H870" t="s">
        <v>75</v>
      </c>
      <c r="I870" t="s"/>
      <c r="J870" t="s">
        <v>74</v>
      </c>
      <c r="K870" t="n">
        <v>187.95</v>
      </c>
      <c r="L870" t="s">
        <v>76</v>
      </c>
      <c r="M870" t="s"/>
      <c r="N870" t="s">
        <v>1160</v>
      </c>
      <c r="O870" t="s">
        <v>78</v>
      </c>
      <c r="P870" t="s">
        <v>1157</v>
      </c>
      <c r="Q870" t="s"/>
      <c r="R870" t="s">
        <v>107</v>
      </c>
      <c r="S870" t="s">
        <v>261</v>
      </c>
      <c r="T870" t="s">
        <v>81</v>
      </c>
      <c r="U870" t="s">
        <v>82</v>
      </c>
      <c r="V870" t="s">
        <v>83</v>
      </c>
      <c r="W870" t="s">
        <v>109</v>
      </c>
      <c r="X870" t="s"/>
      <c r="Y870" t="s">
        <v>85</v>
      </c>
      <c r="Z870">
        <f>HYPERLINK("https://hotel-media.eclerx.com/savepage/tk_15462418325868516_sr_189.html","info")</f>
        <v/>
      </c>
      <c r="AA870" t="n">
        <v>9072</v>
      </c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273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1500764</v>
      </c>
      <c r="AZ870" t="s">
        <v>1159</v>
      </c>
      <c r="BA870" t="s"/>
      <c r="BB870" t="n">
        <v>153493</v>
      </c>
      <c r="BC870" t="n">
        <v>52.510875</v>
      </c>
      <c r="BD870" t="n">
        <v>52.510875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1155</v>
      </c>
      <c r="F871" t="n">
        <v>485279</v>
      </c>
      <c r="G871" t="s">
        <v>74</v>
      </c>
      <c r="H871" t="s">
        <v>75</v>
      </c>
      <c r="I871" t="s"/>
      <c r="J871" t="s">
        <v>74</v>
      </c>
      <c r="K871" t="n">
        <v>203.7</v>
      </c>
      <c r="L871" t="s">
        <v>76</v>
      </c>
      <c r="M871" t="s"/>
      <c r="N871" t="s">
        <v>1161</v>
      </c>
      <c r="O871" t="s">
        <v>78</v>
      </c>
      <c r="P871" t="s">
        <v>1157</v>
      </c>
      <c r="Q871" t="s"/>
      <c r="R871" t="s">
        <v>107</v>
      </c>
      <c r="S871" t="s">
        <v>1162</v>
      </c>
      <c r="T871" t="s">
        <v>81</v>
      </c>
      <c r="U871" t="s">
        <v>82</v>
      </c>
      <c r="V871" t="s">
        <v>83</v>
      </c>
      <c r="W871" t="s">
        <v>109</v>
      </c>
      <c r="X871" t="s"/>
      <c r="Y871" t="s">
        <v>85</v>
      </c>
      <c r="Z871">
        <f>HYPERLINK("https://hotel-media.eclerx.com/savepage/tk_15462418325868516_sr_189.html","info")</f>
        <v/>
      </c>
      <c r="AA871" t="n">
        <v>9072</v>
      </c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273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1500764</v>
      </c>
      <c r="AZ871" t="s">
        <v>1159</v>
      </c>
      <c r="BA871" t="s"/>
      <c r="BB871" t="n">
        <v>153493</v>
      </c>
      <c r="BC871" t="n">
        <v>52.510875</v>
      </c>
      <c r="BD871" t="n">
        <v>52.510875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1155</v>
      </c>
      <c r="F872" t="n">
        <v>485279</v>
      </c>
      <c r="G872" t="s">
        <v>74</v>
      </c>
      <c r="H872" t="s">
        <v>75</v>
      </c>
      <c r="I872" t="s"/>
      <c r="J872" t="s">
        <v>74</v>
      </c>
      <c r="K872" t="n">
        <v>226.8</v>
      </c>
      <c r="L872" t="s">
        <v>76</v>
      </c>
      <c r="M872" t="s"/>
      <c r="N872" t="s">
        <v>1163</v>
      </c>
      <c r="O872" t="s">
        <v>78</v>
      </c>
      <c r="P872" t="s">
        <v>1157</v>
      </c>
      <c r="Q872" t="s"/>
      <c r="R872" t="s">
        <v>107</v>
      </c>
      <c r="S872" t="s">
        <v>1164</v>
      </c>
      <c r="T872" t="s">
        <v>81</v>
      </c>
      <c r="U872" t="s">
        <v>82</v>
      </c>
      <c r="V872" t="s">
        <v>83</v>
      </c>
      <c r="W872" t="s">
        <v>109</v>
      </c>
      <c r="X872" t="s"/>
      <c r="Y872" t="s">
        <v>85</v>
      </c>
      <c r="Z872">
        <f>HYPERLINK("https://hotel-media.eclerx.com/savepage/tk_15462418325868516_sr_189.html","info")</f>
        <v/>
      </c>
      <c r="AA872" t="n">
        <v>9072</v>
      </c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273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1500764</v>
      </c>
      <c r="AZ872" t="s">
        <v>1159</v>
      </c>
      <c r="BA872" t="s"/>
      <c r="BB872" t="n">
        <v>153493</v>
      </c>
      <c r="BC872" t="n">
        <v>52.510875</v>
      </c>
      <c r="BD872" t="n">
        <v>52.510875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1155</v>
      </c>
      <c r="F873" t="n">
        <v>485279</v>
      </c>
      <c r="G873" t="s">
        <v>74</v>
      </c>
      <c r="H873" t="s">
        <v>75</v>
      </c>
      <c r="I873" t="s"/>
      <c r="J873" t="s">
        <v>74</v>
      </c>
      <c r="K873" t="n">
        <v>229.95</v>
      </c>
      <c r="L873" t="s">
        <v>76</v>
      </c>
      <c r="M873" t="s"/>
      <c r="N873" t="s">
        <v>1160</v>
      </c>
      <c r="O873" t="s">
        <v>78</v>
      </c>
      <c r="P873" t="s">
        <v>1157</v>
      </c>
      <c r="Q873" t="s"/>
      <c r="R873" t="s">
        <v>107</v>
      </c>
      <c r="S873" t="s">
        <v>1165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>
        <f>HYPERLINK("https://hotel-media.eclerx.com/savepage/tk_15462418325868516_sr_189.html","info")</f>
        <v/>
      </c>
      <c r="AA873" t="n">
        <v>9072</v>
      </c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273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1500764</v>
      </c>
      <c r="AZ873" t="s">
        <v>1159</v>
      </c>
      <c r="BA873" t="s"/>
      <c r="BB873" t="n">
        <v>153493</v>
      </c>
      <c r="BC873" t="n">
        <v>52.510875</v>
      </c>
      <c r="BD873" t="n">
        <v>52.510875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1155</v>
      </c>
      <c r="F874" t="n">
        <v>485279</v>
      </c>
      <c r="G874" t="s">
        <v>74</v>
      </c>
      <c r="H874" t="s">
        <v>75</v>
      </c>
      <c r="I874" t="s"/>
      <c r="J874" t="s">
        <v>74</v>
      </c>
      <c r="K874" t="n">
        <v>245.7</v>
      </c>
      <c r="L874" t="s">
        <v>76</v>
      </c>
      <c r="M874" t="s"/>
      <c r="N874" t="s">
        <v>1161</v>
      </c>
      <c r="O874" t="s">
        <v>78</v>
      </c>
      <c r="P874" t="s">
        <v>1157</v>
      </c>
      <c r="Q874" t="s"/>
      <c r="R874" t="s">
        <v>107</v>
      </c>
      <c r="S874" t="s">
        <v>1166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>
        <f>HYPERLINK("https://hotel-media.eclerx.com/savepage/tk_15462418325868516_sr_189.html","info")</f>
        <v/>
      </c>
      <c r="AA874" t="n">
        <v>9072</v>
      </c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273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1500764</v>
      </c>
      <c r="AZ874" t="s">
        <v>1159</v>
      </c>
      <c r="BA874" t="s"/>
      <c r="BB874" t="n">
        <v>153493</v>
      </c>
      <c r="BC874" t="n">
        <v>52.510875</v>
      </c>
      <c r="BD874" t="n">
        <v>52.510875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1155</v>
      </c>
      <c r="F875" t="n">
        <v>485279</v>
      </c>
      <c r="G875" t="s">
        <v>74</v>
      </c>
      <c r="H875" t="s">
        <v>75</v>
      </c>
      <c r="I875" t="s"/>
      <c r="J875" t="s">
        <v>74</v>
      </c>
      <c r="K875" t="n">
        <v>266.7</v>
      </c>
      <c r="L875" t="s">
        <v>76</v>
      </c>
      <c r="M875" t="s"/>
      <c r="N875" t="s">
        <v>1163</v>
      </c>
      <c r="O875" t="s">
        <v>78</v>
      </c>
      <c r="P875" t="s">
        <v>1157</v>
      </c>
      <c r="Q875" t="s"/>
      <c r="R875" t="s">
        <v>107</v>
      </c>
      <c r="S875" t="s">
        <v>1167</v>
      </c>
      <c r="T875" t="s">
        <v>81</v>
      </c>
      <c r="U875" t="s">
        <v>82</v>
      </c>
      <c r="V875" t="s">
        <v>83</v>
      </c>
      <c r="W875" t="s">
        <v>109</v>
      </c>
      <c r="X875" t="s"/>
      <c r="Y875" t="s">
        <v>85</v>
      </c>
      <c r="Z875">
        <f>HYPERLINK("https://hotel-media.eclerx.com/savepage/tk_15462418325868516_sr_189.html","info")</f>
        <v/>
      </c>
      <c r="AA875" t="n">
        <v>9072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273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1500764</v>
      </c>
      <c r="AZ875" t="s">
        <v>1159</v>
      </c>
      <c r="BA875" t="s"/>
      <c r="BB875" t="n">
        <v>153493</v>
      </c>
      <c r="BC875" t="n">
        <v>52.510875</v>
      </c>
      <c r="BD875" t="n">
        <v>52.510875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1155</v>
      </c>
      <c r="F876" t="n">
        <v>485279</v>
      </c>
      <c r="G876" t="s">
        <v>74</v>
      </c>
      <c r="H876" t="s">
        <v>75</v>
      </c>
      <c r="I876" t="s"/>
      <c r="J876" t="s">
        <v>74</v>
      </c>
      <c r="K876" t="n">
        <v>271.95</v>
      </c>
      <c r="L876" t="s">
        <v>76</v>
      </c>
      <c r="M876" t="s"/>
      <c r="N876" t="s">
        <v>1168</v>
      </c>
      <c r="O876" t="s">
        <v>78</v>
      </c>
      <c r="P876" t="s">
        <v>1157</v>
      </c>
      <c r="Q876" t="s"/>
      <c r="R876" t="s">
        <v>107</v>
      </c>
      <c r="S876" t="s">
        <v>1169</v>
      </c>
      <c r="T876" t="s">
        <v>81</v>
      </c>
      <c r="U876" t="s">
        <v>82</v>
      </c>
      <c r="V876" t="s">
        <v>83</v>
      </c>
      <c r="W876" t="s">
        <v>84</v>
      </c>
      <c r="X876" t="s"/>
      <c r="Y876" t="s">
        <v>85</v>
      </c>
      <c r="Z876">
        <f>HYPERLINK("https://hotel-media.eclerx.com/savepage/tk_15462418325868516_sr_189.html","info")</f>
        <v/>
      </c>
      <c r="AA876" t="n">
        <v>9072</v>
      </c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273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1500764</v>
      </c>
      <c r="AZ876" t="s">
        <v>1159</v>
      </c>
      <c r="BA876" t="s"/>
      <c r="BB876" t="n">
        <v>153493</v>
      </c>
      <c r="BC876" t="n">
        <v>52.510875</v>
      </c>
      <c r="BD876" t="n">
        <v>52.510875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1155</v>
      </c>
      <c r="F877" t="n">
        <v>485279</v>
      </c>
      <c r="G877" t="s">
        <v>74</v>
      </c>
      <c r="H877" t="s">
        <v>75</v>
      </c>
      <c r="I877" t="s"/>
      <c r="J877" t="s">
        <v>74</v>
      </c>
      <c r="K877" t="n">
        <v>313.95</v>
      </c>
      <c r="L877" t="s">
        <v>76</v>
      </c>
      <c r="M877" t="s"/>
      <c r="N877" t="s">
        <v>1170</v>
      </c>
      <c r="O877" t="s">
        <v>78</v>
      </c>
      <c r="P877" t="s">
        <v>1157</v>
      </c>
      <c r="Q877" t="s"/>
      <c r="R877" t="s">
        <v>107</v>
      </c>
      <c r="S877" t="s">
        <v>1171</v>
      </c>
      <c r="T877" t="s">
        <v>81</v>
      </c>
      <c r="U877" t="s">
        <v>82</v>
      </c>
      <c r="V877" t="s">
        <v>83</v>
      </c>
      <c r="W877" t="s">
        <v>109</v>
      </c>
      <c r="X877" t="s"/>
      <c r="Y877" t="s">
        <v>85</v>
      </c>
      <c r="Z877">
        <f>HYPERLINK("https://hotel-media.eclerx.com/savepage/tk_15462418325868516_sr_189.html","info")</f>
        <v/>
      </c>
      <c r="AA877" t="n">
        <v>9072</v>
      </c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273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1500764</v>
      </c>
      <c r="AZ877" t="s">
        <v>1159</v>
      </c>
      <c r="BA877" t="s"/>
      <c r="BB877" t="n">
        <v>153493</v>
      </c>
      <c r="BC877" t="n">
        <v>52.510875</v>
      </c>
      <c r="BD877" t="n">
        <v>52.510875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1155</v>
      </c>
      <c r="F878" t="n">
        <v>485279</v>
      </c>
      <c r="G878" t="s">
        <v>74</v>
      </c>
      <c r="H878" t="s">
        <v>75</v>
      </c>
      <c r="I878" t="s"/>
      <c r="J878" t="s">
        <v>74</v>
      </c>
      <c r="K878" t="n">
        <v>733.95</v>
      </c>
      <c r="L878" t="s">
        <v>76</v>
      </c>
      <c r="M878" t="s"/>
      <c r="N878" t="s">
        <v>1172</v>
      </c>
      <c r="O878" t="s">
        <v>78</v>
      </c>
      <c r="P878" t="s">
        <v>1157</v>
      </c>
      <c r="Q878" t="s"/>
      <c r="R878" t="s">
        <v>107</v>
      </c>
      <c r="S878" t="s">
        <v>1173</v>
      </c>
      <c r="T878" t="s">
        <v>81</v>
      </c>
      <c r="U878" t="s">
        <v>82</v>
      </c>
      <c r="V878" t="s">
        <v>83</v>
      </c>
      <c r="W878" t="s">
        <v>109</v>
      </c>
      <c r="X878" t="s"/>
      <c r="Y878" t="s">
        <v>85</v>
      </c>
      <c r="Z878">
        <f>HYPERLINK("https://hotel-media.eclerx.com/savepage/tk_15462418325868516_sr_189.html","info")</f>
        <v/>
      </c>
      <c r="AA878" t="n">
        <v>9072</v>
      </c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273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1500764</v>
      </c>
      <c r="AZ878" t="s">
        <v>1159</v>
      </c>
      <c r="BA878" t="s"/>
      <c r="BB878" t="n">
        <v>153493</v>
      </c>
      <c r="BC878" t="n">
        <v>52.510875</v>
      </c>
      <c r="BD878" t="n">
        <v>52.510875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1174</v>
      </c>
      <c r="F879" t="n">
        <v>7196402</v>
      </c>
      <c r="G879" t="s">
        <v>74</v>
      </c>
      <c r="H879" t="s">
        <v>75</v>
      </c>
      <c r="I879" t="s"/>
      <c r="J879" t="s">
        <v>74</v>
      </c>
      <c r="K879" t="n">
        <v>212</v>
      </c>
      <c r="L879" t="s">
        <v>76</v>
      </c>
      <c r="M879" t="s"/>
      <c r="N879" t="s">
        <v>93</v>
      </c>
      <c r="O879" t="s">
        <v>78</v>
      </c>
      <c r="P879" t="s">
        <v>1175</v>
      </c>
      <c r="Q879" t="s"/>
      <c r="R879" t="s">
        <v>107</v>
      </c>
      <c r="S879" t="s">
        <v>687</v>
      </c>
      <c r="T879" t="s">
        <v>81</v>
      </c>
      <c r="U879" t="s">
        <v>82</v>
      </c>
      <c r="V879" t="s">
        <v>83</v>
      </c>
      <c r="W879" t="s">
        <v>109</v>
      </c>
      <c r="X879" t="s"/>
      <c r="Y879" t="s">
        <v>85</v>
      </c>
      <c r="Z879">
        <f>HYPERLINK("https://hotel-media.eclerx.com/savepage/tk_15462420224174309_sr_189.html","info")</f>
        <v/>
      </c>
      <c r="AA879" t="n">
        <v>637797</v>
      </c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361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2071591</v>
      </c>
      <c r="AZ879" t="s">
        <v>1176</v>
      </c>
      <c r="BA879" t="s"/>
      <c r="BB879" t="n">
        <v>645420</v>
      </c>
      <c r="BC879" t="n">
        <v>52.53074</v>
      </c>
      <c r="BD879" t="n">
        <v>52.53074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1174</v>
      </c>
      <c r="F880" t="n">
        <v>7196402</v>
      </c>
      <c r="G880" t="s">
        <v>74</v>
      </c>
      <c r="H880" t="s">
        <v>75</v>
      </c>
      <c r="I880" t="s"/>
      <c r="J880" t="s">
        <v>74</v>
      </c>
      <c r="K880" t="n">
        <v>265</v>
      </c>
      <c r="L880" t="s">
        <v>76</v>
      </c>
      <c r="M880" t="s"/>
      <c r="N880" t="s">
        <v>104</v>
      </c>
      <c r="O880" t="s">
        <v>78</v>
      </c>
      <c r="P880" t="s">
        <v>1175</v>
      </c>
      <c r="Q880" t="s"/>
      <c r="R880" t="s">
        <v>107</v>
      </c>
      <c r="S880" t="s">
        <v>1177</v>
      </c>
      <c r="T880" t="s">
        <v>81</v>
      </c>
      <c r="U880" t="s">
        <v>82</v>
      </c>
      <c r="V880" t="s">
        <v>83</v>
      </c>
      <c r="W880" t="s">
        <v>109</v>
      </c>
      <c r="X880" t="s"/>
      <c r="Y880" t="s">
        <v>85</v>
      </c>
      <c r="Z880">
        <f>HYPERLINK("https://hotel-media.eclerx.com/savepage/tk_15462420224174309_sr_189.html","info")</f>
        <v/>
      </c>
      <c r="AA880" t="n">
        <v>637797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361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2071591</v>
      </c>
      <c r="AZ880" t="s">
        <v>1176</v>
      </c>
      <c r="BA880" t="s"/>
      <c r="BB880" t="n">
        <v>645420</v>
      </c>
      <c r="BC880" t="n">
        <v>52.53074</v>
      </c>
      <c r="BD880" t="n">
        <v>52.53074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1178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89</v>
      </c>
      <c r="L881" t="s">
        <v>76</v>
      </c>
      <c r="M881" t="s"/>
      <c r="N881" t="s">
        <v>104</v>
      </c>
      <c r="O881" t="s">
        <v>78</v>
      </c>
      <c r="P881" t="s">
        <v>1178</v>
      </c>
      <c r="Q881" t="s"/>
      <c r="R881" t="s">
        <v>171</v>
      </c>
      <c r="S881" t="s">
        <v>1179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>
        <f>HYPERLINK("https://hotel-media.eclerx.com/savepage/tk_15462415531421874_sr_189.html","info")</f>
        <v/>
      </c>
      <c r="AA881" t="n">
        <v>-6628437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137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6628437</v>
      </c>
      <c r="AZ881" t="s">
        <v>1180</v>
      </c>
      <c r="BA881" t="s"/>
      <c r="BB881" t="n">
        <v>70973</v>
      </c>
      <c r="BC881" t="n">
        <v>52.507724</v>
      </c>
      <c r="BD881" t="n">
        <v>52.507724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1181</v>
      </c>
      <c r="F882" t="n">
        <v>3577036</v>
      </c>
      <c r="G882" t="s">
        <v>74</v>
      </c>
      <c r="H882" t="s">
        <v>75</v>
      </c>
      <c r="I882" t="s"/>
      <c r="J882" t="s">
        <v>74</v>
      </c>
      <c r="K882" t="n">
        <v>40.99</v>
      </c>
      <c r="L882" t="s">
        <v>76</v>
      </c>
      <c r="M882" t="s"/>
      <c r="N882" t="s">
        <v>1182</v>
      </c>
      <c r="O882" t="s">
        <v>78</v>
      </c>
      <c r="P882" t="s">
        <v>1183</v>
      </c>
      <c r="Q882" t="s"/>
      <c r="R882" t="s">
        <v>79</v>
      </c>
      <c r="S882" t="s">
        <v>1184</v>
      </c>
      <c r="T882" t="s">
        <v>81</v>
      </c>
      <c r="U882" t="s">
        <v>82</v>
      </c>
      <c r="V882" t="s">
        <v>83</v>
      </c>
      <c r="W882" t="s">
        <v>109</v>
      </c>
      <c r="X882" t="s"/>
      <c r="Y882" t="s">
        <v>85</v>
      </c>
      <c r="Z882">
        <f>HYPERLINK("https://hotel-media.eclerx.com/savepage/tk_15462421468245487_sr_188.html","info")</f>
        <v/>
      </c>
      <c r="AA882" t="n">
        <v>214126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475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2071825</v>
      </c>
      <c r="AZ882" t="s">
        <v>1185</v>
      </c>
      <c r="BA882" t="s"/>
      <c r="BB882" t="n">
        <v>171987</v>
      </c>
      <c r="BC882" t="n">
        <v>52.552326</v>
      </c>
      <c r="BD882" t="n">
        <v>52.552326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1181</v>
      </c>
      <c r="F883" t="n">
        <v>3577036</v>
      </c>
      <c r="G883" t="s">
        <v>74</v>
      </c>
      <c r="H883" t="s">
        <v>75</v>
      </c>
      <c r="I883" t="s"/>
      <c r="J883" t="s">
        <v>74</v>
      </c>
      <c r="K883" t="n">
        <v>69.7</v>
      </c>
      <c r="L883" t="s">
        <v>76</v>
      </c>
      <c r="M883" t="s"/>
      <c r="N883" t="s">
        <v>1186</v>
      </c>
      <c r="O883" t="s">
        <v>78</v>
      </c>
      <c r="P883" t="s">
        <v>1183</v>
      </c>
      <c r="Q883" t="s"/>
      <c r="R883" t="s">
        <v>79</v>
      </c>
      <c r="S883" t="s">
        <v>1187</v>
      </c>
      <c r="T883" t="s">
        <v>81</v>
      </c>
      <c r="U883" t="s">
        <v>82</v>
      </c>
      <c r="V883" t="s">
        <v>83</v>
      </c>
      <c r="W883" t="s">
        <v>109</v>
      </c>
      <c r="X883" t="s"/>
      <c r="Y883" t="s">
        <v>85</v>
      </c>
      <c r="Z883">
        <f>HYPERLINK("https://hotel-media.eclerx.com/savepage/tk_15462421468245487_sr_188.html","info")</f>
        <v/>
      </c>
      <c r="AA883" t="n">
        <v>214126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475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2071825</v>
      </c>
      <c r="AZ883" t="s">
        <v>1185</v>
      </c>
      <c r="BA883" t="s"/>
      <c r="BB883" t="n">
        <v>171987</v>
      </c>
      <c r="BC883" t="n">
        <v>52.552326</v>
      </c>
      <c r="BD883" t="n">
        <v>52.552326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1181</v>
      </c>
      <c r="F884" t="n">
        <v>3577036</v>
      </c>
      <c r="G884" t="s">
        <v>74</v>
      </c>
      <c r="H884" t="s">
        <v>75</v>
      </c>
      <c r="I884" t="s"/>
      <c r="J884" t="s">
        <v>74</v>
      </c>
      <c r="K884" t="n">
        <v>53.99</v>
      </c>
      <c r="L884" t="s">
        <v>76</v>
      </c>
      <c r="M884" t="s"/>
      <c r="N884" t="s">
        <v>384</v>
      </c>
      <c r="O884" t="s">
        <v>78</v>
      </c>
      <c r="P884" t="s">
        <v>1183</v>
      </c>
      <c r="Q884" t="s"/>
      <c r="R884" t="s">
        <v>79</v>
      </c>
      <c r="S884" t="s">
        <v>1188</v>
      </c>
      <c r="T884" t="s">
        <v>81</v>
      </c>
      <c r="U884" t="s">
        <v>82</v>
      </c>
      <c r="V884" t="s">
        <v>83</v>
      </c>
      <c r="W884" t="s">
        <v>109</v>
      </c>
      <c r="X884" t="s"/>
      <c r="Y884" t="s">
        <v>85</v>
      </c>
      <c r="Z884">
        <f>HYPERLINK("https://hotel-media.eclerx.com/savepage/tk_15462421468245487_sr_188.html","info")</f>
        <v/>
      </c>
      <c r="AA884" t="n">
        <v>214126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475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2071825</v>
      </c>
      <c r="AZ884" t="s">
        <v>1185</v>
      </c>
      <c r="BA884" t="s"/>
      <c r="BB884" t="n">
        <v>171987</v>
      </c>
      <c r="BC884" t="n">
        <v>52.552326</v>
      </c>
      <c r="BD884" t="n">
        <v>52.552326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1181</v>
      </c>
      <c r="F885" t="n">
        <v>3577036</v>
      </c>
      <c r="G885" t="s">
        <v>74</v>
      </c>
      <c r="H885" t="s">
        <v>75</v>
      </c>
      <c r="I885" t="s"/>
      <c r="J885" t="s">
        <v>74</v>
      </c>
      <c r="K885" t="n">
        <v>70.19</v>
      </c>
      <c r="L885" t="s">
        <v>76</v>
      </c>
      <c r="M885" t="s"/>
      <c r="N885" t="s">
        <v>1189</v>
      </c>
      <c r="O885" t="s">
        <v>78</v>
      </c>
      <c r="P885" t="s">
        <v>1183</v>
      </c>
      <c r="Q885" t="s"/>
      <c r="R885" t="s">
        <v>79</v>
      </c>
      <c r="S885" t="s">
        <v>1190</v>
      </c>
      <c r="T885" t="s">
        <v>81</v>
      </c>
      <c r="U885" t="s">
        <v>82</v>
      </c>
      <c r="V885" t="s">
        <v>83</v>
      </c>
      <c r="W885" t="s">
        <v>109</v>
      </c>
      <c r="X885" t="s"/>
      <c r="Y885" t="s">
        <v>85</v>
      </c>
      <c r="Z885">
        <f>HYPERLINK("https://hotel-media.eclerx.com/savepage/tk_15462421468245487_sr_188.html","info")</f>
        <v/>
      </c>
      <c r="AA885" t="n">
        <v>214126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475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2071825</v>
      </c>
      <c r="AZ885" t="s">
        <v>1185</v>
      </c>
      <c r="BA885" t="s"/>
      <c r="BB885" t="n">
        <v>171987</v>
      </c>
      <c r="BC885" t="n">
        <v>52.552326</v>
      </c>
      <c r="BD885" t="n">
        <v>52.552326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1181</v>
      </c>
      <c r="F886" t="n">
        <v>3577036</v>
      </c>
      <c r="G886" t="s">
        <v>74</v>
      </c>
      <c r="H886" t="s">
        <v>75</v>
      </c>
      <c r="I886" t="s"/>
      <c r="J886" t="s">
        <v>74</v>
      </c>
      <c r="K886" t="n">
        <v>70.19</v>
      </c>
      <c r="L886" t="s">
        <v>76</v>
      </c>
      <c r="M886" t="s"/>
      <c r="N886" t="s">
        <v>1191</v>
      </c>
      <c r="O886" t="s">
        <v>78</v>
      </c>
      <c r="P886" t="s">
        <v>1183</v>
      </c>
      <c r="Q886" t="s"/>
      <c r="R886" t="s">
        <v>79</v>
      </c>
      <c r="S886" t="s">
        <v>1190</v>
      </c>
      <c r="T886" t="s">
        <v>81</v>
      </c>
      <c r="U886" t="s">
        <v>82</v>
      </c>
      <c r="V886" t="s">
        <v>83</v>
      </c>
      <c r="W886" t="s">
        <v>109</v>
      </c>
      <c r="X886" t="s"/>
      <c r="Y886" t="s">
        <v>85</v>
      </c>
      <c r="Z886">
        <f>HYPERLINK("https://hotel-media.eclerx.com/savepage/tk_15462421468245487_sr_188.html","info")</f>
        <v/>
      </c>
      <c r="AA886" t="n">
        <v>214126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475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2071825</v>
      </c>
      <c r="AZ886" t="s">
        <v>1185</v>
      </c>
      <c r="BA886" t="s"/>
      <c r="BB886" t="n">
        <v>171987</v>
      </c>
      <c r="BC886" t="n">
        <v>52.552326</v>
      </c>
      <c r="BD886" t="n">
        <v>52.552326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1181</v>
      </c>
      <c r="F887" t="n">
        <v>3577036</v>
      </c>
      <c r="G887" t="s">
        <v>74</v>
      </c>
      <c r="H887" t="s">
        <v>75</v>
      </c>
      <c r="I887" t="s"/>
      <c r="J887" t="s">
        <v>74</v>
      </c>
      <c r="K887" t="n">
        <v>74</v>
      </c>
      <c r="L887" t="s">
        <v>76</v>
      </c>
      <c r="M887" t="s"/>
      <c r="N887" t="s">
        <v>1192</v>
      </c>
      <c r="O887" t="s">
        <v>78</v>
      </c>
      <c r="P887" t="s">
        <v>1183</v>
      </c>
      <c r="Q887" t="s"/>
      <c r="R887" t="s">
        <v>79</v>
      </c>
      <c r="S887" t="s">
        <v>600</v>
      </c>
      <c r="T887" t="s">
        <v>81</v>
      </c>
      <c r="U887" t="s">
        <v>82</v>
      </c>
      <c r="V887" t="s">
        <v>83</v>
      </c>
      <c r="W887" t="s">
        <v>109</v>
      </c>
      <c r="X887" t="s"/>
      <c r="Y887" t="s">
        <v>85</v>
      </c>
      <c r="Z887">
        <f>HYPERLINK("https://hotel-media.eclerx.com/savepage/tk_15462421468245487_sr_188.html","info")</f>
        <v/>
      </c>
      <c r="AA887" t="n">
        <v>214126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475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2071825</v>
      </c>
      <c r="AZ887" t="s">
        <v>1185</v>
      </c>
      <c r="BA887" t="s"/>
      <c r="BB887" t="n">
        <v>171987</v>
      </c>
      <c r="BC887" t="n">
        <v>52.552326</v>
      </c>
      <c r="BD887" t="n">
        <v>52.552326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1181</v>
      </c>
      <c r="F888" t="n">
        <v>3577036</v>
      </c>
      <c r="G888" t="s">
        <v>74</v>
      </c>
      <c r="H888" t="s">
        <v>75</v>
      </c>
      <c r="I888" t="s"/>
      <c r="J888" t="s">
        <v>74</v>
      </c>
      <c r="K888" t="n">
        <v>91.81</v>
      </c>
      <c r="L888" t="s">
        <v>76</v>
      </c>
      <c r="M888" t="s"/>
      <c r="N888" t="s">
        <v>1193</v>
      </c>
      <c r="O888" t="s">
        <v>78</v>
      </c>
      <c r="P888" t="s">
        <v>1183</v>
      </c>
      <c r="Q888" t="s"/>
      <c r="R888" t="s">
        <v>79</v>
      </c>
      <c r="S888" t="s">
        <v>1194</v>
      </c>
      <c r="T888" t="s">
        <v>81</v>
      </c>
      <c r="U888" t="s">
        <v>82</v>
      </c>
      <c r="V888" t="s">
        <v>83</v>
      </c>
      <c r="W888" t="s">
        <v>109</v>
      </c>
      <c r="X888" t="s"/>
      <c r="Y888" t="s">
        <v>85</v>
      </c>
      <c r="Z888">
        <f>HYPERLINK("https://hotel-media.eclerx.com/savepage/tk_15462421468245487_sr_188.html","info")</f>
        <v/>
      </c>
      <c r="AA888" t="n">
        <v>214126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475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2071825</v>
      </c>
      <c r="AZ888" t="s">
        <v>1185</v>
      </c>
      <c r="BA888" t="s"/>
      <c r="BB888" t="n">
        <v>171987</v>
      </c>
      <c r="BC888" t="n">
        <v>52.552326</v>
      </c>
      <c r="BD888" t="n">
        <v>52.552326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1195</v>
      </c>
      <c r="F889" t="n">
        <v>6670808</v>
      </c>
      <c r="G889" t="s">
        <v>74</v>
      </c>
      <c r="H889" t="s">
        <v>75</v>
      </c>
      <c r="I889" t="s"/>
      <c r="J889" t="s">
        <v>74</v>
      </c>
      <c r="K889" t="n">
        <v>73.98999999999999</v>
      </c>
      <c r="L889" t="s">
        <v>76</v>
      </c>
      <c r="M889" t="s"/>
      <c r="N889" t="s">
        <v>101</v>
      </c>
      <c r="O889" t="s">
        <v>78</v>
      </c>
      <c r="P889" t="s">
        <v>1196</v>
      </c>
      <c r="Q889" t="s"/>
      <c r="R889" t="s">
        <v>171</v>
      </c>
      <c r="S889" t="s">
        <v>1197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>
        <f>HYPERLINK("https://hotel-media.eclerx.com/savepage/tk_15462419529155314_sr_188.html","info")</f>
        <v/>
      </c>
      <c r="AA889" t="n">
        <v>623626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369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2258048</v>
      </c>
      <c r="AZ889" t="s">
        <v>1198</v>
      </c>
      <c r="BA889" t="s"/>
      <c r="BB889" t="n">
        <v>701005</v>
      </c>
      <c r="BC889" t="n">
        <v>52.544858</v>
      </c>
      <c r="BD889" t="n">
        <v>52.544858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1195</v>
      </c>
      <c r="F890" t="n">
        <v>6670808</v>
      </c>
      <c r="G890" t="s">
        <v>74</v>
      </c>
      <c r="H890" t="s">
        <v>75</v>
      </c>
      <c r="I890" t="s"/>
      <c r="J890" t="s">
        <v>74</v>
      </c>
      <c r="K890" t="n">
        <v>74</v>
      </c>
      <c r="L890" t="s">
        <v>76</v>
      </c>
      <c r="M890" t="s"/>
      <c r="N890" t="s">
        <v>104</v>
      </c>
      <c r="O890" t="s">
        <v>78</v>
      </c>
      <c r="P890" t="s">
        <v>1196</v>
      </c>
      <c r="Q890" t="s"/>
      <c r="R890" t="s">
        <v>171</v>
      </c>
      <c r="S890" t="s">
        <v>600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>
        <f>HYPERLINK("https://hotel-media.eclerx.com/savepage/tk_15462419529155314_sr_188.html","info")</f>
        <v/>
      </c>
      <c r="AA890" t="n">
        <v>623626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369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2258048</v>
      </c>
      <c r="AZ890" t="s">
        <v>1198</v>
      </c>
      <c r="BA890" t="s"/>
      <c r="BB890" t="n">
        <v>701005</v>
      </c>
      <c r="BC890" t="n">
        <v>52.544858</v>
      </c>
      <c r="BD890" t="n">
        <v>52.544858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1195</v>
      </c>
      <c r="F891" t="n">
        <v>6670808</v>
      </c>
      <c r="G891" t="s">
        <v>74</v>
      </c>
      <c r="H891" t="s">
        <v>75</v>
      </c>
      <c r="I891" t="s"/>
      <c r="J891" t="s">
        <v>74</v>
      </c>
      <c r="K891" t="n">
        <v>79</v>
      </c>
      <c r="L891" t="s">
        <v>76</v>
      </c>
      <c r="M891" t="s"/>
      <c r="N891" t="s">
        <v>182</v>
      </c>
      <c r="O891" t="s">
        <v>78</v>
      </c>
      <c r="P891" t="s">
        <v>1196</v>
      </c>
      <c r="Q891" t="s"/>
      <c r="R891" t="s">
        <v>171</v>
      </c>
      <c r="S891" t="s">
        <v>98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>
        <f>HYPERLINK("https://hotel-media.eclerx.com/savepage/tk_15462419529155314_sr_188.html","info")</f>
        <v/>
      </c>
      <c r="AA891" t="n">
        <v>623626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369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2258048</v>
      </c>
      <c r="AZ891" t="s">
        <v>1198</v>
      </c>
      <c r="BA891" t="s"/>
      <c r="BB891" t="n">
        <v>701005</v>
      </c>
      <c r="BC891" t="n">
        <v>52.544858</v>
      </c>
      <c r="BD891" t="n">
        <v>52.544858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1199</v>
      </c>
      <c r="F892" t="n">
        <v>2347371</v>
      </c>
      <c r="G892" t="s">
        <v>74</v>
      </c>
      <c r="H892" t="s">
        <v>75</v>
      </c>
      <c r="I892" t="s"/>
      <c r="J892" t="s">
        <v>74</v>
      </c>
      <c r="K892" t="n">
        <v>71.90000000000001</v>
      </c>
      <c r="L892" t="s">
        <v>76</v>
      </c>
      <c r="M892" t="s"/>
      <c r="N892" t="s">
        <v>93</v>
      </c>
      <c r="O892" t="s">
        <v>78</v>
      </c>
      <c r="P892" t="s">
        <v>1199</v>
      </c>
      <c r="Q892" t="s"/>
      <c r="R892" t="s">
        <v>112</v>
      </c>
      <c r="S892" t="s">
        <v>1200</v>
      </c>
      <c r="T892" t="s">
        <v>81</v>
      </c>
      <c r="U892" t="s">
        <v>82</v>
      </c>
      <c r="V892" t="s">
        <v>83</v>
      </c>
      <c r="W892" t="s">
        <v>109</v>
      </c>
      <c r="X892" t="s"/>
      <c r="Y892" t="s">
        <v>85</v>
      </c>
      <c r="Z892">
        <f>HYPERLINK("https://hotel-media.eclerx.com/savepage/tk_154624174711749_sr_189.html","info")</f>
        <v/>
      </c>
      <c r="AA892" t="n">
        <v>276192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229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2071661</v>
      </c>
      <c r="AZ892" t="s">
        <v>1201</v>
      </c>
      <c r="BA892" t="s"/>
      <c r="BB892" t="n">
        <v>551333</v>
      </c>
      <c r="BC892" t="n">
        <v>52.513437</v>
      </c>
      <c r="BD892" t="n">
        <v>52.513437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1199</v>
      </c>
      <c r="F893" t="n">
        <v>2347371</v>
      </c>
      <c r="G893" t="s">
        <v>74</v>
      </c>
      <c r="H893" t="s">
        <v>75</v>
      </c>
      <c r="I893" t="s"/>
      <c r="J893" t="s">
        <v>74</v>
      </c>
      <c r="K893" t="n">
        <v>79</v>
      </c>
      <c r="L893" t="s">
        <v>76</v>
      </c>
      <c r="M893" t="s"/>
      <c r="N893" t="s">
        <v>104</v>
      </c>
      <c r="O893" t="s">
        <v>78</v>
      </c>
      <c r="P893" t="s">
        <v>1199</v>
      </c>
      <c r="Q893" t="s"/>
      <c r="R893" t="s">
        <v>112</v>
      </c>
      <c r="S893" t="s">
        <v>98</v>
      </c>
      <c r="T893" t="s">
        <v>81</v>
      </c>
      <c r="U893" t="s">
        <v>82</v>
      </c>
      <c r="V893" t="s">
        <v>83</v>
      </c>
      <c r="W893" t="s">
        <v>109</v>
      </c>
      <c r="X893" t="s"/>
      <c r="Y893" t="s">
        <v>85</v>
      </c>
      <c r="Z893">
        <f>HYPERLINK("https://hotel-media.eclerx.com/savepage/tk_154624174711749_sr_189.html","info")</f>
        <v/>
      </c>
      <c r="AA893" t="n">
        <v>276192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229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2071661</v>
      </c>
      <c r="AZ893" t="s">
        <v>1201</v>
      </c>
      <c r="BA893" t="s"/>
      <c r="BB893" t="n">
        <v>551333</v>
      </c>
      <c r="BC893" t="n">
        <v>52.513437</v>
      </c>
      <c r="BD893" t="n">
        <v>52.513437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1199</v>
      </c>
      <c r="F894" t="n">
        <v>2347371</v>
      </c>
      <c r="G894" t="s">
        <v>74</v>
      </c>
      <c r="H894" t="s">
        <v>75</v>
      </c>
      <c r="I894" t="s"/>
      <c r="J894" t="s">
        <v>74</v>
      </c>
      <c r="K894" t="n">
        <v>89</v>
      </c>
      <c r="L894" t="s">
        <v>76</v>
      </c>
      <c r="M894" t="s"/>
      <c r="N894" t="s">
        <v>216</v>
      </c>
      <c r="O894" t="s">
        <v>78</v>
      </c>
      <c r="P894" t="s">
        <v>1199</v>
      </c>
      <c r="Q894" t="s"/>
      <c r="R894" t="s">
        <v>112</v>
      </c>
      <c r="S894" t="s">
        <v>1179</v>
      </c>
      <c r="T894" t="s">
        <v>81</v>
      </c>
      <c r="U894" t="s">
        <v>82</v>
      </c>
      <c r="V894" t="s">
        <v>83</v>
      </c>
      <c r="W894" t="s">
        <v>109</v>
      </c>
      <c r="X894" t="s"/>
      <c r="Y894" t="s">
        <v>85</v>
      </c>
      <c r="Z894">
        <f>HYPERLINK("https://hotel-media.eclerx.com/savepage/tk_154624174711749_sr_189.html","info")</f>
        <v/>
      </c>
      <c r="AA894" t="n">
        <v>276192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229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2071661</v>
      </c>
      <c r="AZ894" t="s">
        <v>1201</v>
      </c>
      <c r="BA894" t="s"/>
      <c r="BB894" t="n">
        <v>551333</v>
      </c>
      <c r="BC894" t="n">
        <v>52.513437</v>
      </c>
      <c r="BD894" t="n">
        <v>52.513437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1199</v>
      </c>
      <c r="F895" t="n">
        <v>2347371</v>
      </c>
      <c r="G895" t="s">
        <v>74</v>
      </c>
      <c r="H895" t="s">
        <v>75</v>
      </c>
      <c r="I895" t="s"/>
      <c r="J895" t="s">
        <v>74</v>
      </c>
      <c r="K895" t="n">
        <v>99</v>
      </c>
      <c r="L895" t="s">
        <v>76</v>
      </c>
      <c r="M895" t="s"/>
      <c r="N895" t="s">
        <v>1065</v>
      </c>
      <c r="O895" t="s">
        <v>78</v>
      </c>
      <c r="P895" t="s">
        <v>1199</v>
      </c>
      <c r="Q895" t="s"/>
      <c r="R895" t="s">
        <v>112</v>
      </c>
      <c r="S895" t="s">
        <v>200</v>
      </c>
      <c r="T895" t="s">
        <v>81</v>
      </c>
      <c r="U895" t="s">
        <v>82</v>
      </c>
      <c r="V895" t="s">
        <v>83</v>
      </c>
      <c r="W895" t="s">
        <v>109</v>
      </c>
      <c r="X895" t="s"/>
      <c r="Y895" t="s">
        <v>85</v>
      </c>
      <c r="Z895">
        <f>HYPERLINK("https://hotel-media.eclerx.com/savepage/tk_154624174711749_sr_189.html","info")</f>
        <v/>
      </c>
      <c r="AA895" t="n">
        <v>276192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229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2071661</v>
      </c>
      <c r="AZ895" t="s">
        <v>1201</v>
      </c>
      <c r="BA895" t="s"/>
      <c r="BB895" t="n">
        <v>551333</v>
      </c>
      <c r="BC895" t="n">
        <v>52.513437</v>
      </c>
      <c r="BD895" t="n">
        <v>52.513437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1202</v>
      </c>
      <c r="F896" t="n">
        <v>1759935</v>
      </c>
      <c r="G896" t="s">
        <v>74</v>
      </c>
      <c r="H896" t="s">
        <v>75</v>
      </c>
      <c r="I896" t="s"/>
      <c r="J896" t="s">
        <v>74</v>
      </c>
      <c r="K896" t="n">
        <v>164.85</v>
      </c>
      <c r="L896" t="s">
        <v>76</v>
      </c>
      <c r="M896" t="s"/>
      <c r="N896" t="s">
        <v>1203</v>
      </c>
      <c r="O896" t="s">
        <v>78</v>
      </c>
      <c r="P896" t="s">
        <v>1204</v>
      </c>
      <c r="Q896" t="s"/>
      <c r="R896" t="s">
        <v>107</v>
      </c>
      <c r="S896" t="s">
        <v>532</v>
      </c>
      <c r="T896" t="s">
        <v>81</v>
      </c>
      <c r="U896" t="s">
        <v>82</v>
      </c>
      <c r="V896" t="s">
        <v>83</v>
      </c>
      <c r="W896" t="s">
        <v>109</v>
      </c>
      <c r="X896" t="s"/>
      <c r="Y896" t="s">
        <v>85</v>
      </c>
      <c r="Z896">
        <f>HYPERLINK("https://hotel-media.eclerx.com/savepage/tk_15462421569126916_sr_188.html","info")</f>
        <v/>
      </c>
      <c r="AA896" t="n">
        <v>276469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480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2173721</v>
      </c>
      <c r="AZ896" t="s">
        <v>1205</v>
      </c>
      <c r="BA896" t="s"/>
      <c r="BB896" t="n">
        <v>631698</v>
      </c>
      <c r="BC896" t="n">
        <v>52.507985</v>
      </c>
      <c r="BD896" t="n">
        <v>52.507985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1202</v>
      </c>
      <c r="F897" t="n">
        <v>1759935</v>
      </c>
      <c r="G897" t="s">
        <v>74</v>
      </c>
      <c r="H897" t="s">
        <v>75</v>
      </c>
      <c r="I897" t="s"/>
      <c r="J897" t="s">
        <v>74</v>
      </c>
      <c r="K897" t="n">
        <v>194.25</v>
      </c>
      <c r="L897" t="s">
        <v>76</v>
      </c>
      <c r="M897" t="s"/>
      <c r="N897" t="s">
        <v>1206</v>
      </c>
      <c r="O897" t="s">
        <v>78</v>
      </c>
      <c r="P897" t="s">
        <v>1204</v>
      </c>
      <c r="Q897" t="s"/>
      <c r="R897" t="s">
        <v>107</v>
      </c>
      <c r="S897" t="s">
        <v>1207</v>
      </c>
      <c r="T897" t="s">
        <v>81</v>
      </c>
      <c r="U897" t="s">
        <v>82</v>
      </c>
      <c r="V897" t="s">
        <v>83</v>
      </c>
      <c r="W897" t="s">
        <v>109</v>
      </c>
      <c r="X897" t="s"/>
      <c r="Y897" t="s">
        <v>85</v>
      </c>
      <c r="Z897">
        <f>HYPERLINK("https://hotel-media.eclerx.com/savepage/tk_15462421569126916_sr_188.html","info")</f>
        <v/>
      </c>
      <c r="AA897" t="n">
        <v>276469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480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2173721</v>
      </c>
      <c r="AZ897" t="s">
        <v>1205</v>
      </c>
      <c r="BA897" t="s"/>
      <c r="BB897" t="n">
        <v>631698</v>
      </c>
      <c r="BC897" t="n">
        <v>52.507985</v>
      </c>
      <c r="BD897" t="n">
        <v>52.507985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1202</v>
      </c>
      <c r="F898" t="n">
        <v>1759935</v>
      </c>
      <c r="G898" t="s">
        <v>74</v>
      </c>
      <c r="H898" t="s">
        <v>75</v>
      </c>
      <c r="I898" t="s"/>
      <c r="J898" t="s">
        <v>74</v>
      </c>
      <c r="K898" t="n">
        <v>199.5</v>
      </c>
      <c r="L898" t="s">
        <v>76</v>
      </c>
      <c r="M898" t="s"/>
      <c r="N898" t="s">
        <v>1208</v>
      </c>
      <c r="O898" t="s">
        <v>78</v>
      </c>
      <c r="P898" t="s">
        <v>1204</v>
      </c>
      <c r="Q898" t="s"/>
      <c r="R898" t="s">
        <v>107</v>
      </c>
      <c r="S898" t="s">
        <v>1209</v>
      </c>
      <c r="T898" t="s">
        <v>81</v>
      </c>
      <c r="U898" t="s">
        <v>82</v>
      </c>
      <c r="V898" t="s">
        <v>83</v>
      </c>
      <c r="W898" t="s">
        <v>109</v>
      </c>
      <c r="X898" t="s"/>
      <c r="Y898" t="s">
        <v>85</v>
      </c>
      <c r="Z898">
        <f>HYPERLINK("https://hotel-media.eclerx.com/savepage/tk_15462421569126916_sr_188.html","info")</f>
        <v/>
      </c>
      <c r="AA898" t="n">
        <v>276469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480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2173721</v>
      </c>
      <c r="AZ898" t="s">
        <v>1205</v>
      </c>
      <c r="BA898" t="s"/>
      <c r="BB898" t="n">
        <v>631698</v>
      </c>
      <c r="BC898" t="n">
        <v>52.507985</v>
      </c>
      <c r="BD898" t="n">
        <v>52.507985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1202</v>
      </c>
      <c r="F899" t="n">
        <v>1759935</v>
      </c>
      <c r="G899" t="s">
        <v>74</v>
      </c>
      <c r="H899" t="s">
        <v>75</v>
      </c>
      <c r="I899" t="s"/>
      <c r="J899" t="s">
        <v>74</v>
      </c>
      <c r="K899" t="n">
        <v>210</v>
      </c>
      <c r="L899" t="s">
        <v>76</v>
      </c>
      <c r="M899" t="s"/>
      <c r="N899" t="s">
        <v>1208</v>
      </c>
      <c r="O899" t="s">
        <v>78</v>
      </c>
      <c r="P899" t="s">
        <v>1204</v>
      </c>
      <c r="Q899" t="s"/>
      <c r="R899" t="s">
        <v>107</v>
      </c>
      <c r="S899" t="s">
        <v>1210</v>
      </c>
      <c r="T899" t="s">
        <v>81</v>
      </c>
      <c r="U899" t="s">
        <v>82</v>
      </c>
      <c r="V899" t="s">
        <v>83</v>
      </c>
      <c r="W899" t="s">
        <v>109</v>
      </c>
      <c r="X899" t="s"/>
      <c r="Y899" t="s">
        <v>85</v>
      </c>
      <c r="Z899">
        <f>HYPERLINK("https://hotel-media.eclerx.com/savepage/tk_15462421569126916_sr_188.html","info")</f>
        <v/>
      </c>
      <c r="AA899" t="n">
        <v>276469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480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2173721</v>
      </c>
      <c r="AZ899" t="s">
        <v>1205</v>
      </c>
      <c r="BA899" t="s"/>
      <c r="BB899" t="n">
        <v>631698</v>
      </c>
      <c r="BC899" t="n">
        <v>52.507985</v>
      </c>
      <c r="BD899" t="n">
        <v>52.507985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1202</v>
      </c>
      <c r="F900" t="n">
        <v>1759935</v>
      </c>
      <c r="G900" t="s">
        <v>74</v>
      </c>
      <c r="H900" t="s">
        <v>75</v>
      </c>
      <c r="I900" t="s"/>
      <c r="J900" t="s">
        <v>74</v>
      </c>
      <c r="K900" t="n">
        <v>225.75</v>
      </c>
      <c r="L900" t="s">
        <v>76</v>
      </c>
      <c r="M900" t="s"/>
      <c r="N900" t="s">
        <v>1206</v>
      </c>
      <c r="O900" t="s">
        <v>78</v>
      </c>
      <c r="P900" t="s">
        <v>1204</v>
      </c>
      <c r="Q900" t="s"/>
      <c r="R900" t="s">
        <v>107</v>
      </c>
      <c r="S900" t="s">
        <v>1211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>
        <f>HYPERLINK("https://hotel-media.eclerx.com/savepage/tk_15462421569126916_sr_188.html","info")</f>
        <v/>
      </c>
      <c r="AA900" t="n">
        <v>276469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480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2173721</v>
      </c>
      <c r="AZ900" t="s">
        <v>1205</v>
      </c>
      <c r="BA900" t="s"/>
      <c r="BB900" t="n">
        <v>631698</v>
      </c>
      <c r="BC900" t="n">
        <v>52.507985</v>
      </c>
      <c r="BD900" t="n">
        <v>52.507985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1202</v>
      </c>
      <c r="F901" t="n">
        <v>1759935</v>
      </c>
      <c r="G901" t="s">
        <v>74</v>
      </c>
      <c r="H901" t="s">
        <v>75</v>
      </c>
      <c r="I901" t="s"/>
      <c r="J901" t="s">
        <v>74</v>
      </c>
      <c r="K901" t="n">
        <v>229.95</v>
      </c>
      <c r="L901" t="s">
        <v>76</v>
      </c>
      <c r="M901" t="s"/>
      <c r="N901" t="s">
        <v>1212</v>
      </c>
      <c r="O901" t="s">
        <v>78</v>
      </c>
      <c r="P901" t="s">
        <v>1204</v>
      </c>
      <c r="Q901" t="s"/>
      <c r="R901" t="s">
        <v>107</v>
      </c>
      <c r="S901" t="s">
        <v>1165</v>
      </c>
      <c r="T901" t="s">
        <v>81</v>
      </c>
      <c r="U901" t="s">
        <v>82</v>
      </c>
      <c r="V901" t="s">
        <v>83</v>
      </c>
      <c r="W901" t="s">
        <v>109</v>
      </c>
      <c r="X901" t="s"/>
      <c r="Y901" t="s">
        <v>85</v>
      </c>
      <c r="Z901">
        <f>HYPERLINK("https://hotel-media.eclerx.com/savepage/tk_15462421569126916_sr_188.html","info")</f>
        <v/>
      </c>
      <c r="AA901" t="n">
        <v>276469</v>
      </c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480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2173721</v>
      </c>
      <c r="AZ901" t="s">
        <v>1205</v>
      </c>
      <c r="BA901" t="s"/>
      <c r="BB901" t="n">
        <v>631698</v>
      </c>
      <c r="BC901" t="n">
        <v>52.507985</v>
      </c>
      <c r="BD901" t="n">
        <v>52.507985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1202</v>
      </c>
      <c r="F902" t="n">
        <v>1759935</v>
      </c>
      <c r="G902" t="s">
        <v>74</v>
      </c>
      <c r="H902" t="s">
        <v>75</v>
      </c>
      <c r="I902" t="s"/>
      <c r="J902" t="s">
        <v>74</v>
      </c>
      <c r="K902" t="n">
        <v>241.5</v>
      </c>
      <c r="L902" t="s">
        <v>76</v>
      </c>
      <c r="M902" t="s"/>
      <c r="N902" t="s">
        <v>1208</v>
      </c>
      <c r="O902" t="s">
        <v>78</v>
      </c>
      <c r="P902" t="s">
        <v>1204</v>
      </c>
      <c r="Q902" t="s"/>
      <c r="R902" t="s">
        <v>107</v>
      </c>
      <c r="S902" t="s">
        <v>429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>
        <f>HYPERLINK("https://hotel-media.eclerx.com/savepage/tk_15462421569126916_sr_188.html","info")</f>
        <v/>
      </c>
      <c r="AA902" t="n">
        <v>276469</v>
      </c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480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2173721</v>
      </c>
      <c r="AZ902" t="s">
        <v>1205</v>
      </c>
      <c r="BA902" t="s"/>
      <c r="BB902" t="n">
        <v>631698</v>
      </c>
      <c r="BC902" t="n">
        <v>52.507985</v>
      </c>
      <c r="BD902" t="n">
        <v>52.507985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1202</v>
      </c>
      <c r="F903" t="n">
        <v>1759935</v>
      </c>
      <c r="G903" t="s">
        <v>74</v>
      </c>
      <c r="H903" t="s">
        <v>75</v>
      </c>
      <c r="I903" t="s"/>
      <c r="J903" t="s">
        <v>74</v>
      </c>
      <c r="K903" t="n">
        <v>241.5</v>
      </c>
      <c r="L903" t="s">
        <v>76</v>
      </c>
      <c r="M903" t="s"/>
      <c r="N903" t="s">
        <v>1212</v>
      </c>
      <c r="O903" t="s">
        <v>78</v>
      </c>
      <c r="P903" t="s">
        <v>1204</v>
      </c>
      <c r="Q903" t="s"/>
      <c r="R903" t="s">
        <v>107</v>
      </c>
      <c r="S903" t="s">
        <v>429</v>
      </c>
      <c r="T903" t="s">
        <v>81</v>
      </c>
      <c r="U903" t="s">
        <v>82</v>
      </c>
      <c r="V903" t="s">
        <v>83</v>
      </c>
      <c r="W903" t="s">
        <v>109</v>
      </c>
      <c r="X903" t="s"/>
      <c r="Y903" t="s">
        <v>85</v>
      </c>
      <c r="Z903">
        <f>HYPERLINK("https://hotel-media.eclerx.com/savepage/tk_15462421569126916_sr_188.html","info")</f>
        <v/>
      </c>
      <c r="AA903" t="n">
        <v>276469</v>
      </c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480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2173721</v>
      </c>
      <c r="AZ903" t="s">
        <v>1205</v>
      </c>
      <c r="BA903" t="s"/>
      <c r="BB903" t="n">
        <v>631698</v>
      </c>
      <c r="BC903" t="n">
        <v>52.507985</v>
      </c>
      <c r="BD903" t="n">
        <v>52.507985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1202</v>
      </c>
      <c r="F904" t="n">
        <v>1759935</v>
      </c>
      <c r="G904" t="s">
        <v>74</v>
      </c>
      <c r="H904" t="s">
        <v>75</v>
      </c>
      <c r="I904" t="s"/>
      <c r="J904" t="s">
        <v>74</v>
      </c>
      <c r="K904" t="n">
        <v>273</v>
      </c>
      <c r="L904" t="s">
        <v>76</v>
      </c>
      <c r="M904" t="s"/>
      <c r="N904" t="s">
        <v>1212</v>
      </c>
      <c r="O904" t="s">
        <v>78</v>
      </c>
      <c r="P904" t="s">
        <v>1204</v>
      </c>
      <c r="Q904" t="s"/>
      <c r="R904" t="s">
        <v>107</v>
      </c>
      <c r="S904" t="s">
        <v>1213</v>
      </c>
      <c r="T904" t="s">
        <v>81</v>
      </c>
      <c r="U904" t="s">
        <v>82</v>
      </c>
      <c r="V904" t="s">
        <v>83</v>
      </c>
      <c r="W904" t="s">
        <v>84</v>
      </c>
      <c r="X904" t="s"/>
      <c r="Y904" t="s">
        <v>85</v>
      </c>
      <c r="Z904">
        <f>HYPERLINK("https://hotel-media.eclerx.com/savepage/tk_15462421569126916_sr_188.html","info")</f>
        <v/>
      </c>
      <c r="AA904" t="n">
        <v>276469</v>
      </c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480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2173721</v>
      </c>
      <c r="AZ904" t="s">
        <v>1205</v>
      </c>
      <c r="BA904" t="s"/>
      <c r="BB904" t="n">
        <v>631698</v>
      </c>
      <c r="BC904" t="n">
        <v>52.507985</v>
      </c>
      <c r="BD904" t="n">
        <v>52.507985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1202</v>
      </c>
      <c r="F905" t="n">
        <v>1759935</v>
      </c>
      <c r="G905" t="s">
        <v>74</v>
      </c>
      <c r="H905" t="s">
        <v>75</v>
      </c>
      <c r="I905" t="s"/>
      <c r="J905" t="s">
        <v>74</v>
      </c>
      <c r="K905" t="n">
        <v>362.25</v>
      </c>
      <c r="L905" t="s">
        <v>76</v>
      </c>
      <c r="M905" t="s"/>
      <c r="N905" t="s">
        <v>1206</v>
      </c>
      <c r="O905" t="s">
        <v>78</v>
      </c>
      <c r="P905" t="s">
        <v>1204</v>
      </c>
      <c r="Q905" t="s"/>
      <c r="R905" t="s">
        <v>107</v>
      </c>
      <c r="S905" t="s">
        <v>933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>
        <f>HYPERLINK("https://hotel-media.eclerx.com/savepage/tk_15462421569126916_sr_188.html","info")</f>
        <v/>
      </c>
      <c r="AA905" t="n">
        <v>276469</v>
      </c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480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2173721</v>
      </c>
      <c r="AZ905" t="s">
        <v>1205</v>
      </c>
      <c r="BA905" t="s"/>
      <c r="BB905" t="n">
        <v>631698</v>
      </c>
      <c r="BC905" t="n">
        <v>52.507985</v>
      </c>
      <c r="BD905" t="n">
        <v>52.507985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1202</v>
      </c>
      <c r="F906" t="n">
        <v>1759935</v>
      </c>
      <c r="G906" t="s">
        <v>74</v>
      </c>
      <c r="H906" t="s">
        <v>75</v>
      </c>
      <c r="I906" t="s"/>
      <c r="J906" t="s">
        <v>74</v>
      </c>
      <c r="K906" t="n">
        <v>379.05</v>
      </c>
      <c r="L906" t="s">
        <v>76</v>
      </c>
      <c r="M906" t="s"/>
      <c r="N906" t="s">
        <v>1214</v>
      </c>
      <c r="O906" t="s">
        <v>78</v>
      </c>
      <c r="P906" t="s">
        <v>1204</v>
      </c>
      <c r="Q906" t="s"/>
      <c r="R906" t="s">
        <v>107</v>
      </c>
      <c r="S906" t="s">
        <v>1215</v>
      </c>
      <c r="T906" t="s">
        <v>81</v>
      </c>
      <c r="U906" t="s">
        <v>82</v>
      </c>
      <c r="V906" t="s">
        <v>83</v>
      </c>
      <c r="W906" t="s">
        <v>109</v>
      </c>
      <c r="X906" t="s"/>
      <c r="Y906" t="s">
        <v>85</v>
      </c>
      <c r="Z906">
        <f>HYPERLINK("https://hotel-media.eclerx.com/savepage/tk_15462421569126916_sr_188.html","info")</f>
        <v/>
      </c>
      <c r="AA906" t="n">
        <v>276469</v>
      </c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480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2173721</v>
      </c>
      <c r="AZ906" t="s">
        <v>1205</v>
      </c>
      <c r="BA906" t="s"/>
      <c r="BB906" t="n">
        <v>631698</v>
      </c>
      <c r="BC906" t="n">
        <v>52.507985</v>
      </c>
      <c r="BD906" t="n">
        <v>52.507985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1202</v>
      </c>
      <c r="F907" t="n">
        <v>1759935</v>
      </c>
      <c r="G907" t="s">
        <v>74</v>
      </c>
      <c r="H907" t="s">
        <v>75</v>
      </c>
      <c r="I907" t="s"/>
      <c r="J907" t="s">
        <v>74</v>
      </c>
      <c r="K907" t="n">
        <v>399</v>
      </c>
      <c r="L907" t="s">
        <v>76</v>
      </c>
      <c r="M907" t="s"/>
      <c r="N907" t="s">
        <v>1214</v>
      </c>
      <c r="O907" t="s">
        <v>78</v>
      </c>
      <c r="P907" t="s">
        <v>1204</v>
      </c>
      <c r="Q907" t="s"/>
      <c r="R907" t="s">
        <v>107</v>
      </c>
      <c r="S907" t="s">
        <v>1216</v>
      </c>
      <c r="T907" t="s">
        <v>81</v>
      </c>
      <c r="U907" t="s">
        <v>82</v>
      </c>
      <c r="V907" t="s">
        <v>83</v>
      </c>
      <c r="W907" t="s">
        <v>109</v>
      </c>
      <c r="X907" t="s"/>
      <c r="Y907" t="s">
        <v>85</v>
      </c>
      <c r="Z907">
        <f>HYPERLINK("https://hotel-media.eclerx.com/savepage/tk_15462421569126916_sr_188.html","info")</f>
        <v/>
      </c>
      <c r="AA907" t="n">
        <v>276469</v>
      </c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480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2173721</v>
      </c>
      <c r="AZ907" t="s">
        <v>1205</v>
      </c>
      <c r="BA907" t="s"/>
      <c r="BB907" t="n">
        <v>631698</v>
      </c>
      <c r="BC907" t="n">
        <v>52.507985</v>
      </c>
      <c r="BD907" t="n">
        <v>52.507985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1202</v>
      </c>
      <c r="F908" t="n">
        <v>1759935</v>
      </c>
      <c r="G908" t="s">
        <v>74</v>
      </c>
      <c r="H908" t="s">
        <v>75</v>
      </c>
      <c r="I908" t="s"/>
      <c r="J908" t="s">
        <v>74</v>
      </c>
      <c r="K908" t="n">
        <v>430.5</v>
      </c>
      <c r="L908" t="s">
        <v>76</v>
      </c>
      <c r="M908" t="s"/>
      <c r="N908" t="s">
        <v>1214</v>
      </c>
      <c r="O908" t="s">
        <v>78</v>
      </c>
      <c r="P908" t="s">
        <v>1204</v>
      </c>
      <c r="Q908" t="s"/>
      <c r="R908" t="s">
        <v>107</v>
      </c>
      <c r="S908" t="s">
        <v>1217</v>
      </c>
      <c r="T908" t="s">
        <v>81</v>
      </c>
      <c r="U908" t="s">
        <v>82</v>
      </c>
      <c r="V908" t="s">
        <v>83</v>
      </c>
      <c r="W908" t="s">
        <v>84</v>
      </c>
      <c r="X908" t="s"/>
      <c r="Y908" t="s">
        <v>85</v>
      </c>
      <c r="Z908">
        <f>HYPERLINK("https://hotel-media.eclerx.com/savepage/tk_15462421569126916_sr_188.html","info")</f>
        <v/>
      </c>
      <c r="AA908" t="n">
        <v>276469</v>
      </c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480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2173721</v>
      </c>
      <c r="AZ908" t="s">
        <v>1205</v>
      </c>
      <c r="BA908" t="s"/>
      <c r="BB908" t="n">
        <v>631698</v>
      </c>
      <c r="BC908" t="n">
        <v>52.507985</v>
      </c>
      <c r="BD908" t="n">
        <v>52.507985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1218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71.09999999999999</v>
      </c>
      <c r="L909" t="s">
        <v>76</v>
      </c>
      <c r="M909" t="s"/>
      <c r="N909" t="s">
        <v>95</v>
      </c>
      <c r="O909" t="s">
        <v>78</v>
      </c>
      <c r="P909" t="s">
        <v>1218</v>
      </c>
      <c r="Q909" t="s"/>
      <c r="R909" t="s">
        <v>171</v>
      </c>
      <c r="S909" t="s">
        <v>844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>
        <f>HYPERLINK("https://hotel-media.eclerx.com/savepage/tk_15462414397527478_sr_188.html","info")</f>
        <v/>
      </c>
      <c r="AA909" t="n">
        <v>-2071801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91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2071801</v>
      </c>
      <c r="AZ909" t="s">
        <v>1219</v>
      </c>
      <c r="BA909" t="s"/>
      <c r="BB909" t="n">
        <v>71136</v>
      </c>
      <c r="BC909" t="n">
        <v>52.4347</v>
      </c>
      <c r="BD909" t="n">
        <v>52.4347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1220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51.3</v>
      </c>
      <c r="L910" t="s">
        <v>76</v>
      </c>
      <c r="M910" t="s"/>
      <c r="N910" t="s">
        <v>1221</v>
      </c>
      <c r="O910" t="s">
        <v>78</v>
      </c>
      <c r="P910" t="s">
        <v>1220</v>
      </c>
      <c r="Q910" t="s"/>
      <c r="R910" t="s">
        <v>79</v>
      </c>
      <c r="S910" t="s">
        <v>1222</v>
      </c>
      <c r="T910" t="s">
        <v>81</v>
      </c>
      <c r="U910" t="s">
        <v>82</v>
      </c>
      <c r="V910" t="s">
        <v>83</v>
      </c>
      <c r="W910" t="s">
        <v>109</v>
      </c>
      <c r="X910" t="s"/>
      <c r="Y910" t="s">
        <v>85</v>
      </c>
      <c r="Z910">
        <f>HYPERLINK("https://hotel-media.eclerx.com/savepage/tk_15462415766547687_sr_188.html","info")</f>
        <v/>
      </c>
      <c r="AA910" t="n">
        <v>-1352923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166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1352923</v>
      </c>
      <c r="AZ910" t="s">
        <v>1223</v>
      </c>
      <c r="BA910" t="s"/>
      <c r="BB910" t="n">
        <v>588585</v>
      </c>
      <c r="BC910" t="n">
        <v>52.46725</v>
      </c>
      <c r="BD910" t="n">
        <v>52.46725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1220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67</v>
      </c>
      <c r="L911" t="s">
        <v>76</v>
      </c>
      <c r="M911" t="s"/>
      <c r="N911" t="s">
        <v>1224</v>
      </c>
      <c r="O911" t="s">
        <v>78</v>
      </c>
      <c r="P911" t="s">
        <v>1220</v>
      </c>
      <c r="Q911" t="s"/>
      <c r="R911" t="s">
        <v>79</v>
      </c>
      <c r="S911" t="s">
        <v>381</v>
      </c>
      <c r="T911" t="s">
        <v>81</v>
      </c>
      <c r="U911" t="s">
        <v>82</v>
      </c>
      <c r="V911" t="s">
        <v>83</v>
      </c>
      <c r="W911" t="s">
        <v>109</v>
      </c>
      <c r="X911" t="s"/>
      <c r="Y911" t="s">
        <v>85</v>
      </c>
      <c r="Z911">
        <f>HYPERLINK("https://hotel-media.eclerx.com/savepage/tk_15462415766547687_sr_188.html","info")</f>
        <v/>
      </c>
      <c r="AA911" t="n">
        <v>-1352923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166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1352923</v>
      </c>
      <c r="AZ911" t="s">
        <v>1223</v>
      </c>
      <c r="BA911" t="s"/>
      <c r="BB911" t="n">
        <v>588585</v>
      </c>
      <c r="BC911" t="n">
        <v>52.46725</v>
      </c>
      <c r="BD911" t="n">
        <v>52.46725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1220</v>
      </c>
      <c r="F912" t="n">
        <v>-1</v>
      </c>
      <c r="G912" t="s">
        <v>74</v>
      </c>
      <c r="H912" t="s">
        <v>75</v>
      </c>
      <c r="I912" t="s"/>
      <c r="J912" t="s">
        <v>74</v>
      </c>
      <c r="K912" t="n">
        <v>75.01000000000001</v>
      </c>
      <c r="L912" t="s">
        <v>76</v>
      </c>
      <c r="M912" t="s"/>
      <c r="N912" t="s">
        <v>1225</v>
      </c>
      <c r="O912" t="s">
        <v>78</v>
      </c>
      <c r="P912" t="s">
        <v>1220</v>
      </c>
      <c r="Q912" t="s"/>
      <c r="R912" t="s">
        <v>79</v>
      </c>
      <c r="S912" t="s">
        <v>1226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>
        <f>HYPERLINK("https://hotel-media.eclerx.com/savepage/tk_15462415766547687_sr_188.html","info")</f>
        <v/>
      </c>
      <c r="AA912" t="n">
        <v>-1352923</v>
      </c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166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1352923</v>
      </c>
      <c r="AZ912" t="s">
        <v>1223</v>
      </c>
      <c r="BA912" t="s"/>
      <c r="BB912" t="n">
        <v>588585</v>
      </c>
      <c r="BC912" t="n">
        <v>52.46725</v>
      </c>
      <c r="BD912" t="n">
        <v>52.46725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975</v>
      </c>
      <c r="F913" t="n">
        <v>-1</v>
      </c>
      <c r="G913" t="s">
        <v>74</v>
      </c>
      <c r="H913" t="s">
        <v>75</v>
      </c>
      <c r="I913" t="s"/>
      <c r="J913" t="s">
        <v>74</v>
      </c>
      <c r="K913" t="n">
        <v>94</v>
      </c>
      <c r="L913" t="s">
        <v>76</v>
      </c>
      <c r="M913" t="s"/>
      <c r="N913" t="s">
        <v>976</v>
      </c>
      <c r="O913" t="s">
        <v>78</v>
      </c>
      <c r="P913" t="s">
        <v>975</v>
      </c>
      <c r="Q913" t="s"/>
      <c r="R913" t="s">
        <v>171</v>
      </c>
      <c r="S913" t="s">
        <v>589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>
        <f>HYPERLINK("https://hotel-media.eclerx.com/savepage/tk_15462420228010025_sr_188.html","info")</f>
        <v/>
      </c>
      <c r="AA913" t="n">
        <v>-6882270</v>
      </c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408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6882270</v>
      </c>
      <c r="AZ913" t="s">
        <v>977</v>
      </c>
      <c r="BA913" t="s"/>
      <c r="BB913" t="n">
        <v>38869</v>
      </c>
      <c r="BC913" t="n">
        <v>52.51007</v>
      </c>
      <c r="BD913" t="n">
        <v>52.51007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975</v>
      </c>
      <c r="F914" t="n">
        <v>-1</v>
      </c>
      <c r="G914" t="s">
        <v>74</v>
      </c>
      <c r="H914" t="s">
        <v>75</v>
      </c>
      <c r="I914" t="s"/>
      <c r="J914" t="s">
        <v>74</v>
      </c>
      <c r="K914" t="n">
        <v>79.91</v>
      </c>
      <c r="L914" t="s">
        <v>76</v>
      </c>
      <c r="M914" t="s"/>
      <c r="N914" t="s">
        <v>354</v>
      </c>
      <c r="O914" t="s">
        <v>78</v>
      </c>
      <c r="P914" t="s">
        <v>975</v>
      </c>
      <c r="Q914" t="s"/>
      <c r="R914" t="s">
        <v>171</v>
      </c>
      <c r="S914" t="s">
        <v>978</v>
      </c>
      <c r="T914" t="s">
        <v>81</v>
      </c>
      <c r="U914" t="s">
        <v>82</v>
      </c>
      <c r="V914" t="s">
        <v>83</v>
      </c>
      <c r="W914" t="s">
        <v>84</v>
      </c>
      <c r="X914" t="s"/>
      <c r="Y914" t="s">
        <v>85</v>
      </c>
      <c r="Z914">
        <f>HYPERLINK("https://hotel-media.eclerx.com/savepage/tk_15462420228010025_sr_188.html","info")</f>
        <v/>
      </c>
      <c r="AA914" t="n">
        <v>-6882270</v>
      </c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408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6882270</v>
      </c>
      <c r="AZ914" t="s">
        <v>977</v>
      </c>
      <c r="BA914" t="s"/>
      <c r="BB914" t="n">
        <v>38869</v>
      </c>
      <c r="BC914" t="n">
        <v>52.51007</v>
      </c>
      <c r="BD914" t="n">
        <v>52.51007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975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94</v>
      </c>
      <c r="L915" t="s">
        <v>76</v>
      </c>
      <c r="M915" t="s"/>
      <c r="N915" t="s">
        <v>354</v>
      </c>
      <c r="O915" t="s">
        <v>78</v>
      </c>
      <c r="P915" t="s">
        <v>975</v>
      </c>
      <c r="Q915" t="s"/>
      <c r="R915" t="s">
        <v>171</v>
      </c>
      <c r="S915" t="s">
        <v>589</v>
      </c>
      <c r="T915" t="s">
        <v>81</v>
      </c>
      <c r="U915" t="s">
        <v>82</v>
      </c>
      <c r="V915" t="s">
        <v>83</v>
      </c>
      <c r="W915" t="s">
        <v>84</v>
      </c>
      <c r="X915" t="s"/>
      <c r="Y915" t="s">
        <v>85</v>
      </c>
      <c r="Z915">
        <f>HYPERLINK("https://hotel-media.eclerx.com/savepage/tk_15462420228010025_sr_188.html","info")</f>
        <v/>
      </c>
      <c r="AA915" t="n">
        <v>-6882270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408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6882270</v>
      </c>
      <c r="AZ915" t="s">
        <v>977</v>
      </c>
      <c r="BA915" t="s"/>
      <c r="BB915" t="n">
        <v>38869</v>
      </c>
      <c r="BC915" t="n">
        <v>52.51007</v>
      </c>
      <c r="BD915" t="n">
        <v>52.51007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975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101.15</v>
      </c>
      <c r="L916" t="s">
        <v>76</v>
      </c>
      <c r="M916" t="s"/>
      <c r="N916" t="s">
        <v>191</v>
      </c>
      <c r="O916" t="s">
        <v>78</v>
      </c>
      <c r="P916" t="s">
        <v>975</v>
      </c>
      <c r="Q916" t="s"/>
      <c r="R916" t="s">
        <v>171</v>
      </c>
      <c r="S916" t="s">
        <v>979</v>
      </c>
      <c r="T916" t="s">
        <v>81</v>
      </c>
      <c r="U916" t="s">
        <v>82</v>
      </c>
      <c r="V916" t="s">
        <v>83</v>
      </c>
      <c r="W916" t="s">
        <v>84</v>
      </c>
      <c r="X916" t="s"/>
      <c r="Y916" t="s">
        <v>85</v>
      </c>
      <c r="Z916">
        <f>HYPERLINK("https://hotel-media.eclerx.com/savepage/tk_15462420228010025_sr_188.html","info")</f>
        <v/>
      </c>
      <c r="AA916" t="n">
        <v>-6882270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408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6882270</v>
      </c>
      <c r="AZ916" t="s">
        <v>977</v>
      </c>
      <c r="BA916" t="s"/>
      <c r="BB916" t="n">
        <v>38869</v>
      </c>
      <c r="BC916" t="n">
        <v>52.51007</v>
      </c>
      <c r="BD916" t="n">
        <v>52.51007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975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119</v>
      </c>
      <c r="L917" t="s">
        <v>76</v>
      </c>
      <c r="M917" t="s"/>
      <c r="N917" t="s">
        <v>191</v>
      </c>
      <c r="O917" t="s">
        <v>78</v>
      </c>
      <c r="P917" t="s">
        <v>975</v>
      </c>
      <c r="Q917" t="s"/>
      <c r="R917" t="s">
        <v>171</v>
      </c>
      <c r="S917" t="s">
        <v>204</v>
      </c>
      <c r="T917" t="s">
        <v>81</v>
      </c>
      <c r="U917" t="s">
        <v>82</v>
      </c>
      <c r="V917" t="s">
        <v>83</v>
      </c>
      <c r="W917" t="s">
        <v>84</v>
      </c>
      <c r="X917" t="s"/>
      <c r="Y917" t="s">
        <v>85</v>
      </c>
      <c r="Z917">
        <f>HYPERLINK("https://hotel-media.eclerx.com/savepage/tk_15462420228010025_sr_188.html","info")</f>
        <v/>
      </c>
      <c r="AA917" t="n">
        <v>-6882270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408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6882270</v>
      </c>
      <c r="AZ917" t="s">
        <v>977</v>
      </c>
      <c r="BA917" t="s"/>
      <c r="BB917" t="n">
        <v>38869</v>
      </c>
      <c r="BC917" t="n">
        <v>52.51007</v>
      </c>
      <c r="BD917" t="n">
        <v>52.51007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421</v>
      </c>
      <c r="F918" t="n">
        <v>974686</v>
      </c>
      <c r="G918" t="s">
        <v>74</v>
      </c>
      <c r="H918" t="s">
        <v>75</v>
      </c>
      <c r="I918" t="s"/>
      <c r="J918" t="s">
        <v>74</v>
      </c>
      <c r="K918" t="n">
        <v>90.05</v>
      </c>
      <c r="L918" t="s">
        <v>76</v>
      </c>
      <c r="M918" t="s"/>
      <c r="N918" t="s">
        <v>93</v>
      </c>
      <c r="O918" t="s">
        <v>78</v>
      </c>
      <c r="P918" t="s">
        <v>422</v>
      </c>
      <c r="Q918" t="s"/>
      <c r="R918" t="s">
        <v>112</v>
      </c>
      <c r="S918" t="s">
        <v>423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>
        <f>HYPERLINK("https://hotel-media.eclerx.com/savepage/tk_15462416238633327_sr_188.html","info")</f>
        <v/>
      </c>
      <c r="AA918" t="n">
        <v>170425</v>
      </c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190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937992</v>
      </c>
      <c r="AZ918" t="s">
        <v>424</v>
      </c>
      <c r="BA918" t="s"/>
      <c r="BB918" t="n">
        <v>143106</v>
      </c>
      <c r="BC918" t="n">
        <v>52.52959</v>
      </c>
      <c r="BD918" t="n">
        <v>52.52959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421</v>
      </c>
      <c r="F919" t="n">
        <v>974686</v>
      </c>
      <c r="G919" t="s">
        <v>74</v>
      </c>
      <c r="H919" t="s">
        <v>75</v>
      </c>
      <c r="I919" t="s"/>
      <c r="J919" t="s">
        <v>74</v>
      </c>
      <c r="K919" t="n">
        <v>106</v>
      </c>
      <c r="L919" t="s">
        <v>76</v>
      </c>
      <c r="M919" t="s"/>
      <c r="N919" t="s">
        <v>95</v>
      </c>
      <c r="O919" t="s">
        <v>78</v>
      </c>
      <c r="P919" t="s">
        <v>422</v>
      </c>
      <c r="Q919" t="s"/>
      <c r="R919" t="s">
        <v>112</v>
      </c>
      <c r="S919" t="s">
        <v>164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>
        <f>HYPERLINK("https://hotel-media.eclerx.com/savepage/tk_15462416238633327_sr_188.html","info")</f>
        <v/>
      </c>
      <c r="AA919" t="n">
        <v>170425</v>
      </c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190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937992</v>
      </c>
      <c r="AZ919" t="s">
        <v>424</v>
      </c>
      <c r="BA919" t="s"/>
      <c r="BB919" t="n">
        <v>143106</v>
      </c>
      <c r="BC919" t="n">
        <v>52.52959</v>
      </c>
      <c r="BD919" t="n">
        <v>52.52959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421</v>
      </c>
      <c r="F920" t="n">
        <v>974686</v>
      </c>
      <c r="G920" t="s">
        <v>74</v>
      </c>
      <c r="H920" t="s">
        <v>75</v>
      </c>
      <c r="I920" t="s"/>
      <c r="J920" t="s">
        <v>74</v>
      </c>
      <c r="K920" t="n">
        <v>116</v>
      </c>
      <c r="L920" t="s">
        <v>76</v>
      </c>
      <c r="M920" t="s"/>
      <c r="N920" t="s">
        <v>327</v>
      </c>
      <c r="O920" t="s">
        <v>78</v>
      </c>
      <c r="P920" t="s">
        <v>422</v>
      </c>
      <c r="Q920" t="s"/>
      <c r="R920" t="s">
        <v>112</v>
      </c>
      <c r="S920" t="s">
        <v>425</v>
      </c>
      <c r="T920" t="s">
        <v>81</v>
      </c>
      <c r="U920" t="s">
        <v>82</v>
      </c>
      <c r="V920" t="s">
        <v>83</v>
      </c>
      <c r="W920" t="s">
        <v>84</v>
      </c>
      <c r="X920" t="s"/>
      <c r="Y920" t="s">
        <v>85</v>
      </c>
      <c r="Z920">
        <f>HYPERLINK("https://hotel-media.eclerx.com/savepage/tk_15462416238633327_sr_188.html","info")</f>
        <v/>
      </c>
      <c r="AA920" t="n">
        <v>170425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190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937992</v>
      </c>
      <c r="AZ920" t="s">
        <v>424</v>
      </c>
      <c r="BA920" t="s"/>
      <c r="BB920" t="n">
        <v>143106</v>
      </c>
      <c r="BC920" t="n">
        <v>52.52959</v>
      </c>
      <c r="BD920" t="n">
        <v>52.52959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1227</v>
      </c>
      <c r="F921" t="n">
        <v>-1</v>
      </c>
      <c r="G921" t="s">
        <v>74</v>
      </c>
      <c r="H921" t="s">
        <v>75</v>
      </c>
      <c r="I921" t="s"/>
      <c r="J921" t="s">
        <v>74</v>
      </c>
      <c r="K921" t="n">
        <v>58</v>
      </c>
      <c r="L921" t="s">
        <v>76</v>
      </c>
      <c r="M921" t="s"/>
      <c r="N921" t="s">
        <v>93</v>
      </c>
      <c r="O921" t="s">
        <v>78</v>
      </c>
      <c r="P921" t="s">
        <v>1227</v>
      </c>
      <c r="Q921" t="s"/>
      <c r="R921" t="s">
        <v>171</v>
      </c>
      <c r="S921" t="s">
        <v>491</v>
      </c>
      <c r="T921" t="s">
        <v>81</v>
      </c>
      <c r="U921" t="s">
        <v>82</v>
      </c>
      <c r="V921" t="s">
        <v>83</v>
      </c>
      <c r="W921" t="s">
        <v>109</v>
      </c>
      <c r="X921" t="s"/>
      <c r="Y921" t="s">
        <v>85</v>
      </c>
      <c r="Z921">
        <f>HYPERLINK("https://hotel-media.eclerx.com/savepage/tk_15462420336927114_sr_189.html","info")</f>
        <v/>
      </c>
      <c r="AA921" t="n">
        <v>-2071596</v>
      </c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367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2071596</v>
      </c>
      <c r="AZ921" t="s">
        <v>1228</v>
      </c>
      <c r="BA921" t="s"/>
      <c r="BB921" t="n">
        <v>3141</v>
      </c>
      <c r="BC921" t="n">
        <v>52.56942</v>
      </c>
      <c r="BD921" t="n">
        <v>52.56942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1227</v>
      </c>
      <c r="F922" t="n">
        <v>-1</v>
      </c>
      <c r="G922" t="s">
        <v>74</v>
      </c>
      <c r="H922" t="s">
        <v>75</v>
      </c>
      <c r="I922" t="s"/>
      <c r="J922" t="s">
        <v>74</v>
      </c>
      <c r="K922" t="n">
        <v>73.8</v>
      </c>
      <c r="L922" t="s">
        <v>76</v>
      </c>
      <c r="M922" t="s"/>
      <c r="N922" t="s">
        <v>95</v>
      </c>
      <c r="O922" t="s">
        <v>78</v>
      </c>
      <c r="P922" t="s">
        <v>1227</v>
      </c>
      <c r="Q922" t="s"/>
      <c r="R922" t="s">
        <v>171</v>
      </c>
      <c r="S922" t="s">
        <v>1229</v>
      </c>
      <c r="T922" t="s">
        <v>81</v>
      </c>
      <c r="U922" t="s">
        <v>82</v>
      </c>
      <c r="V922" t="s">
        <v>83</v>
      </c>
      <c r="W922" t="s">
        <v>109</v>
      </c>
      <c r="X922" t="s"/>
      <c r="Y922" t="s">
        <v>85</v>
      </c>
      <c r="Z922">
        <f>HYPERLINK("https://hotel-media.eclerx.com/savepage/tk_15462420336927114_sr_189.html","info")</f>
        <v/>
      </c>
      <c r="AA922" t="n">
        <v>-2071596</v>
      </c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367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2071596</v>
      </c>
      <c r="AZ922" t="s">
        <v>1228</v>
      </c>
      <c r="BA922" t="s"/>
      <c r="BB922" t="n">
        <v>3141</v>
      </c>
      <c r="BC922" t="n">
        <v>52.56942</v>
      </c>
      <c r="BD922" t="n">
        <v>52.56942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712</v>
      </c>
      <c r="F923" t="n">
        <v>1716276</v>
      </c>
      <c r="G923" t="s">
        <v>74</v>
      </c>
      <c r="H923" t="s">
        <v>75</v>
      </c>
      <c r="I923" t="s"/>
      <c r="J923" t="s">
        <v>74</v>
      </c>
      <c r="K923" t="n">
        <v>66</v>
      </c>
      <c r="L923" t="s">
        <v>76</v>
      </c>
      <c r="M923" t="s"/>
      <c r="N923" t="s">
        <v>713</v>
      </c>
      <c r="O923" t="s">
        <v>78</v>
      </c>
      <c r="P923" t="s">
        <v>714</v>
      </c>
      <c r="Q923" t="s"/>
      <c r="R923" t="s">
        <v>171</v>
      </c>
      <c r="S923" t="s">
        <v>715</v>
      </c>
      <c r="T923" t="s">
        <v>81</v>
      </c>
      <c r="U923" t="s">
        <v>82</v>
      </c>
      <c r="V923" t="s">
        <v>83</v>
      </c>
      <c r="W923" t="s">
        <v>109</v>
      </c>
      <c r="X923" t="s"/>
      <c r="Y923" t="s">
        <v>85</v>
      </c>
      <c r="Z923">
        <f>HYPERLINK("https://hotel-media.eclerx.com/savepage/tk_1546241706193897_sr_189.html","info")</f>
        <v/>
      </c>
      <c r="AA923" t="n">
        <v>228068</v>
      </c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210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2071691</v>
      </c>
      <c r="AZ923" t="s">
        <v>716</v>
      </c>
      <c r="BA923" t="s"/>
      <c r="BB923" t="n">
        <v>29974</v>
      </c>
      <c r="BC923" t="n">
        <v>52.499228</v>
      </c>
      <c r="BD923" t="n">
        <v>52.499228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712</v>
      </c>
      <c r="F924" t="n">
        <v>1716276</v>
      </c>
      <c r="G924" t="s">
        <v>74</v>
      </c>
      <c r="H924" t="s">
        <v>75</v>
      </c>
      <c r="I924" t="s"/>
      <c r="J924" t="s">
        <v>74</v>
      </c>
      <c r="K924" t="n">
        <v>76</v>
      </c>
      <c r="L924" t="s">
        <v>76</v>
      </c>
      <c r="M924" t="s"/>
      <c r="N924" t="s">
        <v>717</v>
      </c>
      <c r="O924" t="s">
        <v>78</v>
      </c>
      <c r="P924" t="s">
        <v>714</v>
      </c>
      <c r="Q924" t="s"/>
      <c r="R924" t="s">
        <v>171</v>
      </c>
      <c r="S924" t="s">
        <v>718</v>
      </c>
      <c r="T924" t="s">
        <v>81</v>
      </c>
      <c r="U924" t="s">
        <v>82</v>
      </c>
      <c r="V924" t="s">
        <v>83</v>
      </c>
      <c r="W924" t="s">
        <v>109</v>
      </c>
      <c r="X924" t="s"/>
      <c r="Y924" t="s">
        <v>85</v>
      </c>
      <c r="Z924">
        <f>HYPERLINK("https://hotel-media.eclerx.com/savepage/tk_1546241706193897_sr_189.html","info")</f>
        <v/>
      </c>
      <c r="AA924" t="n">
        <v>228068</v>
      </c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210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2071691</v>
      </c>
      <c r="AZ924" t="s">
        <v>716</v>
      </c>
      <c r="BA924" t="s"/>
      <c r="BB924" t="n">
        <v>29974</v>
      </c>
      <c r="BC924" t="n">
        <v>52.499228</v>
      </c>
      <c r="BD924" t="n">
        <v>52.499228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712</v>
      </c>
      <c r="F925" t="n">
        <v>1716276</v>
      </c>
      <c r="G925" t="s">
        <v>74</v>
      </c>
      <c r="H925" t="s">
        <v>75</v>
      </c>
      <c r="I925" t="s"/>
      <c r="J925" t="s">
        <v>74</v>
      </c>
      <c r="K925" t="n">
        <v>66</v>
      </c>
      <c r="L925" t="s">
        <v>76</v>
      </c>
      <c r="M925" t="s"/>
      <c r="N925" t="s">
        <v>719</v>
      </c>
      <c r="O925" t="s">
        <v>78</v>
      </c>
      <c r="P925" t="s">
        <v>714</v>
      </c>
      <c r="Q925" t="s"/>
      <c r="R925" t="s">
        <v>171</v>
      </c>
      <c r="S925" t="s">
        <v>715</v>
      </c>
      <c r="T925" t="s">
        <v>81</v>
      </c>
      <c r="U925" t="s">
        <v>82</v>
      </c>
      <c r="V925" t="s">
        <v>83</v>
      </c>
      <c r="W925" t="s">
        <v>109</v>
      </c>
      <c r="X925" t="s"/>
      <c r="Y925" t="s">
        <v>85</v>
      </c>
      <c r="Z925">
        <f>HYPERLINK("https://hotel-media.eclerx.com/savepage/tk_1546241706193897_sr_189.html","info")</f>
        <v/>
      </c>
      <c r="AA925" t="n">
        <v>228068</v>
      </c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210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2071691</v>
      </c>
      <c r="AZ925" t="s">
        <v>716</v>
      </c>
      <c r="BA925" t="s"/>
      <c r="BB925" t="n">
        <v>29974</v>
      </c>
      <c r="BC925" t="n">
        <v>52.499228</v>
      </c>
      <c r="BD925" t="n">
        <v>52.499228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712</v>
      </c>
      <c r="F926" t="n">
        <v>1716276</v>
      </c>
      <c r="G926" t="s">
        <v>74</v>
      </c>
      <c r="H926" t="s">
        <v>75</v>
      </c>
      <c r="I926" t="s"/>
      <c r="J926" t="s">
        <v>74</v>
      </c>
      <c r="K926" t="n">
        <v>70</v>
      </c>
      <c r="L926" t="s">
        <v>76</v>
      </c>
      <c r="M926" t="s"/>
      <c r="N926" t="s">
        <v>719</v>
      </c>
      <c r="O926" t="s">
        <v>78</v>
      </c>
      <c r="P926" t="s">
        <v>714</v>
      </c>
      <c r="Q926" t="s"/>
      <c r="R926" t="s">
        <v>171</v>
      </c>
      <c r="S926" t="s">
        <v>493</v>
      </c>
      <c r="T926" t="s">
        <v>81</v>
      </c>
      <c r="U926" t="s">
        <v>82</v>
      </c>
      <c r="V926" t="s">
        <v>83</v>
      </c>
      <c r="W926" t="s">
        <v>109</v>
      </c>
      <c r="X926" t="s"/>
      <c r="Y926" t="s">
        <v>85</v>
      </c>
      <c r="Z926">
        <f>HYPERLINK("https://hotel-media.eclerx.com/savepage/tk_1546241706193897_sr_189.html","info")</f>
        <v/>
      </c>
      <c r="AA926" t="n">
        <v>228068</v>
      </c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210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2071691</v>
      </c>
      <c r="AZ926" t="s">
        <v>716</v>
      </c>
      <c r="BA926" t="s"/>
      <c r="BB926" t="n">
        <v>29974</v>
      </c>
      <c r="BC926" t="n">
        <v>52.499228</v>
      </c>
      <c r="BD926" t="n">
        <v>52.499228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712</v>
      </c>
      <c r="F927" t="n">
        <v>1716276</v>
      </c>
      <c r="G927" t="s">
        <v>74</v>
      </c>
      <c r="H927" t="s">
        <v>75</v>
      </c>
      <c r="I927" t="s"/>
      <c r="J927" t="s">
        <v>74</v>
      </c>
      <c r="K927" t="n">
        <v>81</v>
      </c>
      <c r="L927" t="s">
        <v>76</v>
      </c>
      <c r="M927" t="s"/>
      <c r="N927" t="s">
        <v>720</v>
      </c>
      <c r="O927" t="s">
        <v>78</v>
      </c>
      <c r="P927" t="s">
        <v>714</v>
      </c>
      <c r="Q927" t="s"/>
      <c r="R927" t="s">
        <v>171</v>
      </c>
      <c r="S927" t="s">
        <v>721</v>
      </c>
      <c r="T927" t="s">
        <v>81</v>
      </c>
      <c r="U927" t="s">
        <v>82</v>
      </c>
      <c r="V927" t="s">
        <v>83</v>
      </c>
      <c r="W927" t="s">
        <v>109</v>
      </c>
      <c r="X927" t="s"/>
      <c r="Y927" t="s">
        <v>85</v>
      </c>
      <c r="Z927">
        <f>HYPERLINK("https://hotel-media.eclerx.com/savepage/tk_1546241706193897_sr_189.html","info")</f>
        <v/>
      </c>
      <c r="AA927" t="n">
        <v>228068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210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2071691</v>
      </c>
      <c r="AZ927" t="s">
        <v>716</v>
      </c>
      <c r="BA927" t="s"/>
      <c r="BB927" t="n">
        <v>29974</v>
      </c>
      <c r="BC927" t="n">
        <v>52.499228</v>
      </c>
      <c r="BD927" t="n">
        <v>52.499228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712</v>
      </c>
      <c r="F928" t="n">
        <v>1716276</v>
      </c>
      <c r="G928" t="s">
        <v>74</v>
      </c>
      <c r="H928" t="s">
        <v>75</v>
      </c>
      <c r="I928" t="s"/>
      <c r="J928" t="s">
        <v>74</v>
      </c>
      <c r="K928" t="n">
        <v>81</v>
      </c>
      <c r="L928" t="s">
        <v>76</v>
      </c>
      <c r="M928" t="s"/>
      <c r="N928" t="s">
        <v>720</v>
      </c>
      <c r="O928" t="s">
        <v>78</v>
      </c>
      <c r="P928" t="s">
        <v>714</v>
      </c>
      <c r="Q928" t="s"/>
      <c r="R928" t="s">
        <v>171</v>
      </c>
      <c r="S928" t="s">
        <v>721</v>
      </c>
      <c r="T928" t="s">
        <v>81</v>
      </c>
      <c r="U928" t="s">
        <v>82</v>
      </c>
      <c r="V928" t="s">
        <v>83</v>
      </c>
      <c r="W928" t="s">
        <v>109</v>
      </c>
      <c r="X928" t="s"/>
      <c r="Y928" t="s">
        <v>85</v>
      </c>
      <c r="Z928">
        <f>HYPERLINK("https://hotel-media.eclerx.com/savepage/tk_1546241706193897_sr_189.html","info")</f>
        <v/>
      </c>
      <c r="AA928" t="n">
        <v>228068</v>
      </c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210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2071691</v>
      </c>
      <c r="AZ928" t="s">
        <v>716</v>
      </c>
      <c r="BA928" t="s"/>
      <c r="BB928" t="n">
        <v>29974</v>
      </c>
      <c r="BC928" t="n">
        <v>52.499228</v>
      </c>
      <c r="BD928" t="n">
        <v>52.499228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712</v>
      </c>
      <c r="F929" t="n">
        <v>1716276</v>
      </c>
      <c r="G929" t="s">
        <v>74</v>
      </c>
      <c r="H929" t="s">
        <v>75</v>
      </c>
      <c r="I929" t="s"/>
      <c r="J929" t="s">
        <v>74</v>
      </c>
      <c r="K929" t="n">
        <v>85</v>
      </c>
      <c r="L929" t="s">
        <v>76</v>
      </c>
      <c r="M929" t="s"/>
      <c r="N929" t="s">
        <v>720</v>
      </c>
      <c r="O929" t="s">
        <v>78</v>
      </c>
      <c r="P929" t="s">
        <v>714</v>
      </c>
      <c r="Q929" t="s"/>
      <c r="R929" t="s">
        <v>171</v>
      </c>
      <c r="S929" t="s">
        <v>211</v>
      </c>
      <c r="T929" t="s">
        <v>81</v>
      </c>
      <c r="U929" t="s">
        <v>82</v>
      </c>
      <c r="V929" t="s">
        <v>83</v>
      </c>
      <c r="W929" t="s">
        <v>109</v>
      </c>
      <c r="X929" t="s"/>
      <c r="Y929" t="s">
        <v>85</v>
      </c>
      <c r="Z929">
        <f>HYPERLINK("https://hotel-media.eclerx.com/savepage/tk_1546241706193897_sr_189.html","info")</f>
        <v/>
      </c>
      <c r="AA929" t="n">
        <v>228068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210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2071691</v>
      </c>
      <c r="AZ929" t="s">
        <v>716</v>
      </c>
      <c r="BA929" t="s"/>
      <c r="BB929" t="n">
        <v>29974</v>
      </c>
      <c r="BC929" t="n">
        <v>52.499228</v>
      </c>
      <c r="BD929" t="n">
        <v>52.499228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712</v>
      </c>
      <c r="F930" t="n">
        <v>1716276</v>
      </c>
      <c r="G930" t="s">
        <v>74</v>
      </c>
      <c r="H930" t="s">
        <v>75</v>
      </c>
      <c r="I930" t="s"/>
      <c r="J930" t="s">
        <v>74</v>
      </c>
      <c r="K930" t="n">
        <v>86</v>
      </c>
      <c r="L930" t="s">
        <v>76</v>
      </c>
      <c r="M930" t="s"/>
      <c r="N930" t="s">
        <v>722</v>
      </c>
      <c r="O930" t="s">
        <v>78</v>
      </c>
      <c r="P930" t="s">
        <v>714</v>
      </c>
      <c r="Q930" t="s"/>
      <c r="R930" t="s">
        <v>171</v>
      </c>
      <c r="S930" t="s">
        <v>156</v>
      </c>
      <c r="T930" t="s">
        <v>81</v>
      </c>
      <c r="U930" t="s">
        <v>82</v>
      </c>
      <c r="V930" t="s">
        <v>83</v>
      </c>
      <c r="W930" t="s">
        <v>109</v>
      </c>
      <c r="X930" t="s"/>
      <c r="Y930" t="s">
        <v>85</v>
      </c>
      <c r="Z930">
        <f>HYPERLINK("https://hotel-media.eclerx.com/savepage/tk_1546241706193897_sr_189.html","info")</f>
        <v/>
      </c>
      <c r="AA930" t="n">
        <v>228068</v>
      </c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210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2071691</v>
      </c>
      <c r="AZ930" t="s">
        <v>716</v>
      </c>
      <c r="BA930" t="s"/>
      <c r="BB930" t="n">
        <v>29974</v>
      </c>
      <c r="BC930" t="n">
        <v>52.499228</v>
      </c>
      <c r="BD930" t="n">
        <v>52.499228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712</v>
      </c>
      <c r="F931" t="n">
        <v>1716276</v>
      </c>
      <c r="G931" t="s">
        <v>74</v>
      </c>
      <c r="H931" t="s">
        <v>75</v>
      </c>
      <c r="I931" t="s"/>
      <c r="J931" t="s">
        <v>74</v>
      </c>
      <c r="K931" t="n">
        <v>86</v>
      </c>
      <c r="L931" t="s">
        <v>76</v>
      </c>
      <c r="M931" t="s"/>
      <c r="N931" t="s">
        <v>722</v>
      </c>
      <c r="O931" t="s">
        <v>78</v>
      </c>
      <c r="P931" t="s">
        <v>714</v>
      </c>
      <c r="Q931" t="s"/>
      <c r="R931" t="s">
        <v>171</v>
      </c>
      <c r="S931" t="s">
        <v>156</v>
      </c>
      <c r="T931" t="s">
        <v>81</v>
      </c>
      <c r="U931" t="s">
        <v>82</v>
      </c>
      <c r="V931" t="s">
        <v>83</v>
      </c>
      <c r="W931" t="s">
        <v>109</v>
      </c>
      <c r="X931" t="s"/>
      <c r="Y931" t="s">
        <v>85</v>
      </c>
      <c r="Z931">
        <f>HYPERLINK("https://hotel-media.eclerx.com/savepage/tk_1546241706193897_sr_189.html","info")</f>
        <v/>
      </c>
      <c r="AA931" t="n">
        <v>228068</v>
      </c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210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2071691</v>
      </c>
      <c r="AZ931" t="s">
        <v>716</v>
      </c>
      <c r="BA931" t="s"/>
      <c r="BB931" t="n">
        <v>29974</v>
      </c>
      <c r="BC931" t="n">
        <v>52.499228</v>
      </c>
      <c r="BD931" t="n">
        <v>52.499228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712</v>
      </c>
      <c r="F932" t="n">
        <v>1716276</v>
      </c>
      <c r="G932" t="s">
        <v>74</v>
      </c>
      <c r="H932" t="s">
        <v>75</v>
      </c>
      <c r="I932" t="s"/>
      <c r="J932" t="s">
        <v>74</v>
      </c>
      <c r="K932" t="n">
        <v>90</v>
      </c>
      <c r="L932" t="s">
        <v>76</v>
      </c>
      <c r="M932" t="s"/>
      <c r="N932" t="s">
        <v>722</v>
      </c>
      <c r="O932" t="s">
        <v>78</v>
      </c>
      <c r="P932" t="s">
        <v>714</v>
      </c>
      <c r="Q932" t="s"/>
      <c r="R932" t="s">
        <v>171</v>
      </c>
      <c r="S932" t="s">
        <v>398</v>
      </c>
      <c r="T932" t="s">
        <v>81</v>
      </c>
      <c r="U932" t="s">
        <v>82</v>
      </c>
      <c r="V932" t="s">
        <v>83</v>
      </c>
      <c r="W932" t="s">
        <v>109</v>
      </c>
      <c r="X932" t="s"/>
      <c r="Y932" t="s">
        <v>85</v>
      </c>
      <c r="Z932">
        <f>HYPERLINK("https://hotel-media.eclerx.com/savepage/tk_1546241706193897_sr_189.html","info")</f>
        <v/>
      </c>
      <c r="AA932" t="n">
        <v>228068</v>
      </c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210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2071691</v>
      </c>
      <c r="AZ932" t="s">
        <v>716</v>
      </c>
      <c r="BA932" t="s"/>
      <c r="BB932" t="n">
        <v>29974</v>
      </c>
      <c r="BC932" t="n">
        <v>52.499228</v>
      </c>
      <c r="BD932" t="n">
        <v>52.499228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712</v>
      </c>
      <c r="F933" t="n">
        <v>1716276</v>
      </c>
      <c r="G933" t="s">
        <v>74</v>
      </c>
      <c r="H933" t="s">
        <v>75</v>
      </c>
      <c r="I933" t="s"/>
      <c r="J933" t="s">
        <v>74</v>
      </c>
      <c r="K933" t="n">
        <v>91</v>
      </c>
      <c r="L933" t="s">
        <v>76</v>
      </c>
      <c r="M933" t="s"/>
      <c r="N933" t="s">
        <v>723</v>
      </c>
      <c r="O933" t="s">
        <v>78</v>
      </c>
      <c r="P933" t="s">
        <v>714</v>
      </c>
      <c r="Q933" t="s"/>
      <c r="R933" t="s">
        <v>171</v>
      </c>
      <c r="S933" t="s">
        <v>94</v>
      </c>
      <c r="T933" t="s">
        <v>81</v>
      </c>
      <c r="U933" t="s">
        <v>82</v>
      </c>
      <c r="V933" t="s">
        <v>83</v>
      </c>
      <c r="W933" t="s">
        <v>109</v>
      </c>
      <c r="X933" t="s"/>
      <c r="Y933" t="s">
        <v>85</v>
      </c>
      <c r="Z933">
        <f>HYPERLINK("https://hotel-media.eclerx.com/savepage/tk_1546241706193897_sr_189.html","info")</f>
        <v/>
      </c>
      <c r="AA933" t="n">
        <v>228068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210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2071691</v>
      </c>
      <c r="AZ933" t="s">
        <v>716</v>
      </c>
      <c r="BA933" t="s"/>
      <c r="BB933" t="n">
        <v>29974</v>
      </c>
      <c r="BC933" t="n">
        <v>52.499228</v>
      </c>
      <c r="BD933" t="n">
        <v>52.499228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712</v>
      </c>
      <c r="F934" t="n">
        <v>1716276</v>
      </c>
      <c r="G934" t="s">
        <v>74</v>
      </c>
      <c r="H934" t="s">
        <v>75</v>
      </c>
      <c r="I934" t="s"/>
      <c r="J934" t="s">
        <v>74</v>
      </c>
      <c r="K934" t="n">
        <v>94</v>
      </c>
      <c r="L934" t="s">
        <v>76</v>
      </c>
      <c r="M934" t="s"/>
      <c r="N934" t="s">
        <v>719</v>
      </c>
      <c r="O934" t="s">
        <v>78</v>
      </c>
      <c r="P934" t="s">
        <v>714</v>
      </c>
      <c r="Q934" t="s"/>
      <c r="R934" t="s">
        <v>171</v>
      </c>
      <c r="S934" t="s">
        <v>589</v>
      </c>
      <c r="T934" t="s">
        <v>81</v>
      </c>
      <c r="U934" t="s">
        <v>82</v>
      </c>
      <c r="V934" t="s">
        <v>83</v>
      </c>
      <c r="W934" t="s">
        <v>84</v>
      </c>
      <c r="X934" t="s"/>
      <c r="Y934" t="s">
        <v>85</v>
      </c>
      <c r="Z934">
        <f>HYPERLINK("https://hotel-media.eclerx.com/savepage/tk_1546241706193897_sr_189.html","info")</f>
        <v/>
      </c>
      <c r="AA934" t="n">
        <v>228068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210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2071691</v>
      </c>
      <c r="AZ934" t="s">
        <v>716</v>
      </c>
      <c r="BA934" t="s"/>
      <c r="BB934" t="n">
        <v>29974</v>
      </c>
      <c r="BC934" t="n">
        <v>52.499228</v>
      </c>
      <c r="BD934" t="n">
        <v>52.499228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712</v>
      </c>
      <c r="F935" t="n">
        <v>1716276</v>
      </c>
      <c r="G935" t="s">
        <v>74</v>
      </c>
      <c r="H935" t="s">
        <v>75</v>
      </c>
      <c r="I935" t="s"/>
      <c r="J935" t="s">
        <v>74</v>
      </c>
      <c r="K935" t="n">
        <v>96</v>
      </c>
      <c r="L935" t="s">
        <v>76</v>
      </c>
      <c r="M935" t="s"/>
      <c r="N935" t="s">
        <v>724</v>
      </c>
      <c r="O935" t="s">
        <v>78</v>
      </c>
      <c r="P935" t="s">
        <v>714</v>
      </c>
      <c r="Q935" t="s"/>
      <c r="R935" t="s">
        <v>171</v>
      </c>
      <c r="S935" t="s">
        <v>725</v>
      </c>
      <c r="T935" t="s">
        <v>81</v>
      </c>
      <c r="U935" t="s">
        <v>82</v>
      </c>
      <c r="V935" t="s">
        <v>83</v>
      </c>
      <c r="W935" t="s">
        <v>109</v>
      </c>
      <c r="X935" t="s"/>
      <c r="Y935" t="s">
        <v>85</v>
      </c>
      <c r="Z935">
        <f>HYPERLINK("https://hotel-media.eclerx.com/savepage/tk_1546241706193897_sr_189.html","info")</f>
        <v/>
      </c>
      <c r="AA935" t="n">
        <v>228068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210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2071691</v>
      </c>
      <c r="AZ935" t="s">
        <v>716</v>
      </c>
      <c r="BA935" t="s"/>
      <c r="BB935" t="n">
        <v>29974</v>
      </c>
      <c r="BC935" t="n">
        <v>52.499228</v>
      </c>
      <c r="BD935" t="n">
        <v>52.499228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712</v>
      </c>
      <c r="F936" t="n">
        <v>1716276</v>
      </c>
      <c r="G936" t="s">
        <v>74</v>
      </c>
      <c r="H936" t="s">
        <v>75</v>
      </c>
      <c r="I936" t="s"/>
      <c r="J936" t="s">
        <v>74</v>
      </c>
      <c r="K936" t="n">
        <v>98</v>
      </c>
      <c r="L936" t="s">
        <v>76</v>
      </c>
      <c r="M936" t="s"/>
      <c r="N936" t="s">
        <v>719</v>
      </c>
      <c r="O936" t="s">
        <v>78</v>
      </c>
      <c r="P936" t="s">
        <v>714</v>
      </c>
      <c r="Q936" t="s"/>
      <c r="R936" t="s">
        <v>171</v>
      </c>
      <c r="S936" t="s">
        <v>656</v>
      </c>
      <c r="T936" t="s">
        <v>81</v>
      </c>
      <c r="U936" t="s">
        <v>82</v>
      </c>
      <c r="V936" t="s">
        <v>83</v>
      </c>
      <c r="W936" t="s">
        <v>84</v>
      </c>
      <c r="X936" t="s"/>
      <c r="Y936" t="s">
        <v>85</v>
      </c>
      <c r="Z936">
        <f>HYPERLINK("https://hotel-media.eclerx.com/savepage/tk_1546241706193897_sr_189.html","info")</f>
        <v/>
      </c>
      <c r="AA936" t="n">
        <v>228068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210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2071691</v>
      </c>
      <c r="AZ936" t="s">
        <v>716</v>
      </c>
      <c r="BA936" t="s"/>
      <c r="BB936" t="n">
        <v>29974</v>
      </c>
      <c r="BC936" t="n">
        <v>52.499228</v>
      </c>
      <c r="BD936" t="n">
        <v>52.499228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712</v>
      </c>
      <c r="F937" t="n">
        <v>1716276</v>
      </c>
      <c r="G937" t="s">
        <v>74</v>
      </c>
      <c r="H937" t="s">
        <v>75</v>
      </c>
      <c r="I937" t="s"/>
      <c r="J937" t="s">
        <v>74</v>
      </c>
      <c r="K937" t="n">
        <v>104</v>
      </c>
      <c r="L937" t="s">
        <v>76</v>
      </c>
      <c r="M937" t="s"/>
      <c r="N937" t="s">
        <v>717</v>
      </c>
      <c r="O937" t="s">
        <v>78</v>
      </c>
      <c r="P937" t="s">
        <v>714</v>
      </c>
      <c r="Q937" t="s"/>
      <c r="R937" t="s">
        <v>171</v>
      </c>
      <c r="S937" t="s">
        <v>184</v>
      </c>
      <c r="T937" t="s">
        <v>81</v>
      </c>
      <c r="U937" t="s">
        <v>82</v>
      </c>
      <c r="V937" t="s">
        <v>83</v>
      </c>
      <c r="W937" t="s">
        <v>84</v>
      </c>
      <c r="X937" t="s"/>
      <c r="Y937" t="s">
        <v>85</v>
      </c>
      <c r="Z937">
        <f>HYPERLINK("https://hotel-media.eclerx.com/savepage/tk_1546241706193897_sr_189.html","info")</f>
        <v/>
      </c>
      <c r="AA937" t="n">
        <v>228068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210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2071691</v>
      </c>
      <c r="AZ937" t="s">
        <v>716</v>
      </c>
      <c r="BA937" t="s"/>
      <c r="BB937" t="n">
        <v>29974</v>
      </c>
      <c r="BC937" t="n">
        <v>52.499228</v>
      </c>
      <c r="BD937" t="n">
        <v>52.499228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712</v>
      </c>
      <c r="F938" t="n">
        <v>1716276</v>
      </c>
      <c r="G938" t="s">
        <v>74</v>
      </c>
      <c r="H938" t="s">
        <v>75</v>
      </c>
      <c r="I938" t="s"/>
      <c r="J938" t="s">
        <v>74</v>
      </c>
      <c r="K938" t="n">
        <v>109</v>
      </c>
      <c r="L938" t="s">
        <v>76</v>
      </c>
      <c r="M938" t="s"/>
      <c r="N938" t="s">
        <v>720</v>
      </c>
      <c r="O938" t="s">
        <v>78</v>
      </c>
      <c r="P938" t="s">
        <v>714</v>
      </c>
      <c r="Q938" t="s"/>
      <c r="R938" t="s">
        <v>171</v>
      </c>
      <c r="S938" t="s">
        <v>202</v>
      </c>
      <c r="T938" t="s">
        <v>81</v>
      </c>
      <c r="U938" t="s">
        <v>82</v>
      </c>
      <c r="V938" t="s">
        <v>83</v>
      </c>
      <c r="W938" t="s">
        <v>84</v>
      </c>
      <c r="X938" t="s"/>
      <c r="Y938" t="s">
        <v>85</v>
      </c>
      <c r="Z938">
        <f>HYPERLINK("https://hotel-media.eclerx.com/savepage/tk_1546241706193897_sr_189.html","info")</f>
        <v/>
      </c>
      <c r="AA938" t="n">
        <v>228068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210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2071691</v>
      </c>
      <c r="AZ938" t="s">
        <v>716</v>
      </c>
      <c r="BA938" t="s"/>
      <c r="BB938" t="n">
        <v>29974</v>
      </c>
      <c r="BC938" t="n">
        <v>52.499228</v>
      </c>
      <c r="BD938" t="n">
        <v>52.499228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712</v>
      </c>
      <c r="F939" t="n">
        <v>1716276</v>
      </c>
      <c r="G939" t="s">
        <v>74</v>
      </c>
      <c r="H939" t="s">
        <v>75</v>
      </c>
      <c r="I939" t="s"/>
      <c r="J939" t="s">
        <v>74</v>
      </c>
      <c r="K939" t="n">
        <v>113</v>
      </c>
      <c r="L939" t="s">
        <v>76</v>
      </c>
      <c r="M939" t="s"/>
      <c r="N939" t="s">
        <v>720</v>
      </c>
      <c r="O939" t="s">
        <v>78</v>
      </c>
      <c r="P939" t="s">
        <v>714</v>
      </c>
      <c r="Q939" t="s"/>
      <c r="R939" t="s">
        <v>171</v>
      </c>
      <c r="S939" t="s">
        <v>726</v>
      </c>
      <c r="T939" t="s">
        <v>81</v>
      </c>
      <c r="U939" t="s">
        <v>82</v>
      </c>
      <c r="V939" t="s">
        <v>83</v>
      </c>
      <c r="W939" t="s">
        <v>84</v>
      </c>
      <c r="X939" t="s"/>
      <c r="Y939" t="s">
        <v>85</v>
      </c>
      <c r="Z939">
        <f>HYPERLINK("https://hotel-media.eclerx.com/savepage/tk_1546241706193897_sr_189.html","info")</f>
        <v/>
      </c>
      <c r="AA939" t="n">
        <v>228068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210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2071691</v>
      </c>
      <c r="AZ939" t="s">
        <v>716</v>
      </c>
      <c r="BA939" t="s"/>
      <c r="BB939" t="n">
        <v>29974</v>
      </c>
      <c r="BC939" t="n">
        <v>52.499228</v>
      </c>
      <c r="BD939" t="n">
        <v>52.499228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712</v>
      </c>
      <c r="F940" t="n">
        <v>1716276</v>
      </c>
      <c r="G940" t="s">
        <v>74</v>
      </c>
      <c r="H940" t="s">
        <v>75</v>
      </c>
      <c r="I940" t="s"/>
      <c r="J940" t="s">
        <v>74</v>
      </c>
      <c r="K940" t="n">
        <v>114</v>
      </c>
      <c r="L940" t="s">
        <v>76</v>
      </c>
      <c r="M940" t="s"/>
      <c r="N940" t="s">
        <v>722</v>
      </c>
      <c r="O940" t="s">
        <v>78</v>
      </c>
      <c r="P940" t="s">
        <v>714</v>
      </c>
      <c r="Q940" t="s"/>
      <c r="R940" t="s">
        <v>171</v>
      </c>
      <c r="S940" t="s">
        <v>417</v>
      </c>
      <c r="T940" t="s">
        <v>81</v>
      </c>
      <c r="U940" t="s">
        <v>82</v>
      </c>
      <c r="V940" t="s">
        <v>83</v>
      </c>
      <c r="W940" t="s">
        <v>84</v>
      </c>
      <c r="X940" t="s"/>
      <c r="Y940" t="s">
        <v>85</v>
      </c>
      <c r="Z940">
        <f>HYPERLINK("https://hotel-media.eclerx.com/savepage/tk_1546241706193897_sr_189.html","info")</f>
        <v/>
      </c>
      <c r="AA940" t="n">
        <v>228068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210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2071691</v>
      </c>
      <c r="AZ940" t="s">
        <v>716</v>
      </c>
      <c r="BA940" t="s"/>
      <c r="BB940" t="n">
        <v>29974</v>
      </c>
      <c r="BC940" t="n">
        <v>52.499228</v>
      </c>
      <c r="BD940" t="n">
        <v>52.499228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712</v>
      </c>
      <c r="F941" t="n">
        <v>1716276</v>
      </c>
      <c r="G941" t="s">
        <v>74</v>
      </c>
      <c r="H941" t="s">
        <v>75</v>
      </c>
      <c r="I941" t="s"/>
      <c r="J941" t="s">
        <v>74</v>
      </c>
      <c r="K941" t="n">
        <v>118</v>
      </c>
      <c r="L941" t="s">
        <v>76</v>
      </c>
      <c r="M941" t="s"/>
      <c r="N941" t="s">
        <v>722</v>
      </c>
      <c r="O941" t="s">
        <v>78</v>
      </c>
      <c r="P941" t="s">
        <v>714</v>
      </c>
      <c r="Q941" t="s"/>
      <c r="R941" t="s">
        <v>171</v>
      </c>
      <c r="S941" t="s">
        <v>165</v>
      </c>
      <c r="T941" t="s">
        <v>81</v>
      </c>
      <c r="U941" t="s">
        <v>82</v>
      </c>
      <c r="V941" t="s">
        <v>83</v>
      </c>
      <c r="W941" t="s">
        <v>84</v>
      </c>
      <c r="X941" t="s"/>
      <c r="Y941" t="s">
        <v>85</v>
      </c>
      <c r="Z941">
        <f>HYPERLINK("https://hotel-media.eclerx.com/savepage/tk_1546241706193897_sr_189.html","info")</f>
        <v/>
      </c>
      <c r="AA941" t="n">
        <v>228068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210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2071691</v>
      </c>
      <c r="AZ941" t="s">
        <v>716</v>
      </c>
      <c r="BA941" t="s"/>
      <c r="BB941" t="n">
        <v>29974</v>
      </c>
      <c r="BC941" t="n">
        <v>52.499228</v>
      </c>
      <c r="BD941" t="n">
        <v>52.499228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712</v>
      </c>
      <c r="F942" t="n">
        <v>1716276</v>
      </c>
      <c r="G942" t="s">
        <v>74</v>
      </c>
      <c r="H942" t="s">
        <v>75</v>
      </c>
      <c r="I942" t="s"/>
      <c r="J942" t="s">
        <v>74</v>
      </c>
      <c r="K942" t="n">
        <v>119</v>
      </c>
      <c r="L942" t="s">
        <v>76</v>
      </c>
      <c r="M942" t="s"/>
      <c r="N942" t="s">
        <v>723</v>
      </c>
      <c r="O942" t="s">
        <v>78</v>
      </c>
      <c r="P942" t="s">
        <v>714</v>
      </c>
      <c r="Q942" t="s"/>
      <c r="R942" t="s">
        <v>171</v>
      </c>
      <c r="S942" t="s">
        <v>204</v>
      </c>
      <c r="T942" t="s">
        <v>81</v>
      </c>
      <c r="U942" t="s">
        <v>82</v>
      </c>
      <c r="V942" t="s">
        <v>83</v>
      </c>
      <c r="W942" t="s">
        <v>84</v>
      </c>
      <c r="X942" t="s"/>
      <c r="Y942" t="s">
        <v>85</v>
      </c>
      <c r="Z942">
        <f>HYPERLINK("https://hotel-media.eclerx.com/savepage/tk_1546241706193897_sr_189.html","info")</f>
        <v/>
      </c>
      <c r="AA942" t="n">
        <v>228068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210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2071691</v>
      </c>
      <c r="AZ942" t="s">
        <v>716</v>
      </c>
      <c r="BA942" t="s"/>
      <c r="BB942" t="n">
        <v>29974</v>
      </c>
      <c r="BC942" t="n">
        <v>52.499228</v>
      </c>
      <c r="BD942" t="n">
        <v>52.499228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1230</v>
      </c>
      <c r="F943" t="n">
        <v>3625722</v>
      </c>
      <c r="G943" t="s">
        <v>74</v>
      </c>
      <c r="H943" t="s">
        <v>75</v>
      </c>
      <c r="I943" t="s"/>
      <c r="J943" t="s">
        <v>74</v>
      </c>
      <c r="K943" t="n">
        <v>95.5</v>
      </c>
      <c r="L943" t="s">
        <v>76</v>
      </c>
      <c r="M943" t="s"/>
      <c r="N943" t="s">
        <v>93</v>
      </c>
      <c r="O943" t="s">
        <v>78</v>
      </c>
      <c r="P943" t="s">
        <v>1231</v>
      </c>
      <c r="Q943" t="s"/>
      <c r="R943" t="s">
        <v>107</v>
      </c>
      <c r="S943" t="s">
        <v>326</v>
      </c>
      <c r="T943" t="s">
        <v>81</v>
      </c>
      <c r="U943" t="s">
        <v>82</v>
      </c>
      <c r="V943" t="s">
        <v>83</v>
      </c>
      <c r="W943" t="s">
        <v>84</v>
      </c>
      <c r="X943" t="s"/>
      <c r="Y943" t="s">
        <v>85</v>
      </c>
      <c r="Z943">
        <f>HYPERLINK("https://hotel-media.eclerx.com/savepage/tk_15462422052871487_sr_188.html","info")</f>
        <v/>
      </c>
      <c r="AA943" t="n">
        <v>547211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509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4016932</v>
      </c>
      <c r="AZ943" t="s">
        <v>1232</v>
      </c>
      <c r="BA943" t="s"/>
      <c r="BB943" t="n">
        <v>697768</v>
      </c>
      <c r="BC943" t="n">
        <v>52.523847</v>
      </c>
      <c r="BD943" t="n">
        <v>52.523847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1230</v>
      </c>
      <c r="F944" t="n">
        <v>3625722</v>
      </c>
      <c r="G944" t="s">
        <v>74</v>
      </c>
      <c r="H944" t="s">
        <v>75</v>
      </c>
      <c r="I944" t="s"/>
      <c r="J944" t="s">
        <v>74</v>
      </c>
      <c r="K944" t="n">
        <v>90.01000000000001</v>
      </c>
      <c r="L944" t="s">
        <v>76</v>
      </c>
      <c r="M944" t="s"/>
      <c r="N944" t="s">
        <v>1233</v>
      </c>
      <c r="O944" t="s">
        <v>78</v>
      </c>
      <c r="P944" t="s">
        <v>1231</v>
      </c>
      <c r="Q944" t="s"/>
      <c r="R944" t="s">
        <v>107</v>
      </c>
      <c r="S944" t="s">
        <v>1234</v>
      </c>
      <c r="T944" t="s">
        <v>81</v>
      </c>
      <c r="U944" t="s">
        <v>82</v>
      </c>
      <c r="V944" t="s">
        <v>83</v>
      </c>
      <c r="W944" t="s">
        <v>109</v>
      </c>
      <c r="X944" t="s"/>
      <c r="Y944" t="s">
        <v>85</v>
      </c>
      <c r="Z944">
        <f>HYPERLINK("https://hotel-media.eclerx.com/savepage/tk_15462422052871487_sr_188.html","info")</f>
        <v/>
      </c>
      <c r="AA944" t="n">
        <v>547211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509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4016932</v>
      </c>
      <c r="AZ944" t="s">
        <v>1232</v>
      </c>
      <c r="BA944" t="s"/>
      <c r="BB944" t="n">
        <v>697768</v>
      </c>
      <c r="BC944" t="n">
        <v>52.523847</v>
      </c>
      <c r="BD944" t="n">
        <v>52.523847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1230</v>
      </c>
      <c r="F945" t="n">
        <v>3625722</v>
      </c>
      <c r="G945" t="s">
        <v>74</v>
      </c>
      <c r="H945" t="s">
        <v>75</v>
      </c>
      <c r="I945" t="s"/>
      <c r="J945" t="s">
        <v>74</v>
      </c>
      <c r="K945" t="n">
        <v>105</v>
      </c>
      <c r="L945" t="s">
        <v>76</v>
      </c>
      <c r="M945" t="s"/>
      <c r="N945" t="s">
        <v>104</v>
      </c>
      <c r="O945" t="s">
        <v>78</v>
      </c>
      <c r="P945" t="s">
        <v>1231</v>
      </c>
      <c r="Q945" t="s"/>
      <c r="R945" t="s">
        <v>107</v>
      </c>
      <c r="S945" t="s">
        <v>225</v>
      </c>
      <c r="T945" t="s">
        <v>81</v>
      </c>
      <c r="U945" t="s">
        <v>82</v>
      </c>
      <c r="V945" t="s">
        <v>83</v>
      </c>
      <c r="W945" t="s">
        <v>84</v>
      </c>
      <c r="X945" t="s"/>
      <c r="Y945" t="s">
        <v>85</v>
      </c>
      <c r="Z945">
        <f>HYPERLINK("https://hotel-media.eclerx.com/savepage/tk_15462422052871487_sr_188.html","info")</f>
        <v/>
      </c>
      <c r="AA945" t="n">
        <v>547211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509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4016932</v>
      </c>
      <c r="AZ945" t="s">
        <v>1232</v>
      </c>
      <c r="BA945" t="s"/>
      <c r="BB945" t="n">
        <v>697768</v>
      </c>
      <c r="BC945" t="n">
        <v>52.523847</v>
      </c>
      <c r="BD945" t="n">
        <v>52.523847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1230</v>
      </c>
      <c r="F946" t="n">
        <v>3625722</v>
      </c>
      <c r="G946" t="s">
        <v>74</v>
      </c>
      <c r="H946" t="s">
        <v>75</v>
      </c>
      <c r="I946" t="s"/>
      <c r="J946" t="s">
        <v>74</v>
      </c>
      <c r="K946" t="n">
        <v>115.01</v>
      </c>
      <c r="L946" t="s">
        <v>76</v>
      </c>
      <c r="M946" t="s"/>
      <c r="N946" t="s">
        <v>1233</v>
      </c>
      <c r="O946" t="s">
        <v>78</v>
      </c>
      <c r="P946" t="s">
        <v>1231</v>
      </c>
      <c r="Q946" t="s"/>
      <c r="R946" t="s">
        <v>107</v>
      </c>
      <c r="S946" t="s">
        <v>357</v>
      </c>
      <c r="T946" t="s">
        <v>81</v>
      </c>
      <c r="U946" t="s">
        <v>82</v>
      </c>
      <c r="V946" t="s">
        <v>83</v>
      </c>
      <c r="W946" t="s">
        <v>84</v>
      </c>
      <c r="X946" t="s"/>
      <c r="Y946" t="s">
        <v>85</v>
      </c>
      <c r="Z946">
        <f>HYPERLINK("https://hotel-media.eclerx.com/savepage/tk_15462422052871487_sr_188.html","info")</f>
        <v/>
      </c>
      <c r="AA946" t="n">
        <v>547211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509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4016932</v>
      </c>
      <c r="AZ946" t="s">
        <v>1232</v>
      </c>
      <c r="BA946" t="s"/>
      <c r="BB946" t="n">
        <v>697768</v>
      </c>
      <c r="BC946" t="n">
        <v>52.523847</v>
      </c>
      <c r="BD946" t="n">
        <v>52.523847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1230</v>
      </c>
      <c r="F947" t="n">
        <v>3625722</v>
      </c>
      <c r="G947" t="s">
        <v>74</v>
      </c>
      <c r="H947" t="s">
        <v>75</v>
      </c>
      <c r="I947" t="s"/>
      <c r="J947" t="s">
        <v>74</v>
      </c>
      <c r="K947" t="n">
        <v>120</v>
      </c>
      <c r="L947" t="s">
        <v>76</v>
      </c>
      <c r="M947" t="s"/>
      <c r="N947" t="s">
        <v>216</v>
      </c>
      <c r="O947" t="s">
        <v>78</v>
      </c>
      <c r="P947" t="s">
        <v>1231</v>
      </c>
      <c r="Q947" t="s"/>
      <c r="R947" t="s">
        <v>107</v>
      </c>
      <c r="S947" t="s">
        <v>554</v>
      </c>
      <c r="T947" t="s">
        <v>81</v>
      </c>
      <c r="U947" t="s">
        <v>82</v>
      </c>
      <c r="V947" t="s">
        <v>83</v>
      </c>
      <c r="W947" t="s">
        <v>84</v>
      </c>
      <c r="X947" t="s"/>
      <c r="Y947" t="s">
        <v>85</v>
      </c>
      <c r="Z947">
        <f>HYPERLINK("https://hotel-media.eclerx.com/savepage/tk_15462422052871487_sr_188.html","info")</f>
        <v/>
      </c>
      <c r="AA947" t="n">
        <v>547211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509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4016932</v>
      </c>
      <c r="AZ947" t="s">
        <v>1232</v>
      </c>
      <c r="BA947" t="s"/>
      <c r="BB947" t="n">
        <v>697768</v>
      </c>
      <c r="BC947" t="n">
        <v>52.523847</v>
      </c>
      <c r="BD947" t="n">
        <v>52.523847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1235</v>
      </c>
      <c r="F948" t="n">
        <v>-1</v>
      </c>
      <c r="G948" t="s">
        <v>74</v>
      </c>
      <c r="H948" t="s">
        <v>75</v>
      </c>
      <c r="I948" t="s"/>
      <c r="J948" t="s">
        <v>74</v>
      </c>
      <c r="K948" t="n">
        <v>56</v>
      </c>
      <c r="L948" t="s">
        <v>76</v>
      </c>
      <c r="M948" t="s"/>
      <c r="N948" t="s">
        <v>787</v>
      </c>
      <c r="O948" t="s">
        <v>78</v>
      </c>
      <c r="P948" t="s">
        <v>1235</v>
      </c>
      <c r="Q948" t="s"/>
      <c r="R948" t="s">
        <v>79</v>
      </c>
      <c r="S948" t="s">
        <v>1236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>
        <f>HYPERLINK("https://hotel-media.eclerx.com/savepage/tk_15462419547722824_sr_189.html","info")</f>
        <v/>
      </c>
      <c r="AA948" t="n">
        <v>-5998666</v>
      </c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329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5998666</v>
      </c>
      <c r="AZ948" t="s">
        <v>1237</v>
      </c>
      <c r="BA948" t="s"/>
      <c r="BB948" t="n">
        <v>75916</v>
      </c>
      <c r="BC948" t="n">
        <v>52.49672</v>
      </c>
      <c r="BD948" t="n">
        <v>52.49672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1235</v>
      </c>
      <c r="F949" t="n">
        <v>-1</v>
      </c>
      <c r="G949" t="s">
        <v>74</v>
      </c>
      <c r="H949" t="s">
        <v>75</v>
      </c>
      <c r="I949" t="s"/>
      <c r="J949" t="s">
        <v>74</v>
      </c>
      <c r="K949" t="n">
        <v>80</v>
      </c>
      <c r="L949" t="s">
        <v>76</v>
      </c>
      <c r="M949" t="s"/>
      <c r="N949" t="s">
        <v>104</v>
      </c>
      <c r="O949" t="s">
        <v>78</v>
      </c>
      <c r="P949" t="s">
        <v>1235</v>
      </c>
      <c r="Q949" t="s"/>
      <c r="R949" t="s">
        <v>79</v>
      </c>
      <c r="S949" t="s">
        <v>798</v>
      </c>
      <c r="T949" t="s">
        <v>81</v>
      </c>
      <c r="U949" t="s">
        <v>82</v>
      </c>
      <c r="V949" t="s">
        <v>83</v>
      </c>
      <c r="W949" t="s">
        <v>84</v>
      </c>
      <c r="X949" t="s"/>
      <c r="Y949" t="s">
        <v>85</v>
      </c>
      <c r="Z949">
        <f>HYPERLINK("https://hotel-media.eclerx.com/savepage/tk_15462419547722824_sr_189.html","info")</f>
        <v/>
      </c>
      <c r="AA949" t="n">
        <v>-5998666</v>
      </c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329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5998666</v>
      </c>
      <c r="AZ949" t="s">
        <v>1237</v>
      </c>
      <c r="BA949" t="s"/>
      <c r="BB949" t="n">
        <v>75916</v>
      </c>
      <c r="BC949" t="n">
        <v>52.49672</v>
      </c>
      <c r="BD949" t="n">
        <v>52.49672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1238</v>
      </c>
      <c r="F950" t="n">
        <v>578572</v>
      </c>
      <c r="G950" t="s">
        <v>74</v>
      </c>
      <c r="H950" t="s">
        <v>75</v>
      </c>
      <c r="I950" t="s"/>
      <c r="J950" t="s">
        <v>74</v>
      </c>
      <c r="K950" t="n">
        <v>113.04</v>
      </c>
      <c r="L950" t="s">
        <v>76</v>
      </c>
      <c r="M950" t="s"/>
      <c r="N950" t="s">
        <v>1239</v>
      </c>
      <c r="O950" t="s">
        <v>78</v>
      </c>
      <c r="P950" t="s">
        <v>1240</v>
      </c>
      <c r="Q950" t="s"/>
      <c r="R950" t="s">
        <v>107</v>
      </c>
      <c r="S950" t="s">
        <v>1241</v>
      </c>
      <c r="T950" t="s">
        <v>81</v>
      </c>
      <c r="U950" t="s">
        <v>82</v>
      </c>
      <c r="V950" t="s">
        <v>83</v>
      </c>
      <c r="W950" t="s">
        <v>109</v>
      </c>
      <c r="X950" t="s"/>
      <c r="Y950" t="s">
        <v>85</v>
      </c>
      <c r="Z950">
        <f>HYPERLINK("https://hotel-media.eclerx.com/savepage/tk_15462421388162122_sr_188.html","info")</f>
        <v/>
      </c>
      <c r="AA950" t="n">
        <v>133703</v>
      </c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470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1302939</v>
      </c>
      <c r="AZ950" t="s">
        <v>1242</v>
      </c>
      <c r="BA950" t="s"/>
      <c r="BB950" t="n">
        <v>5896</v>
      </c>
      <c r="BC950" t="n">
        <v>52.505766</v>
      </c>
      <c r="BD950" t="n">
        <v>52.505766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1238</v>
      </c>
      <c r="F951" t="n">
        <v>578572</v>
      </c>
      <c r="G951" t="s">
        <v>74</v>
      </c>
      <c r="H951" t="s">
        <v>75</v>
      </c>
      <c r="I951" t="s"/>
      <c r="J951" t="s">
        <v>74</v>
      </c>
      <c r="K951" t="n">
        <v>130.05</v>
      </c>
      <c r="L951" t="s">
        <v>76</v>
      </c>
      <c r="M951" t="s"/>
      <c r="N951" t="s">
        <v>218</v>
      </c>
      <c r="O951" t="s">
        <v>78</v>
      </c>
      <c r="P951" t="s">
        <v>1240</v>
      </c>
      <c r="Q951" t="s"/>
      <c r="R951" t="s">
        <v>107</v>
      </c>
      <c r="S951" t="s">
        <v>1243</v>
      </c>
      <c r="T951" t="s">
        <v>81</v>
      </c>
      <c r="U951" t="s">
        <v>82</v>
      </c>
      <c r="V951" t="s">
        <v>83</v>
      </c>
      <c r="W951" t="s">
        <v>109</v>
      </c>
      <c r="X951" t="s"/>
      <c r="Y951" t="s">
        <v>85</v>
      </c>
      <c r="Z951">
        <f>HYPERLINK("https://hotel-media.eclerx.com/savepage/tk_15462421388162122_sr_188.html","info")</f>
        <v/>
      </c>
      <c r="AA951" t="n">
        <v>133703</v>
      </c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470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1302939</v>
      </c>
      <c r="AZ951" t="s">
        <v>1242</v>
      </c>
      <c r="BA951" t="s"/>
      <c r="BB951" t="n">
        <v>5896</v>
      </c>
      <c r="BC951" t="n">
        <v>52.505766</v>
      </c>
      <c r="BD951" t="n">
        <v>52.505766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1238</v>
      </c>
      <c r="F952" t="n">
        <v>578572</v>
      </c>
      <c r="G952" t="s">
        <v>74</v>
      </c>
      <c r="H952" t="s">
        <v>75</v>
      </c>
      <c r="I952" t="s"/>
      <c r="J952" t="s">
        <v>74</v>
      </c>
      <c r="K952" t="n">
        <v>153</v>
      </c>
      <c r="L952" t="s">
        <v>76</v>
      </c>
      <c r="M952" t="s"/>
      <c r="N952" t="s">
        <v>182</v>
      </c>
      <c r="O952" t="s">
        <v>78</v>
      </c>
      <c r="P952" t="s">
        <v>1240</v>
      </c>
      <c r="Q952" t="s"/>
      <c r="R952" t="s">
        <v>107</v>
      </c>
      <c r="S952" t="s">
        <v>732</v>
      </c>
      <c r="T952" t="s">
        <v>81</v>
      </c>
      <c r="U952" t="s">
        <v>82</v>
      </c>
      <c r="V952" t="s">
        <v>83</v>
      </c>
      <c r="W952" t="s">
        <v>109</v>
      </c>
      <c r="X952" t="s"/>
      <c r="Y952" t="s">
        <v>85</v>
      </c>
      <c r="Z952">
        <f>HYPERLINK("https://hotel-media.eclerx.com/savepage/tk_15462421388162122_sr_188.html","info")</f>
        <v/>
      </c>
      <c r="AA952" t="n">
        <v>133703</v>
      </c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470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1302939</v>
      </c>
      <c r="AZ952" t="s">
        <v>1242</v>
      </c>
      <c r="BA952" t="s"/>
      <c r="BB952" t="n">
        <v>5896</v>
      </c>
      <c r="BC952" t="n">
        <v>52.505766</v>
      </c>
      <c r="BD952" t="n">
        <v>52.505766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1238</v>
      </c>
      <c r="F953" t="n">
        <v>578572</v>
      </c>
      <c r="G953" t="s">
        <v>74</v>
      </c>
      <c r="H953" t="s">
        <v>75</v>
      </c>
      <c r="I953" t="s"/>
      <c r="J953" t="s">
        <v>74</v>
      </c>
      <c r="K953" t="n">
        <v>189</v>
      </c>
      <c r="L953" t="s">
        <v>76</v>
      </c>
      <c r="M953" t="s"/>
      <c r="N953" t="s">
        <v>218</v>
      </c>
      <c r="O953" t="s">
        <v>78</v>
      </c>
      <c r="P953" t="s">
        <v>1240</v>
      </c>
      <c r="Q953" t="s"/>
      <c r="R953" t="s">
        <v>107</v>
      </c>
      <c r="S953" t="s">
        <v>986</v>
      </c>
      <c r="T953" t="s">
        <v>81</v>
      </c>
      <c r="U953" t="s">
        <v>82</v>
      </c>
      <c r="V953" t="s">
        <v>83</v>
      </c>
      <c r="W953" t="s">
        <v>84</v>
      </c>
      <c r="X953" t="s"/>
      <c r="Y953" t="s">
        <v>85</v>
      </c>
      <c r="Z953">
        <f>HYPERLINK("https://hotel-media.eclerx.com/savepage/tk_15462421388162122_sr_188.html","info")</f>
        <v/>
      </c>
      <c r="AA953" t="n">
        <v>133703</v>
      </c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470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1302939</v>
      </c>
      <c r="AZ953" t="s">
        <v>1242</v>
      </c>
      <c r="BA953" t="s"/>
      <c r="BB953" t="n">
        <v>5896</v>
      </c>
      <c r="BC953" t="n">
        <v>52.505766</v>
      </c>
      <c r="BD953" t="n">
        <v>52.505766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1174</v>
      </c>
      <c r="F954" t="n">
        <v>7196402</v>
      </c>
      <c r="G954" t="s">
        <v>74</v>
      </c>
      <c r="H954" t="s">
        <v>75</v>
      </c>
      <c r="I954" t="s"/>
      <c r="J954" t="s">
        <v>74</v>
      </c>
      <c r="K954" t="n">
        <v>212</v>
      </c>
      <c r="L954" t="s">
        <v>76</v>
      </c>
      <c r="M954" t="s"/>
      <c r="N954" t="s">
        <v>93</v>
      </c>
      <c r="O954" t="s">
        <v>78</v>
      </c>
      <c r="P954" t="s">
        <v>1175</v>
      </c>
      <c r="Q954" t="s"/>
      <c r="R954" t="s">
        <v>107</v>
      </c>
      <c r="S954" t="s">
        <v>687</v>
      </c>
      <c r="T954" t="s">
        <v>81</v>
      </c>
      <c r="U954" t="s">
        <v>82</v>
      </c>
      <c r="V954" t="s">
        <v>83</v>
      </c>
      <c r="W954" t="s">
        <v>109</v>
      </c>
      <c r="X954" t="s"/>
      <c r="Y954" t="s">
        <v>85</v>
      </c>
      <c r="Z954">
        <f>HYPERLINK("https://hotel-media.eclerx.com/savepage/tk_15462419404172604_sr_188.html","info")</f>
        <v/>
      </c>
      <c r="AA954" t="n">
        <v>637797</v>
      </c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361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2071591</v>
      </c>
      <c r="AZ954" t="s">
        <v>1176</v>
      </c>
      <c r="BA954" t="s"/>
      <c r="BB954" t="n">
        <v>645420</v>
      </c>
      <c r="BC954" t="n">
        <v>52.53074</v>
      </c>
      <c r="BD954" t="n">
        <v>52.53074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1174</v>
      </c>
      <c r="F955" t="n">
        <v>7196402</v>
      </c>
      <c r="G955" t="s">
        <v>74</v>
      </c>
      <c r="H955" t="s">
        <v>75</v>
      </c>
      <c r="I955" t="s"/>
      <c r="J955" t="s">
        <v>74</v>
      </c>
      <c r="K955" t="n">
        <v>265</v>
      </c>
      <c r="L955" t="s">
        <v>76</v>
      </c>
      <c r="M955" t="s"/>
      <c r="N955" t="s">
        <v>104</v>
      </c>
      <c r="O955" t="s">
        <v>78</v>
      </c>
      <c r="P955" t="s">
        <v>1175</v>
      </c>
      <c r="Q955" t="s"/>
      <c r="R955" t="s">
        <v>107</v>
      </c>
      <c r="S955" t="s">
        <v>1177</v>
      </c>
      <c r="T955" t="s">
        <v>81</v>
      </c>
      <c r="U955" t="s">
        <v>82</v>
      </c>
      <c r="V955" t="s">
        <v>83</v>
      </c>
      <c r="W955" t="s">
        <v>109</v>
      </c>
      <c r="X955" t="s"/>
      <c r="Y955" t="s">
        <v>85</v>
      </c>
      <c r="Z955">
        <f>HYPERLINK("https://hotel-media.eclerx.com/savepage/tk_15462419404172604_sr_188.html","info")</f>
        <v/>
      </c>
      <c r="AA955" t="n">
        <v>637797</v>
      </c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361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2071591</v>
      </c>
      <c r="AZ955" t="s">
        <v>1176</v>
      </c>
      <c r="BA955" t="s"/>
      <c r="BB955" t="n">
        <v>645420</v>
      </c>
      <c r="BC955" t="n">
        <v>52.53074</v>
      </c>
      <c r="BD955" t="n">
        <v>52.53074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1244</v>
      </c>
      <c r="F956" t="n">
        <v>76872</v>
      </c>
      <c r="G956" t="s">
        <v>74</v>
      </c>
      <c r="H956" t="s">
        <v>75</v>
      </c>
      <c r="I956" t="s"/>
      <c r="J956" t="s">
        <v>74</v>
      </c>
      <c r="K956" t="n">
        <v>69</v>
      </c>
      <c r="L956" t="s">
        <v>76</v>
      </c>
      <c r="M956" t="s"/>
      <c r="N956" t="s">
        <v>366</v>
      </c>
      <c r="O956" t="s">
        <v>78</v>
      </c>
      <c r="P956" t="s">
        <v>1245</v>
      </c>
      <c r="Q956" t="s"/>
      <c r="R956" t="s">
        <v>171</v>
      </c>
      <c r="S956" t="s">
        <v>367</v>
      </c>
      <c r="T956" t="s">
        <v>81</v>
      </c>
      <c r="U956" t="s">
        <v>82</v>
      </c>
      <c r="V956" t="s">
        <v>83</v>
      </c>
      <c r="W956" t="s">
        <v>109</v>
      </c>
      <c r="X956" t="s"/>
      <c r="Y956" t="s">
        <v>85</v>
      </c>
      <c r="Z956">
        <f>HYPERLINK("https://hotel-media.eclerx.com/savepage/tk_15462414266305656_sr_189.html","info")</f>
        <v/>
      </c>
      <c r="AA956" t="n">
        <v>17191</v>
      </c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74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937932</v>
      </c>
      <c r="AZ956" t="s">
        <v>1246</v>
      </c>
      <c r="BA956" t="s"/>
      <c r="BB956" t="n">
        <v>77606</v>
      </c>
      <c r="BC956" t="n">
        <v>52.524507</v>
      </c>
      <c r="BD956" t="n">
        <v>52.524507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1244</v>
      </c>
      <c r="F957" t="n">
        <v>76872</v>
      </c>
      <c r="G957" t="s">
        <v>74</v>
      </c>
      <c r="H957" t="s">
        <v>75</v>
      </c>
      <c r="I957" t="s"/>
      <c r="J957" t="s">
        <v>74</v>
      </c>
      <c r="K957" t="n">
        <v>79</v>
      </c>
      <c r="L957" t="s">
        <v>76</v>
      </c>
      <c r="M957" t="s"/>
      <c r="N957" t="s">
        <v>1247</v>
      </c>
      <c r="O957" t="s">
        <v>78</v>
      </c>
      <c r="P957" t="s">
        <v>1245</v>
      </c>
      <c r="Q957" t="s"/>
      <c r="R957" t="s">
        <v>171</v>
      </c>
      <c r="S957" t="s">
        <v>98</v>
      </c>
      <c r="T957" t="s">
        <v>81</v>
      </c>
      <c r="U957" t="s">
        <v>82</v>
      </c>
      <c r="V957" t="s">
        <v>83</v>
      </c>
      <c r="W957" t="s">
        <v>109</v>
      </c>
      <c r="X957" t="s"/>
      <c r="Y957" t="s">
        <v>85</v>
      </c>
      <c r="Z957">
        <f>HYPERLINK("https://hotel-media.eclerx.com/savepage/tk_15462414266305656_sr_189.html","info")</f>
        <v/>
      </c>
      <c r="AA957" t="n">
        <v>17191</v>
      </c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74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937932</v>
      </c>
      <c r="AZ957" t="s">
        <v>1246</v>
      </c>
      <c r="BA957" t="s"/>
      <c r="BB957" t="n">
        <v>77606</v>
      </c>
      <c r="BC957" t="n">
        <v>52.524507</v>
      </c>
      <c r="BD957" t="n">
        <v>52.524507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1244</v>
      </c>
      <c r="F958" t="n">
        <v>76872</v>
      </c>
      <c r="G958" t="s">
        <v>74</v>
      </c>
      <c r="H958" t="s">
        <v>75</v>
      </c>
      <c r="I958" t="s"/>
      <c r="J958" t="s">
        <v>74</v>
      </c>
      <c r="K958" t="n">
        <v>109</v>
      </c>
      <c r="L958" t="s">
        <v>76</v>
      </c>
      <c r="M958" t="s"/>
      <c r="N958" t="s">
        <v>1248</v>
      </c>
      <c r="O958" t="s">
        <v>78</v>
      </c>
      <c r="P958" t="s">
        <v>1245</v>
      </c>
      <c r="Q958" t="s"/>
      <c r="R958" t="s">
        <v>171</v>
      </c>
      <c r="S958" t="s">
        <v>202</v>
      </c>
      <c r="T958" t="s">
        <v>81</v>
      </c>
      <c r="U958" t="s">
        <v>82</v>
      </c>
      <c r="V958" t="s">
        <v>83</v>
      </c>
      <c r="W958" t="s">
        <v>109</v>
      </c>
      <c r="X958" t="s"/>
      <c r="Y958" t="s">
        <v>85</v>
      </c>
      <c r="Z958">
        <f>HYPERLINK("https://hotel-media.eclerx.com/savepage/tk_15462414266305656_sr_189.html","info")</f>
        <v/>
      </c>
      <c r="AA958" t="n">
        <v>17191</v>
      </c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74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937932</v>
      </c>
      <c r="AZ958" t="s">
        <v>1246</v>
      </c>
      <c r="BA958" t="s"/>
      <c r="BB958" t="n">
        <v>77606</v>
      </c>
      <c r="BC958" t="n">
        <v>52.524507</v>
      </c>
      <c r="BD958" t="n">
        <v>52.524507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1018</v>
      </c>
      <c r="F959" t="n">
        <v>3587001</v>
      </c>
      <c r="G959" t="s">
        <v>74</v>
      </c>
      <c r="H959" t="s">
        <v>75</v>
      </c>
      <c r="I959" t="s"/>
      <c r="J959" t="s">
        <v>74</v>
      </c>
      <c r="K959" t="n">
        <v>87.15000000000001</v>
      </c>
      <c r="L959" t="s">
        <v>76</v>
      </c>
      <c r="M959" t="s"/>
      <c r="N959" t="s">
        <v>137</v>
      </c>
      <c r="O959" t="s">
        <v>78</v>
      </c>
      <c r="P959" t="s">
        <v>1019</v>
      </c>
      <c r="Q959" t="s"/>
      <c r="R959" t="s">
        <v>171</v>
      </c>
      <c r="S959" t="s">
        <v>1020</v>
      </c>
      <c r="T959" t="s">
        <v>81</v>
      </c>
      <c r="U959" t="s">
        <v>82</v>
      </c>
      <c r="V959" t="s">
        <v>83</v>
      </c>
      <c r="W959" t="s">
        <v>109</v>
      </c>
      <c r="X959" t="s"/>
      <c r="Y959" t="s">
        <v>85</v>
      </c>
      <c r="Z959">
        <f>HYPERLINK("https://hotel-media.eclerx.com/savepage/tk_15462417032211447_sr_189.html","info")</f>
        <v/>
      </c>
      <c r="AA959" t="n">
        <v>210751</v>
      </c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209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937964</v>
      </c>
      <c r="AZ959" t="s">
        <v>1021</v>
      </c>
      <c r="BA959" t="s"/>
      <c r="BB959" t="n">
        <v>423446</v>
      </c>
      <c r="BC959" t="n">
        <v>52.511946</v>
      </c>
      <c r="BD959" t="n">
        <v>52.511946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1018</v>
      </c>
      <c r="F960" t="n">
        <v>3587001</v>
      </c>
      <c r="G960" t="s">
        <v>74</v>
      </c>
      <c r="H960" t="s">
        <v>75</v>
      </c>
      <c r="I960" t="s"/>
      <c r="J960" t="s">
        <v>74</v>
      </c>
      <c r="K960" t="n">
        <v>99.15000000000001</v>
      </c>
      <c r="L960" t="s">
        <v>76</v>
      </c>
      <c r="M960" t="s"/>
      <c r="N960" t="s">
        <v>104</v>
      </c>
      <c r="O960" t="s">
        <v>78</v>
      </c>
      <c r="P960" t="s">
        <v>1019</v>
      </c>
      <c r="Q960" t="s"/>
      <c r="R960" t="s">
        <v>171</v>
      </c>
      <c r="S960" t="s">
        <v>1022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>
        <f>HYPERLINK("https://hotel-media.eclerx.com/savepage/tk_15462417032211447_sr_189.html","info")</f>
        <v/>
      </c>
      <c r="AA960" t="n">
        <v>210751</v>
      </c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209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937964</v>
      </c>
      <c r="AZ960" t="s">
        <v>1021</v>
      </c>
      <c r="BA960" t="s"/>
      <c r="BB960" t="n">
        <v>423446</v>
      </c>
      <c r="BC960" t="n">
        <v>52.511946</v>
      </c>
      <c r="BD960" t="n">
        <v>52.511946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1018</v>
      </c>
      <c r="F961" t="n">
        <v>3587001</v>
      </c>
      <c r="G961" t="s">
        <v>74</v>
      </c>
      <c r="H961" t="s">
        <v>75</v>
      </c>
      <c r="I961" t="s"/>
      <c r="J961" t="s">
        <v>74</v>
      </c>
      <c r="K961" t="n">
        <v>95.55</v>
      </c>
      <c r="L961" t="s">
        <v>76</v>
      </c>
      <c r="M961" t="s"/>
      <c r="N961" t="s">
        <v>191</v>
      </c>
      <c r="O961" t="s">
        <v>78</v>
      </c>
      <c r="P961" t="s">
        <v>1019</v>
      </c>
      <c r="Q961" t="s"/>
      <c r="R961" t="s">
        <v>171</v>
      </c>
      <c r="S961" t="s">
        <v>1023</v>
      </c>
      <c r="T961" t="s">
        <v>81</v>
      </c>
      <c r="U961" t="s">
        <v>82</v>
      </c>
      <c r="V961" t="s">
        <v>83</v>
      </c>
      <c r="W961" t="s">
        <v>109</v>
      </c>
      <c r="X961" t="s"/>
      <c r="Y961" t="s">
        <v>85</v>
      </c>
      <c r="Z961">
        <f>HYPERLINK("https://hotel-media.eclerx.com/savepage/tk_15462417032211447_sr_189.html","info")</f>
        <v/>
      </c>
      <c r="AA961" t="n">
        <v>210751</v>
      </c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209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937964</v>
      </c>
      <c r="AZ961" t="s">
        <v>1021</v>
      </c>
      <c r="BA961" t="s"/>
      <c r="BB961" t="n">
        <v>423446</v>
      </c>
      <c r="BC961" t="n">
        <v>52.511946</v>
      </c>
      <c r="BD961" t="n">
        <v>52.511946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1249</v>
      </c>
      <c r="F962" t="n">
        <v>-1</v>
      </c>
      <c r="G962" t="s">
        <v>74</v>
      </c>
      <c r="H962" t="s">
        <v>75</v>
      </c>
      <c r="I962" t="s"/>
      <c r="J962" t="s">
        <v>74</v>
      </c>
      <c r="K962" t="n">
        <v>79</v>
      </c>
      <c r="L962" t="s">
        <v>76</v>
      </c>
      <c r="M962" t="s"/>
      <c r="N962" t="s">
        <v>93</v>
      </c>
      <c r="O962" t="s">
        <v>78</v>
      </c>
      <c r="P962" t="s">
        <v>1249</v>
      </c>
      <c r="Q962" t="s"/>
      <c r="R962" t="s">
        <v>171</v>
      </c>
      <c r="S962" t="s">
        <v>98</v>
      </c>
      <c r="T962" t="s">
        <v>81</v>
      </c>
      <c r="U962" t="s">
        <v>82</v>
      </c>
      <c r="V962" t="s">
        <v>83</v>
      </c>
      <c r="W962" t="s">
        <v>109</v>
      </c>
      <c r="X962" t="s"/>
      <c r="Y962" t="s">
        <v>85</v>
      </c>
      <c r="Z962">
        <f>HYPERLINK("https://hotel-media.eclerx.com/savepage/tk_15462419000916634_sr_189.html","info")</f>
        <v/>
      </c>
      <c r="AA962" t="n">
        <v>-2071751</v>
      </c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303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2071751</v>
      </c>
      <c r="AZ962" t="s">
        <v>1250</v>
      </c>
      <c r="BA962" t="s"/>
      <c r="BB962" t="n">
        <v>50935</v>
      </c>
      <c r="BC962" t="n">
        <v>52.534097</v>
      </c>
      <c r="BD962" t="n">
        <v>52.534097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1249</v>
      </c>
      <c r="F963" t="n">
        <v>-1</v>
      </c>
      <c r="G963" t="s">
        <v>74</v>
      </c>
      <c r="H963" t="s">
        <v>75</v>
      </c>
      <c r="I963" t="s"/>
      <c r="J963" t="s">
        <v>74</v>
      </c>
      <c r="K963" t="n">
        <v>89</v>
      </c>
      <c r="L963" t="s">
        <v>76</v>
      </c>
      <c r="M963" t="s"/>
      <c r="N963" t="s">
        <v>104</v>
      </c>
      <c r="O963" t="s">
        <v>78</v>
      </c>
      <c r="P963" t="s">
        <v>1249</v>
      </c>
      <c r="Q963" t="s"/>
      <c r="R963" t="s">
        <v>171</v>
      </c>
      <c r="S963" t="s">
        <v>1179</v>
      </c>
      <c r="T963" t="s">
        <v>81</v>
      </c>
      <c r="U963" t="s">
        <v>82</v>
      </c>
      <c r="V963" t="s">
        <v>83</v>
      </c>
      <c r="W963" t="s">
        <v>109</v>
      </c>
      <c r="X963" t="s"/>
      <c r="Y963" t="s">
        <v>85</v>
      </c>
      <c r="Z963">
        <f>HYPERLINK("https://hotel-media.eclerx.com/savepage/tk_15462419000916634_sr_189.html","info")</f>
        <v/>
      </c>
      <c r="AA963" t="n">
        <v>-2071751</v>
      </c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303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2071751</v>
      </c>
      <c r="AZ963" t="s">
        <v>1250</v>
      </c>
      <c r="BA963" t="s"/>
      <c r="BB963" t="n">
        <v>50935</v>
      </c>
      <c r="BC963" t="n">
        <v>52.534097</v>
      </c>
      <c r="BD963" t="n">
        <v>52.534097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1249</v>
      </c>
      <c r="F964" t="n">
        <v>-1</v>
      </c>
      <c r="G964" t="s">
        <v>74</v>
      </c>
      <c r="H964" t="s">
        <v>75</v>
      </c>
      <c r="I964" t="s"/>
      <c r="J964" t="s">
        <v>74</v>
      </c>
      <c r="K964" t="n">
        <v>101</v>
      </c>
      <c r="L964" t="s">
        <v>76</v>
      </c>
      <c r="M964" t="s"/>
      <c r="N964" t="s">
        <v>340</v>
      </c>
      <c r="O964" t="s">
        <v>78</v>
      </c>
      <c r="P964" t="s">
        <v>1249</v>
      </c>
      <c r="Q964" t="s"/>
      <c r="R964" t="s">
        <v>171</v>
      </c>
      <c r="S964" t="s">
        <v>96</v>
      </c>
      <c r="T964" t="s">
        <v>81</v>
      </c>
      <c r="U964" t="s">
        <v>82</v>
      </c>
      <c r="V964" t="s">
        <v>83</v>
      </c>
      <c r="W964" t="s">
        <v>109</v>
      </c>
      <c r="X964" t="s"/>
      <c r="Y964" t="s">
        <v>85</v>
      </c>
      <c r="Z964">
        <f>HYPERLINK("https://hotel-media.eclerx.com/savepage/tk_15462419000916634_sr_189.html","info")</f>
        <v/>
      </c>
      <c r="AA964" t="n">
        <v>-2071751</v>
      </c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303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2071751</v>
      </c>
      <c r="AZ964" t="s">
        <v>1250</v>
      </c>
      <c r="BA964" t="s"/>
      <c r="BB964" t="n">
        <v>50935</v>
      </c>
      <c r="BC964" t="n">
        <v>52.534097</v>
      </c>
      <c r="BD964" t="n">
        <v>52.534097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1249</v>
      </c>
      <c r="F965" t="n">
        <v>-1</v>
      </c>
      <c r="G965" t="s">
        <v>74</v>
      </c>
      <c r="H965" t="s">
        <v>75</v>
      </c>
      <c r="I965" t="s"/>
      <c r="J965" t="s">
        <v>74</v>
      </c>
      <c r="K965" t="n">
        <v>107</v>
      </c>
      <c r="L965" t="s">
        <v>76</v>
      </c>
      <c r="M965" t="s"/>
      <c r="N965" t="s">
        <v>137</v>
      </c>
      <c r="O965" t="s">
        <v>78</v>
      </c>
      <c r="P965" t="s">
        <v>1249</v>
      </c>
      <c r="Q965" t="s"/>
      <c r="R965" t="s">
        <v>171</v>
      </c>
      <c r="S965" t="s">
        <v>245</v>
      </c>
      <c r="T965" t="s">
        <v>81</v>
      </c>
      <c r="U965" t="s">
        <v>82</v>
      </c>
      <c r="V965" t="s">
        <v>83</v>
      </c>
      <c r="W965" t="s">
        <v>84</v>
      </c>
      <c r="X965" t="s"/>
      <c r="Y965" t="s">
        <v>85</v>
      </c>
      <c r="Z965">
        <f>HYPERLINK("https://hotel-media.eclerx.com/savepage/tk_15462419000916634_sr_189.html","info")</f>
        <v/>
      </c>
      <c r="AA965" t="n">
        <v>-2071751</v>
      </c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303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2071751</v>
      </c>
      <c r="AZ965" t="s">
        <v>1250</v>
      </c>
      <c r="BA965" t="s"/>
      <c r="BB965" t="n">
        <v>50935</v>
      </c>
      <c r="BC965" t="n">
        <v>52.534097</v>
      </c>
      <c r="BD965" t="n">
        <v>52.534097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1251</v>
      </c>
      <c r="F966" t="n">
        <v>-1</v>
      </c>
      <c r="G966" t="s">
        <v>74</v>
      </c>
      <c r="H966" t="s">
        <v>75</v>
      </c>
      <c r="I966" t="s"/>
      <c r="J966" t="s">
        <v>74</v>
      </c>
      <c r="K966" t="n">
        <v>75.59999999999999</v>
      </c>
      <c r="L966" t="s">
        <v>76</v>
      </c>
      <c r="M966" t="s"/>
      <c r="N966" t="s">
        <v>1252</v>
      </c>
      <c r="O966" t="s">
        <v>78</v>
      </c>
      <c r="P966" t="s">
        <v>1251</v>
      </c>
      <c r="Q966" t="s"/>
      <c r="R966" t="s">
        <v>79</v>
      </c>
      <c r="S966" t="s">
        <v>315</v>
      </c>
      <c r="T966" t="s">
        <v>81</v>
      </c>
      <c r="U966" t="s">
        <v>82</v>
      </c>
      <c r="V966" t="s">
        <v>83</v>
      </c>
      <c r="W966" t="s">
        <v>109</v>
      </c>
      <c r="X966" t="s"/>
      <c r="Y966" t="s">
        <v>85</v>
      </c>
      <c r="Z966">
        <f>HYPERLINK("https://hotel-media.eclerx.com/savepage/tk_1546241671487983_sr_189.html","info")</f>
        <v/>
      </c>
      <c r="AA966" t="n">
        <v>-5876998</v>
      </c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193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5876998</v>
      </c>
      <c r="AZ966" t="s">
        <v>1253</v>
      </c>
      <c r="BA966" t="s"/>
      <c r="BB966" t="n">
        <v>563529</v>
      </c>
      <c r="BC966" t="n">
        <v>52.55584</v>
      </c>
      <c r="BD966" t="n">
        <v>52.55584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1251</v>
      </c>
      <c r="F967" t="n">
        <v>-1</v>
      </c>
      <c r="G967" t="s">
        <v>74</v>
      </c>
      <c r="H967" t="s">
        <v>75</v>
      </c>
      <c r="I967" t="s"/>
      <c r="J967" t="s">
        <v>74</v>
      </c>
      <c r="K967" t="n">
        <v>80.09999999999999</v>
      </c>
      <c r="L967" t="s">
        <v>76</v>
      </c>
      <c r="M967" t="s"/>
      <c r="N967" t="s">
        <v>95</v>
      </c>
      <c r="O967" t="s">
        <v>78</v>
      </c>
      <c r="P967" t="s">
        <v>1251</v>
      </c>
      <c r="Q967" t="s"/>
      <c r="R967" t="s">
        <v>79</v>
      </c>
      <c r="S967" t="s">
        <v>239</v>
      </c>
      <c r="T967" t="s">
        <v>81</v>
      </c>
      <c r="U967" t="s">
        <v>82</v>
      </c>
      <c r="V967" t="s">
        <v>83</v>
      </c>
      <c r="W967" t="s">
        <v>109</v>
      </c>
      <c r="X967" t="s"/>
      <c r="Y967" t="s">
        <v>85</v>
      </c>
      <c r="Z967">
        <f>HYPERLINK("https://hotel-media.eclerx.com/savepage/tk_1546241671487983_sr_189.html","info")</f>
        <v/>
      </c>
      <c r="AA967" t="n">
        <v>-5876998</v>
      </c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193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5876998</v>
      </c>
      <c r="AZ967" t="s">
        <v>1253</v>
      </c>
      <c r="BA967" t="s"/>
      <c r="BB967" t="n">
        <v>563529</v>
      </c>
      <c r="BC967" t="n">
        <v>52.55584</v>
      </c>
      <c r="BD967" t="n">
        <v>52.55584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1251</v>
      </c>
      <c r="F968" t="n">
        <v>-1</v>
      </c>
      <c r="G968" t="s">
        <v>74</v>
      </c>
      <c r="H968" t="s">
        <v>75</v>
      </c>
      <c r="I968" t="s"/>
      <c r="J968" t="s">
        <v>74</v>
      </c>
      <c r="K968" t="n">
        <v>108</v>
      </c>
      <c r="L968" t="s">
        <v>76</v>
      </c>
      <c r="M968" t="s"/>
      <c r="N968" t="s">
        <v>1254</v>
      </c>
      <c r="O968" t="s">
        <v>78</v>
      </c>
      <c r="P968" t="s">
        <v>1251</v>
      </c>
      <c r="Q968" t="s"/>
      <c r="R968" t="s">
        <v>79</v>
      </c>
      <c r="S968" t="s">
        <v>401</v>
      </c>
      <c r="T968" t="s">
        <v>81</v>
      </c>
      <c r="U968" t="s">
        <v>82</v>
      </c>
      <c r="V968" t="s">
        <v>83</v>
      </c>
      <c r="W968" t="s">
        <v>84</v>
      </c>
      <c r="X968" t="s"/>
      <c r="Y968" t="s">
        <v>85</v>
      </c>
      <c r="Z968">
        <f>HYPERLINK("https://hotel-media.eclerx.com/savepage/tk_1546241671487983_sr_189.html","info")</f>
        <v/>
      </c>
      <c r="AA968" t="n">
        <v>-5876998</v>
      </c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193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5876998</v>
      </c>
      <c r="AZ968" t="s">
        <v>1253</v>
      </c>
      <c r="BA968" t="s"/>
      <c r="BB968" t="n">
        <v>563529</v>
      </c>
      <c r="BC968" t="n">
        <v>52.55584</v>
      </c>
      <c r="BD968" t="n">
        <v>52.55584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1255</v>
      </c>
      <c r="F969" t="n">
        <v>-1</v>
      </c>
      <c r="G969" t="s">
        <v>74</v>
      </c>
      <c r="H969" t="s">
        <v>75</v>
      </c>
      <c r="I969" t="s"/>
      <c r="J969" t="s">
        <v>74</v>
      </c>
      <c r="K969" t="n">
        <v>99.01000000000001</v>
      </c>
      <c r="L969" t="s">
        <v>76</v>
      </c>
      <c r="M969" t="s"/>
      <c r="N969" t="s">
        <v>134</v>
      </c>
      <c r="O969" t="s">
        <v>78</v>
      </c>
      <c r="P969" t="s">
        <v>1255</v>
      </c>
      <c r="Q969" t="s"/>
      <c r="R969" t="s">
        <v>171</v>
      </c>
      <c r="S969" t="s">
        <v>610</v>
      </c>
      <c r="T969" t="s">
        <v>81</v>
      </c>
      <c r="U969" t="s">
        <v>82</v>
      </c>
      <c r="V969" t="s">
        <v>83</v>
      </c>
      <c r="W969" t="s">
        <v>109</v>
      </c>
      <c r="X969" t="s"/>
      <c r="Y969" t="s">
        <v>85</v>
      </c>
      <c r="Z969">
        <f>HYPERLINK("https://hotel-media.eclerx.com/savepage/tk_15462416057207818_sr_188.html","info")</f>
        <v/>
      </c>
      <c r="AA969" t="n">
        <v>-3338470</v>
      </c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180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3338470</v>
      </c>
      <c r="AZ969" t="s">
        <v>1256</v>
      </c>
      <c r="BA969" t="s"/>
      <c r="BB969" t="n">
        <v>41414</v>
      </c>
      <c r="BC969" t="n">
        <v>52.498563</v>
      </c>
      <c r="BD969" t="n">
        <v>52.498563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1255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107</v>
      </c>
      <c r="L970" t="s">
        <v>76</v>
      </c>
      <c r="M970" t="s"/>
      <c r="N970" t="s">
        <v>104</v>
      </c>
      <c r="O970" t="s">
        <v>78</v>
      </c>
      <c r="P970" t="s">
        <v>1255</v>
      </c>
      <c r="Q970" t="s"/>
      <c r="R970" t="s">
        <v>171</v>
      </c>
      <c r="S970" t="s">
        <v>245</v>
      </c>
      <c r="T970" t="s">
        <v>81</v>
      </c>
      <c r="U970" t="s">
        <v>82</v>
      </c>
      <c r="V970" t="s">
        <v>83</v>
      </c>
      <c r="W970" t="s">
        <v>109</v>
      </c>
      <c r="X970" t="s"/>
      <c r="Y970" t="s">
        <v>85</v>
      </c>
      <c r="Z970">
        <f>HYPERLINK("https://hotel-media.eclerx.com/savepage/tk_15462416057207818_sr_188.html","info")</f>
        <v/>
      </c>
      <c r="AA970" t="n">
        <v>-3338470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180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3338470</v>
      </c>
      <c r="AZ970" t="s">
        <v>1256</v>
      </c>
      <c r="BA970" t="s"/>
      <c r="BB970" t="n">
        <v>41414</v>
      </c>
      <c r="BC970" t="n">
        <v>52.498563</v>
      </c>
      <c r="BD970" t="n">
        <v>52.498563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1255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119</v>
      </c>
      <c r="L971" t="s">
        <v>76</v>
      </c>
      <c r="M971" t="s"/>
      <c r="N971" t="s">
        <v>183</v>
      </c>
      <c r="O971" t="s">
        <v>78</v>
      </c>
      <c r="P971" t="s">
        <v>1255</v>
      </c>
      <c r="Q971" t="s"/>
      <c r="R971" t="s">
        <v>171</v>
      </c>
      <c r="S971" t="s">
        <v>204</v>
      </c>
      <c r="T971" t="s">
        <v>81</v>
      </c>
      <c r="U971" t="s">
        <v>82</v>
      </c>
      <c r="V971" t="s">
        <v>83</v>
      </c>
      <c r="W971" t="s">
        <v>109</v>
      </c>
      <c r="X971" t="s"/>
      <c r="Y971" t="s">
        <v>85</v>
      </c>
      <c r="Z971">
        <f>HYPERLINK("https://hotel-media.eclerx.com/savepage/tk_15462416057207818_sr_188.html","info")</f>
        <v/>
      </c>
      <c r="AA971" t="n">
        <v>-3338470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180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3338470</v>
      </c>
      <c r="AZ971" t="s">
        <v>1256</v>
      </c>
      <c r="BA971" t="s"/>
      <c r="BB971" t="n">
        <v>41414</v>
      </c>
      <c r="BC971" t="n">
        <v>52.498563</v>
      </c>
      <c r="BD971" t="n">
        <v>52.498563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1255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127</v>
      </c>
      <c r="L972" t="s">
        <v>76</v>
      </c>
      <c r="M972" t="s"/>
      <c r="N972" t="s">
        <v>183</v>
      </c>
      <c r="O972" t="s">
        <v>78</v>
      </c>
      <c r="P972" t="s">
        <v>1255</v>
      </c>
      <c r="Q972" t="s"/>
      <c r="R972" t="s">
        <v>171</v>
      </c>
      <c r="S972" t="s">
        <v>1257</v>
      </c>
      <c r="T972" t="s">
        <v>81</v>
      </c>
      <c r="U972" t="s">
        <v>82</v>
      </c>
      <c r="V972" t="s">
        <v>83</v>
      </c>
      <c r="W972" t="s">
        <v>109</v>
      </c>
      <c r="X972" t="s"/>
      <c r="Y972" t="s">
        <v>85</v>
      </c>
      <c r="Z972">
        <f>HYPERLINK("https://hotel-media.eclerx.com/savepage/tk_15462416057207818_sr_188.html","info")</f>
        <v/>
      </c>
      <c r="AA972" t="n">
        <v>-3338470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180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3338470</v>
      </c>
      <c r="AZ972" t="s">
        <v>1256</v>
      </c>
      <c r="BA972" t="s"/>
      <c r="BB972" t="n">
        <v>41414</v>
      </c>
      <c r="BC972" t="n">
        <v>52.498563</v>
      </c>
      <c r="BD972" t="n">
        <v>52.498563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1032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73</v>
      </c>
      <c r="L973" t="s">
        <v>76</v>
      </c>
      <c r="M973" t="s"/>
      <c r="N973" t="s">
        <v>93</v>
      </c>
      <c r="O973" t="s">
        <v>78</v>
      </c>
      <c r="P973" t="s">
        <v>1032</v>
      </c>
      <c r="Q973" t="s"/>
      <c r="R973" t="s">
        <v>112</v>
      </c>
      <c r="S973" t="s">
        <v>603</v>
      </c>
      <c r="T973" t="s">
        <v>81</v>
      </c>
      <c r="U973" t="s">
        <v>82</v>
      </c>
      <c r="V973" t="s">
        <v>83</v>
      </c>
      <c r="W973" t="s">
        <v>109</v>
      </c>
      <c r="X973" t="s"/>
      <c r="Y973" t="s">
        <v>85</v>
      </c>
      <c r="Z973">
        <f>HYPERLINK("https://hotel-media.eclerx.com/savepage/tk_15462415683127105_sr_189.html","info")</f>
        <v/>
      </c>
      <c r="AA973" t="n">
        <v>-2667994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144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2667994</v>
      </c>
      <c r="AZ973" t="s">
        <v>1033</v>
      </c>
      <c r="BA973" t="s"/>
      <c r="BB973" t="n">
        <v>152990</v>
      </c>
      <c r="BC973" t="n">
        <v>52.504872</v>
      </c>
      <c r="BD973" t="n">
        <v>52.504872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1032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84</v>
      </c>
      <c r="L974" t="s">
        <v>76</v>
      </c>
      <c r="M974" t="s"/>
      <c r="N974" t="s">
        <v>708</v>
      </c>
      <c r="O974" t="s">
        <v>78</v>
      </c>
      <c r="P974" t="s">
        <v>1032</v>
      </c>
      <c r="Q974" t="s"/>
      <c r="R974" t="s">
        <v>112</v>
      </c>
      <c r="S974" t="s">
        <v>179</v>
      </c>
      <c r="T974" t="s">
        <v>81</v>
      </c>
      <c r="U974" t="s">
        <v>82</v>
      </c>
      <c r="V974" t="s">
        <v>83</v>
      </c>
      <c r="W974" t="s">
        <v>109</v>
      </c>
      <c r="X974" t="s"/>
      <c r="Y974" t="s">
        <v>85</v>
      </c>
      <c r="Z974">
        <f>HYPERLINK("https://hotel-media.eclerx.com/savepage/tk_15462415683127105_sr_189.html","info")</f>
        <v/>
      </c>
      <c r="AA974" t="n">
        <v>-2667994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144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2667994</v>
      </c>
      <c r="AZ974" t="s">
        <v>1033</v>
      </c>
      <c r="BA974" t="s"/>
      <c r="BB974" t="n">
        <v>152990</v>
      </c>
      <c r="BC974" t="n">
        <v>52.504872</v>
      </c>
      <c r="BD974" t="n">
        <v>52.504872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1032</v>
      </c>
      <c r="F975" t="n">
        <v>-1</v>
      </c>
      <c r="G975" t="s">
        <v>74</v>
      </c>
      <c r="H975" t="s">
        <v>75</v>
      </c>
      <c r="I975" t="s"/>
      <c r="J975" t="s">
        <v>74</v>
      </c>
      <c r="K975" t="n">
        <v>97</v>
      </c>
      <c r="L975" t="s">
        <v>76</v>
      </c>
      <c r="M975" t="s"/>
      <c r="N975" t="s">
        <v>201</v>
      </c>
      <c r="O975" t="s">
        <v>78</v>
      </c>
      <c r="P975" t="s">
        <v>1032</v>
      </c>
      <c r="Q975" t="s"/>
      <c r="R975" t="s">
        <v>112</v>
      </c>
      <c r="S975" t="s">
        <v>217</v>
      </c>
      <c r="T975" t="s">
        <v>81</v>
      </c>
      <c r="U975" t="s">
        <v>82</v>
      </c>
      <c r="V975" t="s">
        <v>83</v>
      </c>
      <c r="W975" t="s">
        <v>109</v>
      </c>
      <c r="X975" t="s"/>
      <c r="Y975" t="s">
        <v>85</v>
      </c>
      <c r="Z975">
        <f>HYPERLINK("https://hotel-media.eclerx.com/savepage/tk_15462415683127105_sr_189.html","info")</f>
        <v/>
      </c>
      <c r="AA975" t="n">
        <v>-2667994</v>
      </c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144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2667994</v>
      </c>
      <c r="AZ975" t="s">
        <v>1033</v>
      </c>
      <c r="BA975" t="s"/>
      <c r="BB975" t="n">
        <v>152990</v>
      </c>
      <c r="BC975" t="n">
        <v>52.504872</v>
      </c>
      <c r="BD975" t="n">
        <v>52.504872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1032</v>
      </c>
      <c r="F976" t="n">
        <v>-1</v>
      </c>
      <c r="G976" t="s">
        <v>74</v>
      </c>
      <c r="H976" t="s">
        <v>75</v>
      </c>
      <c r="I976" t="s"/>
      <c r="J976" t="s">
        <v>74</v>
      </c>
      <c r="K976" t="n">
        <v>122.99</v>
      </c>
      <c r="L976" t="s">
        <v>76</v>
      </c>
      <c r="M976" t="s"/>
      <c r="N976" t="s">
        <v>708</v>
      </c>
      <c r="O976" t="s">
        <v>78</v>
      </c>
      <c r="P976" t="s">
        <v>1032</v>
      </c>
      <c r="Q976" t="s"/>
      <c r="R976" t="s">
        <v>112</v>
      </c>
      <c r="S976" t="s">
        <v>881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>
        <f>HYPERLINK("https://hotel-media.eclerx.com/savepage/tk_15462415683127105_sr_189.html","info")</f>
        <v/>
      </c>
      <c r="AA976" t="n">
        <v>-2667994</v>
      </c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144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2667994</v>
      </c>
      <c r="AZ976" t="s">
        <v>1033</v>
      </c>
      <c r="BA976" t="s"/>
      <c r="BB976" t="n">
        <v>152990</v>
      </c>
      <c r="BC976" t="n">
        <v>52.504872</v>
      </c>
      <c r="BD976" t="n">
        <v>52.504872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1032</v>
      </c>
      <c r="F977" t="n">
        <v>-1</v>
      </c>
      <c r="G977" t="s">
        <v>74</v>
      </c>
      <c r="H977" t="s">
        <v>75</v>
      </c>
      <c r="I977" t="s"/>
      <c r="J977" t="s">
        <v>74</v>
      </c>
      <c r="K977" t="n">
        <v>131</v>
      </c>
      <c r="L977" t="s">
        <v>76</v>
      </c>
      <c r="M977" t="s"/>
      <c r="N977" t="s">
        <v>546</v>
      </c>
      <c r="O977" t="s">
        <v>78</v>
      </c>
      <c r="P977" t="s">
        <v>1032</v>
      </c>
      <c r="Q977" t="s"/>
      <c r="R977" t="s">
        <v>112</v>
      </c>
      <c r="S977" t="s">
        <v>670</v>
      </c>
      <c r="T977" t="s">
        <v>81</v>
      </c>
      <c r="U977" t="s">
        <v>82</v>
      </c>
      <c r="V977" t="s">
        <v>83</v>
      </c>
      <c r="W977" t="s">
        <v>109</v>
      </c>
      <c r="X977" t="s"/>
      <c r="Y977" t="s">
        <v>85</v>
      </c>
      <c r="Z977">
        <f>HYPERLINK("https://hotel-media.eclerx.com/savepage/tk_15462415683127105_sr_189.html","info")</f>
        <v/>
      </c>
      <c r="AA977" t="n">
        <v>-2667994</v>
      </c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144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2667994</v>
      </c>
      <c r="AZ977" t="s">
        <v>1033</v>
      </c>
      <c r="BA977" t="s"/>
      <c r="BB977" t="n">
        <v>152990</v>
      </c>
      <c r="BC977" t="n">
        <v>52.504872</v>
      </c>
      <c r="BD977" t="n">
        <v>52.504872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1032</v>
      </c>
      <c r="F978" t="n">
        <v>-1</v>
      </c>
      <c r="G978" t="s">
        <v>74</v>
      </c>
      <c r="H978" t="s">
        <v>75</v>
      </c>
      <c r="I978" t="s"/>
      <c r="J978" t="s">
        <v>74</v>
      </c>
      <c r="K978" t="n">
        <v>151</v>
      </c>
      <c r="L978" t="s">
        <v>76</v>
      </c>
      <c r="M978" t="s"/>
      <c r="N978" t="s">
        <v>205</v>
      </c>
      <c r="O978" t="s">
        <v>78</v>
      </c>
      <c r="P978" t="s">
        <v>1032</v>
      </c>
      <c r="Q978" t="s"/>
      <c r="R978" t="s">
        <v>112</v>
      </c>
      <c r="S978" t="s">
        <v>227</v>
      </c>
      <c r="T978" t="s">
        <v>81</v>
      </c>
      <c r="U978" t="s">
        <v>82</v>
      </c>
      <c r="V978" t="s">
        <v>83</v>
      </c>
      <c r="W978" t="s">
        <v>109</v>
      </c>
      <c r="X978" t="s"/>
      <c r="Y978" t="s">
        <v>85</v>
      </c>
      <c r="Z978">
        <f>HYPERLINK("https://hotel-media.eclerx.com/savepage/tk_15462415683127105_sr_189.html","info")</f>
        <v/>
      </c>
      <c r="AA978" t="n">
        <v>-2667994</v>
      </c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144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2667994</v>
      </c>
      <c r="AZ978" t="s">
        <v>1033</v>
      </c>
      <c r="BA978" t="s"/>
      <c r="BB978" t="n">
        <v>152990</v>
      </c>
      <c r="BC978" t="n">
        <v>52.504872</v>
      </c>
      <c r="BD978" t="n">
        <v>52.504872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1032</v>
      </c>
      <c r="F979" t="n">
        <v>-1</v>
      </c>
      <c r="G979" t="s">
        <v>74</v>
      </c>
      <c r="H979" t="s">
        <v>75</v>
      </c>
      <c r="I979" t="s"/>
      <c r="J979" t="s">
        <v>74</v>
      </c>
      <c r="K979" t="n">
        <v>177.99</v>
      </c>
      <c r="L979" t="s">
        <v>76</v>
      </c>
      <c r="M979" t="s"/>
      <c r="N979" t="s">
        <v>546</v>
      </c>
      <c r="O979" t="s">
        <v>78</v>
      </c>
      <c r="P979" t="s">
        <v>1032</v>
      </c>
      <c r="Q979" t="s"/>
      <c r="R979" t="s">
        <v>112</v>
      </c>
      <c r="S979" t="s">
        <v>1034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>
        <f>HYPERLINK("https://hotel-media.eclerx.com/savepage/tk_15462415683127105_sr_189.html","info")</f>
        <v/>
      </c>
      <c r="AA979" t="n">
        <v>-2667994</v>
      </c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144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2667994</v>
      </c>
      <c r="AZ979" t="s">
        <v>1033</v>
      </c>
      <c r="BA979" t="s"/>
      <c r="BB979" t="n">
        <v>152990</v>
      </c>
      <c r="BC979" t="n">
        <v>52.504872</v>
      </c>
      <c r="BD979" t="n">
        <v>52.504872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1258</v>
      </c>
      <c r="F980" t="n">
        <v>580384</v>
      </c>
      <c r="G980" t="s">
        <v>74</v>
      </c>
      <c r="H980" t="s">
        <v>75</v>
      </c>
      <c r="I980" t="s"/>
      <c r="J980" t="s">
        <v>74</v>
      </c>
      <c r="K980" t="n">
        <v>88.36</v>
      </c>
      <c r="L980" t="s">
        <v>76</v>
      </c>
      <c r="M980" t="s"/>
      <c r="N980" t="s">
        <v>93</v>
      </c>
      <c r="O980" t="s">
        <v>78</v>
      </c>
      <c r="P980" t="s">
        <v>1259</v>
      </c>
      <c r="Q980" t="s"/>
      <c r="R980" t="s">
        <v>171</v>
      </c>
      <c r="S980" t="s">
        <v>1260</v>
      </c>
      <c r="T980" t="s">
        <v>81</v>
      </c>
      <c r="U980" t="s">
        <v>82</v>
      </c>
      <c r="V980" t="s">
        <v>83</v>
      </c>
      <c r="W980" t="s">
        <v>109</v>
      </c>
      <c r="X980" t="s"/>
      <c r="Y980" t="s">
        <v>85</v>
      </c>
      <c r="Z980">
        <f>HYPERLINK("https://hotel-media.eclerx.com/savepage/tk_15462413228643978_sr_189.html","info")</f>
        <v/>
      </c>
      <c r="AA980" t="n">
        <v>17382</v>
      </c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25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2900701</v>
      </c>
      <c r="AZ980" t="s">
        <v>1261</v>
      </c>
      <c r="BA980" t="s"/>
      <c r="BB980" t="n">
        <v>69593</v>
      </c>
      <c r="BC980" t="n">
        <v>52.509868</v>
      </c>
      <c r="BD980" t="n">
        <v>52.509868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1258</v>
      </c>
      <c r="F981" t="n">
        <v>580384</v>
      </c>
      <c r="G981" t="s">
        <v>74</v>
      </c>
      <c r="H981" t="s">
        <v>75</v>
      </c>
      <c r="I981" t="s"/>
      <c r="J981" t="s">
        <v>74</v>
      </c>
      <c r="K981" t="n">
        <v>103.95</v>
      </c>
      <c r="L981" t="s">
        <v>76</v>
      </c>
      <c r="M981" t="s"/>
      <c r="N981" t="s">
        <v>95</v>
      </c>
      <c r="O981" t="s">
        <v>78</v>
      </c>
      <c r="P981" t="s">
        <v>1259</v>
      </c>
      <c r="Q981" t="s"/>
      <c r="R981" t="s">
        <v>171</v>
      </c>
      <c r="S981" t="s">
        <v>1262</v>
      </c>
      <c r="T981" t="s">
        <v>81</v>
      </c>
      <c r="U981" t="s">
        <v>82</v>
      </c>
      <c r="V981" t="s">
        <v>83</v>
      </c>
      <c r="W981" t="s">
        <v>109</v>
      </c>
      <c r="X981" t="s"/>
      <c r="Y981" t="s">
        <v>85</v>
      </c>
      <c r="Z981">
        <f>HYPERLINK("https://hotel-media.eclerx.com/savepage/tk_15462413228643978_sr_189.html","info")</f>
        <v/>
      </c>
      <c r="AA981" t="n">
        <v>17382</v>
      </c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25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2900701</v>
      </c>
      <c r="AZ981" t="s">
        <v>1261</v>
      </c>
      <c r="BA981" t="s"/>
      <c r="BB981" t="n">
        <v>69593</v>
      </c>
      <c r="BC981" t="n">
        <v>52.509868</v>
      </c>
      <c r="BD981" t="n">
        <v>52.509868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1263</v>
      </c>
      <c r="F982" t="n">
        <v>764832</v>
      </c>
      <c r="G982" t="s">
        <v>74</v>
      </c>
      <c r="H982" t="s">
        <v>75</v>
      </c>
      <c r="I982" t="s"/>
      <c r="J982" t="s">
        <v>74</v>
      </c>
      <c r="K982" t="n">
        <v>410.01</v>
      </c>
      <c r="L982" t="s">
        <v>76</v>
      </c>
      <c r="M982" t="s"/>
      <c r="N982" t="s">
        <v>1264</v>
      </c>
      <c r="O982" t="s">
        <v>78</v>
      </c>
      <c r="P982" t="s">
        <v>1263</v>
      </c>
      <c r="Q982" t="s"/>
      <c r="R982" t="s">
        <v>107</v>
      </c>
      <c r="S982" t="s">
        <v>1265</v>
      </c>
      <c r="T982" t="s">
        <v>81</v>
      </c>
      <c r="U982" t="s">
        <v>82</v>
      </c>
      <c r="V982" t="s">
        <v>83</v>
      </c>
      <c r="W982" t="s">
        <v>109</v>
      </c>
      <c r="X982" t="s"/>
      <c r="Y982" t="s">
        <v>85</v>
      </c>
      <c r="Z982">
        <f>HYPERLINK("https://hotel-media.eclerx.com/savepage/tk_15462419488978982_sr_189.html","info")</f>
        <v/>
      </c>
      <c r="AA982" t="n">
        <v>151943</v>
      </c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326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163047</v>
      </c>
      <c r="AZ982" t="s">
        <v>1266</v>
      </c>
      <c r="BA982" t="s"/>
      <c r="BB982" t="n">
        <v>69452</v>
      </c>
      <c r="BC982" t="n">
        <v>52.50907</v>
      </c>
      <c r="BD982" t="n">
        <v>52.50907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1263</v>
      </c>
      <c r="F983" t="n">
        <v>764832</v>
      </c>
      <c r="G983" t="s">
        <v>74</v>
      </c>
      <c r="H983" t="s">
        <v>75</v>
      </c>
      <c r="I983" t="s"/>
      <c r="J983" t="s">
        <v>74</v>
      </c>
      <c r="K983" t="n">
        <v>200</v>
      </c>
      <c r="L983" t="s">
        <v>76</v>
      </c>
      <c r="M983" t="s"/>
      <c r="N983" t="s">
        <v>327</v>
      </c>
      <c r="O983" t="s">
        <v>78</v>
      </c>
      <c r="P983" t="s">
        <v>1263</v>
      </c>
      <c r="Q983" t="s"/>
      <c r="R983" t="s">
        <v>107</v>
      </c>
      <c r="S983" t="s">
        <v>1010</v>
      </c>
      <c r="T983" t="s">
        <v>81</v>
      </c>
      <c r="U983" t="s">
        <v>82</v>
      </c>
      <c r="V983" t="s">
        <v>83</v>
      </c>
      <c r="W983" t="s">
        <v>109</v>
      </c>
      <c r="X983" t="s"/>
      <c r="Y983" t="s">
        <v>85</v>
      </c>
      <c r="Z983">
        <f>HYPERLINK("https://hotel-media.eclerx.com/savepage/tk_15462419488978982_sr_189.html","info")</f>
        <v/>
      </c>
      <c r="AA983" t="n">
        <v>151943</v>
      </c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326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163047</v>
      </c>
      <c r="AZ983" t="s">
        <v>1266</v>
      </c>
      <c r="BA983" t="s"/>
      <c r="BB983" t="n">
        <v>69452</v>
      </c>
      <c r="BC983" t="n">
        <v>52.50907</v>
      </c>
      <c r="BD983" t="n">
        <v>52.50907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1263</v>
      </c>
      <c r="F984" t="n">
        <v>764832</v>
      </c>
      <c r="G984" t="s">
        <v>74</v>
      </c>
      <c r="H984" t="s">
        <v>75</v>
      </c>
      <c r="I984" t="s"/>
      <c r="J984" t="s">
        <v>74</v>
      </c>
      <c r="K984" t="n">
        <v>230</v>
      </c>
      <c r="L984" t="s">
        <v>76</v>
      </c>
      <c r="M984" t="s"/>
      <c r="N984" t="s">
        <v>203</v>
      </c>
      <c r="O984" t="s">
        <v>78</v>
      </c>
      <c r="P984" t="s">
        <v>1263</v>
      </c>
      <c r="Q984" t="s"/>
      <c r="R984" t="s">
        <v>107</v>
      </c>
      <c r="S984" t="s">
        <v>120</v>
      </c>
      <c r="T984" t="s">
        <v>81</v>
      </c>
      <c r="U984" t="s">
        <v>82</v>
      </c>
      <c r="V984" t="s">
        <v>83</v>
      </c>
      <c r="W984" t="s">
        <v>109</v>
      </c>
      <c r="X984" t="s"/>
      <c r="Y984" t="s">
        <v>85</v>
      </c>
      <c r="Z984">
        <f>HYPERLINK("https://hotel-media.eclerx.com/savepage/tk_15462419488978982_sr_189.html","info")</f>
        <v/>
      </c>
      <c r="AA984" t="n">
        <v>151943</v>
      </c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326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163047</v>
      </c>
      <c r="AZ984" t="s">
        <v>1266</v>
      </c>
      <c r="BA984" t="s"/>
      <c r="BB984" t="n">
        <v>69452</v>
      </c>
      <c r="BC984" t="n">
        <v>52.50907</v>
      </c>
      <c r="BD984" t="n">
        <v>52.50907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1263</v>
      </c>
      <c r="F985" t="n">
        <v>764832</v>
      </c>
      <c r="G985" t="s">
        <v>74</v>
      </c>
      <c r="H985" t="s">
        <v>75</v>
      </c>
      <c r="I985" t="s"/>
      <c r="J985" t="s">
        <v>74</v>
      </c>
      <c r="K985" t="n">
        <v>450</v>
      </c>
      <c r="L985" t="s">
        <v>76</v>
      </c>
      <c r="M985" t="s"/>
      <c r="N985" t="s">
        <v>1264</v>
      </c>
      <c r="O985" t="s">
        <v>78</v>
      </c>
      <c r="P985" t="s">
        <v>1263</v>
      </c>
      <c r="Q985" t="s"/>
      <c r="R985" t="s">
        <v>107</v>
      </c>
      <c r="S985" t="s">
        <v>1267</v>
      </c>
      <c r="T985" t="s">
        <v>81</v>
      </c>
      <c r="U985" t="s">
        <v>82</v>
      </c>
      <c r="V985" t="s">
        <v>83</v>
      </c>
      <c r="W985" t="s">
        <v>84</v>
      </c>
      <c r="X985" t="s"/>
      <c r="Y985" t="s">
        <v>85</v>
      </c>
      <c r="Z985">
        <f>HYPERLINK("https://hotel-media.eclerx.com/savepage/tk_15462419488978982_sr_189.html","info")</f>
        <v/>
      </c>
      <c r="AA985" t="n">
        <v>151943</v>
      </c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326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163047</v>
      </c>
      <c r="AZ985" t="s">
        <v>1266</v>
      </c>
      <c r="BA985" t="s"/>
      <c r="BB985" t="n">
        <v>69452</v>
      </c>
      <c r="BC985" t="n">
        <v>52.50907</v>
      </c>
      <c r="BD985" t="n">
        <v>52.50907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1268</v>
      </c>
      <c r="F986" t="n">
        <v>-1</v>
      </c>
      <c r="G986" t="s">
        <v>74</v>
      </c>
      <c r="H986" t="s">
        <v>75</v>
      </c>
      <c r="I986" t="s"/>
      <c r="J986" t="s">
        <v>74</v>
      </c>
      <c r="K986" t="n">
        <v>48.45</v>
      </c>
      <c r="L986" t="s">
        <v>76</v>
      </c>
      <c r="M986" t="s"/>
      <c r="N986" t="s">
        <v>93</v>
      </c>
      <c r="O986" t="s">
        <v>78</v>
      </c>
      <c r="P986" t="s">
        <v>1268</v>
      </c>
      <c r="Q986" t="s"/>
      <c r="R986" t="s">
        <v>171</v>
      </c>
      <c r="S986" t="s">
        <v>1269</v>
      </c>
      <c r="T986" t="s">
        <v>81</v>
      </c>
      <c r="U986" t="s">
        <v>82</v>
      </c>
      <c r="V986" t="s">
        <v>83</v>
      </c>
      <c r="W986" t="s">
        <v>109</v>
      </c>
      <c r="X986" t="s"/>
      <c r="Y986" t="s">
        <v>85</v>
      </c>
      <c r="Z986">
        <f>HYPERLINK("https://hotel-media.eclerx.com/savepage/tk_154624148438942_sr_188.html","info")</f>
        <v/>
      </c>
      <c r="AA986" t="n">
        <v>-2181242</v>
      </c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116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2181242</v>
      </c>
      <c r="AZ986" t="s">
        <v>1270</v>
      </c>
      <c r="BA986" t="s"/>
      <c r="BB986" t="n">
        <v>146210</v>
      </c>
      <c r="BC986" t="n">
        <v>52.49754</v>
      </c>
      <c r="BD986" t="n">
        <v>52.49754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1268</v>
      </c>
      <c r="F987" t="n">
        <v>-1</v>
      </c>
      <c r="G987" t="s">
        <v>74</v>
      </c>
      <c r="H987" t="s">
        <v>75</v>
      </c>
      <c r="I987" t="s"/>
      <c r="J987" t="s">
        <v>74</v>
      </c>
      <c r="K987" t="n">
        <v>57</v>
      </c>
      <c r="L987" t="s">
        <v>76</v>
      </c>
      <c r="M987" t="s"/>
      <c r="N987" t="s">
        <v>95</v>
      </c>
      <c r="O987" t="s">
        <v>78</v>
      </c>
      <c r="P987" t="s">
        <v>1268</v>
      </c>
      <c r="Q987" t="s"/>
      <c r="R987" t="s">
        <v>171</v>
      </c>
      <c r="S987" t="s">
        <v>1271</v>
      </c>
      <c r="T987" t="s">
        <v>81</v>
      </c>
      <c r="U987" t="s">
        <v>82</v>
      </c>
      <c r="V987" t="s">
        <v>83</v>
      </c>
      <c r="W987" t="s">
        <v>109</v>
      </c>
      <c r="X987" t="s"/>
      <c r="Y987" t="s">
        <v>85</v>
      </c>
      <c r="Z987">
        <f>HYPERLINK("https://hotel-media.eclerx.com/savepage/tk_154624148438942_sr_188.html","info")</f>
        <v/>
      </c>
      <c r="AA987" t="n">
        <v>-2181242</v>
      </c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116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2181242</v>
      </c>
      <c r="AZ987" t="s">
        <v>1270</v>
      </c>
      <c r="BA987" t="s"/>
      <c r="BB987" t="n">
        <v>146210</v>
      </c>
      <c r="BC987" t="n">
        <v>52.49754</v>
      </c>
      <c r="BD987" t="n">
        <v>52.49754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1268</v>
      </c>
      <c r="F988" t="n">
        <v>-1</v>
      </c>
      <c r="G988" t="s">
        <v>74</v>
      </c>
      <c r="H988" t="s">
        <v>75</v>
      </c>
      <c r="I988" t="s"/>
      <c r="J988" t="s">
        <v>74</v>
      </c>
      <c r="K988" t="n">
        <v>96.28</v>
      </c>
      <c r="L988" t="s">
        <v>76</v>
      </c>
      <c r="M988" t="s"/>
      <c r="N988" t="s">
        <v>1272</v>
      </c>
      <c r="O988" t="s">
        <v>78</v>
      </c>
      <c r="P988" t="s">
        <v>1268</v>
      </c>
      <c r="Q988" t="s"/>
      <c r="R988" t="s">
        <v>171</v>
      </c>
      <c r="S988" t="s">
        <v>1273</v>
      </c>
      <c r="T988" t="s">
        <v>81</v>
      </c>
      <c r="U988" t="s">
        <v>82</v>
      </c>
      <c r="V988" t="s">
        <v>83</v>
      </c>
      <c r="W988" t="s">
        <v>109</v>
      </c>
      <c r="X988" t="s"/>
      <c r="Y988" t="s">
        <v>85</v>
      </c>
      <c r="Z988">
        <f>HYPERLINK("https://hotel-media.eclerx.com/savepage/tk_154624148438942_sr_188.html","info")</f>
        <v/>
      </c>
      <c r="AA988" t="n">
        <v>-2181242</v>
      </c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116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2181242</v>
      </c>
      <c r="AZ988" t="s">
        <v>1270</v>
      </c>
      <c r="BA988" t="s"/>
      <c r="BB988" t="n">
        <v>146210</v>
      </c>
      <c r="BC988" t="n">
        <v>52.49754</v>
      </c>
      <c r="BD988" t="n">
        <v>52.49754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1268</v>
      </c>
      <c r="F989" t="n">
        <v>-1</v>
      </c>
      <c r="G989" t="s">
        <v>74</v>
      </c>
      <c r="H989" t="s">
        <v>75</v>
      </c>
      <c r="I989" t="s"/>
      <c r="J989" t="s">
        <v>74</v>
      </c>
      <c r="K989" t="n">
        <v>122.44</v>
      </c>
      <c r="L989" t="s">
        <v>76</v>
      </c>
      <c r="M989" t="s"/>
      <c r="N989" t="s">
        <v>1274</v>
      </c>
      <c r="O989" t="s">
        <v>78</v>
      </c>
      <c r="P989" t="s">
        <v>1268</v>
      </c>
      <c r="Q989" t="s"/>
      <c r="R989" t="s">
        <v>171</v>
      </c>
      <c r="S989" t="s">
        <v>1275</v>
      </c>
      <c r="T989" t="s">
        <v>81</v>
      </c>
      <c r="U989" t="s">
        <v>82</v>
      </c>
      <c r="V989" t="s">
        <v>83</v>
      </c>
      <c r="W989" t="s">
        <v>109</v>
      </c>
      <c r="X989" t="s"/>
      <c r="Y989" t="s">
        <v>85</v>
      </c>
      <c r="Z989">
        <f>HYPERLINK("https://hotel-media.eclerx.com/savepage/tk_154624148438942_sr_188.html","info")</f>
        <v/>
      </c>
      <c r="AA989" t="n">
        <v>-2181242</v>
      </c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116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2181242</v>
      </c>
      <c r="AZ989" t="s">
        <v>1270</v>
      </c>
      <c r="BA989" t="s"/>
      <c r="BB989" t="n">
        <v>146210</v>
      </c>
      <c r="BC989" t="n">
        <v>52.49754</v>
      </c>
      <c r="BD989" t="n">
        <v>52.49754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1276</v>
      </c>
      <c r="F990" t="n">
        <v>311339</v>
      </c>
      <c r="G990" t="s">
        <v>74</v>
      </c>
      <c r="H990" t="s">
        <v>75</v>
      </c>
      <c r="I990" t="s"/>
      <c r="J990" t="s">
        <v>74</v>
      </c>
      <c r="K990" t="n">
        <v>56.53</v>
      </c>
      <c r="L990" t="s">
        <v>76</v>
      </c>
      <c r="M990" t="s"/>
      <c r="N990" t="s">
        <v>95</v>
      </c>
      <c r="O990" t="s">
        <v>78</v>
      </c>
      <c r="P990" t="s">
        <v>1277</v>
      </c>
      <c r="Q990" t="s"/>
      <c r="R990" t="s">
        <v>79</v>
      </c>
      <c r="S990" t="s">
        <v>1278</v>
      </c>
      <c r="T990" t="s">
        <v>81</v>
      </c>
      <c r="U990" t="s">
        <v>82</v>
      </c>
      <c r="V990" t="s">
        <v>83</v>
      </c>
      <c r="W990" t="s">
        <v>109</v>
      </c>
      <c r="X990" t="s"/>
      <c r="Y990" t="s">
        <v>85</v>
      </c>
      <c r="Z990">
        <f>HYPERLINK("https://hotel-media.eclerx.com/savepage/tk_1546241741831055_sr_188.html","info")</f>
        <v/>
      </c>
      <c r="AA990" t="n">
        <v>19768</v>
      </c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254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3738729</v>
      </c>
      <c r="AZ990" t="s">
        <v>1279</v>
      </c>
      <c r="BA990" t="s"/>
      <c r="BB990" t="n">
        <v>154641</v>
      </c>
      <c r="BC990" t="n">
        <v>52.50909</v>
      </c>
      <c r="BD990" t="n">
        <v>52.50909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1276</v>
      </c>
      <c r="F991" t="n">
        <v>311339</v>
      </c>
      <c r="G991" t="s">
        <v>74</v>
      </c>
      <c r="H991" t="s">
        <v>75</v>
      </c>
      <c r="I991" t="s"/>
      <c r="J991" t="s">
        <v>74</v>
      </c>
      <c r="K991" t="n">
        <v>57.53</v>
      </c>
      <c r="L991" t="s">
        <v>76</v>
      </c>
      <c r="M991" t="s"/>
      <c r="N991" t="s">
        <v>329</v>
      </c>
      <c r="O991" t="s">
        <v>78</v>
      </c>
      <c r="P991" t="s">
        <v>1277</v>
      </c>
      <c r="Q991" t="s"/>
      <c r="R991" t="s">
        <v>79</v>
      </c>
      <c r="S991" t="s">
        <v>1280</v>
      </c>
      <c r="T991" t="s">
        <v>81</v>
      </c>
      <c r="U991" t="s">
        <v>82</v>
      </c>
      <c r="V991" t="s">
        <v>83</v>
      </c>
      <c r="W991" t="s">
        <v>109</v>
      </c>
      <c r="X991" t="s"/>
      <c r="Y991" t="s">
        <v>85</v>
      </c>
      <c r="Z991">
        <f>HYPERLINK("https://hotel-media.eclerx.com/savepage/tk_1546241741831055_sr_188.html","info")</f>
        <v/>
      </c>
      <c r="AA991" t="n">
        <v>19768</v>
      </c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254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3738729</v>
      </c>
      <c r="AZ991" t="s">
        <v>1279</v>
      </c>
      <c r="BA991" t="s"/>
      <c r="BB991" t="n">
        <v>154641</v>
      </c>
      <c r="BC991" t="n">
        <v>52.50909</v>
      </c>
      <c r="BD991" t="n">
        <v>52.50909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494</v>
      </c>
      <c r="F992" t="n">
        <v>529926</v>
      </c>
      <c r="G992" t="s">
        <v>74</v>
      </c>
      <c r="H992" t="s">
        <v>75</v>
      </c>
      <c r="I992" t="s"/>
      <c r="J992" t="s">
        <v>74</v>
      </c>
      <c r="K992" t="n">
        <v>132.99</v>
      </c>
      <c r="L992" t="s">
        <v>76</v>
      </c>
      <c r="M992" t="s"/>
      <c r="N992" t="s">
        <v>495</v>
      </c>
      <c r="O992" t="s">
        <v>78</v>
      </c>
      <c r="P992" t="s">
        <v>496</v>
      </c>
      <c r="Q992" t="s"/>
      <c r="R992" t="s">
        <v>107</v>
      </c>
      <c r="S992" t="s">
        <v>497</v>
      </c>
      <c r="T992" t="s">
        <v>81</v>
      </c>
      <c r="U992" t="s">
        <v>82</v>
      </c>
      <c r="V992" t="s">
        <v>83</v>
      </c>
      <c r="W992" t="s">
        <v>109</v>
      </c>
      <c r="X992" t="s"/>
      <c r="Y992" t="s">
        <v>85</v>
      </c>
      <c r="Z992">
        <f>HYPERLINK("https://hotel-media.eclerx.com/savepage/tk_1546241624664286_sr_189.html","info")</f>
        <v/>
      </c>
      <c r="AA992" t="n">
        <v>7271</v>
      </c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170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937849</v>
      </c>
      <c r="AZ992" t="s">
        <v>498</v>
      </c>
      <c r="BA992" t="s"/>
      <c r="BB992" t="n">
        <v>14447</v>
      </c>
      <c r="BC992" t="n">
        <v>52.511878</v>
      </c>
      <c r="BD992" t="n">
        <v>52.511878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494</v>
      </c>
      <c r="F993" t="n">
        <v>529926</v>
      </c>
      <c r="G993" t="s">
        <v>74</v>
      </c>
      <c r="H993" t="s">
        <v>75</v>
      </c>
      <c r="I993" t="s"/>
      <c r="J993" t="s">
        <v>74</v>
      </c>
      <c r="K993" t="n">
        <v>156.45</v>
      </c>
      <c r="L993" t="s">
        <v>76</v>
      </c>
      <c r="M993" t="s"/>
      <c r="N993" t="s">
        <v>499</v>
      </c>
      <c r="O993" t="s">
        <v>78</v>
      </c>
      <c r="P993" t="s">
        <v>496</v>
      </c>
      <c r="Q993" t="s"/>
      <c r="R993" t="s">
        <v>107</v>
      </c>
      <c r="S993" t="s">
        <v>500</v>
      </c>
      <c r="T993" t="s">
        <v>81</v>
      </c>
      <c r="U993" t="s">
        <v>82</v>
      </c>
      <c r="V993" t="s">
        <v>83</v>
      </c>
      <c r="W993" t="s">
        <v>109</v>
      </c>
      <c r="X993" t="s"/>
      <c r="Y993" t="s">
        <v>85</v>
      </c>
      <c r="Z993">
        <f>HYPERLINK("https://hotel-media.eclerx.com/savepage/tk_1546241624664286_sr_189.html","info")</f>
        <v/>
      </c>
      <c r="AA993" t="n">
        <v>7271</v>
      </c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170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937849</v>
      </c>
      <c r="AZ993" t="s">
        <v>498</v>
      </c>
      <c r="BA993" t="s"/>
      <c r="BB993" t="n">
        <v>14447</v>
      </c>
      <c r="BC993" t="n">
        <v>52.511878</v>
      </c>
      <c r="BD993" t="n">
        <v>52.511878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494</v>
      </c>
      <c r="F994" t="n">
        <v>529926</v>
      </c>
      <c r="G994" t="s">
        <v>74</v>
      </c>
      <c r="H994" t="s">
        <v>75</v>
      </c>
      <c r="I994" t="s"/>
      <c r="J994" t="s">
        <v>74</v>
      </c>
      <c r="K994" t="n">
        <v>132.99</v>
      </c>
      <c r="L994" t="s">
        <v>76</v>
      </c>
      <c r="M994" t="s"/>
      <c r="N994" t="s">
        <v>501</v>
      </c>
      <c r="O994" t="s">
        <v>78</v>
      </c>
      <c r="P994" t="s">
        <v>496</v>
      </c>
      <c r="Q994" t="s"/>
      <c r="R994" t="s">
        <v>107</v>
      </c>
      <c r="S994" t="s">
        <v>497</v>
      </c>
      <c r="T994" t="s">
        <v>81</v>
      </c>
      <c r="U994" t="s">
        <v>82</v>
      </c>
      <c r="V994" t="s">
        <v>83</v>
      </c>
      <c r="W994" t="s">
        <v>109</v>
      </c>
      <c r="X994" t="s"/>
      <c r="Y994" t="s">
        <v>85</v>
      </c>
      <c r="Z994">
        <f>HYPERLINK("https://hotel-media.eclerx.com/savepage/tk_1546241624664286_sr_189.html","info")</f>
        <v/>
      </c>
      <c r="AA994" t="n">
        <v>7271</v>
      </c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170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937849</v>
      </c>
      <c r="AZ994" t="s">
        <v>498</v>
      </c>
      <c r="BA994" t="s"/>
      <c r="BB994" t="n">
        <v>14447</v>
      </c>
      <c r="BC994" t="n">
        <v>52.511878</v>
      </c>
      <c r="BD994" t="n">
        <v>52.511878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494</v>
      </c>
      <c r="F995" t="n">
        <v>529926</v>
      </c>
      <c r="G995" t="s">
        <v>74</v>
      </c>
      <c r="H995" t="s">
        <v>75</v>
      </c>
      <c r="I995" t="s"/>
      <c r="J995" t="s">
        <v>74</v>
      </c>
      <c r="K995" t="n">
        <v>156.45</v>
      </c>
      <c r="L995" t="s">
        <v>76</v>
      </c>
      <c r="M995" t="s"/>
      <c r="N995" t="s">
        <v>501</v>
      </c>
      <c r="O995" t="s">
        <v>78</v>
      </c>
      <c r="P995" t="s">
        <v>496</v>
      </c>
      <c r="Q995" t="s"/>
      <c r="R995" t="s">
        <v>107</v>
      </c>
      <c r="S995" t="s">
        <v>500</v>
      </c>
      <c r="T995" t="s">
        <v>81</v>
      </c>
      <c r="U995" t="s">
        <v>82</v>
      </c>
      <c r="V995" t="s">
        <v>83</v>
      </c>
      <c r="W995" t="s">
        <v>109</v>
      </c>
      <c r="X995" t="s"/>
      <c r="Y995" t="s">
        <v>85</v>
      </c>
      <c r="Z995">
        <f>HYPERLINK("https://hotel-media.eclerx.com/savepage/tk_1546241624664286_sr_189.html","info")</f>
        <v/>
      </c>
      <c r="AA995" t="n">
        <v>7271</v>
      </c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170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937849</v>
      </c>
      <c r="AZ995" t="s">
        <v>498</v>
      </c>
      <c r="BA995" t="s"/>
      <c r="BB995" t="n">
        <v>14447</v>
      </c>
      <c r="BC995" t="n">
        <v>52.511878</v>
      </c>
      <c r="BD995" t="n">
        <v>52.511878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494</v>
      </c>
      <c r="F996" t="n">
        <v>529926</v>
      </c>
      <c r="G996" t="s">
        <v>74</v>
      </c>
      <c r="H996" t="s">
        <v>75</v>
      </c>
      <c r="I996" t="s"/>
      <c r="J996" t="s">
        <v>74</v>
      </c>
      <c r="K996" t="n">
        <v>164.22</v>
      </c>
      <c r="L996" t="s">
        <v>76</v>
      </c>
      <c r="M996" t="s"/>
      <c r="N996" t="s">
        <v>502</v>
      </c>
      <c r="O996" t="s">
        <v>78</v>
      </c>
      <c r="P996" t="s">
        <v>496</v>
      </c>
      <c r="Q996" t="s"/>
      <c r="R996" t="s">
        <v>107</v>
      </c>
      <c r="S996" t="s">
        <v>503</v>
      </c>
      <c r="T996" t="s">
        <v>81</v>
      </c>
      <c r="U996" t="s">
        <v>82</v>
      </c>
      <c r="V996" t="s">
        <v>83</v>
      </c>
      <c r="W996" t="s">
        <v>109</v>
      </c>
      <c r="X996" t="s"/>
      <c r="Y996" t="s">
        <v>85</v>
      </c>
      <c r="Z996">
        <f>HYPERLINK("https://hotel-media.eclerx.com/savepage/tk_1546241624664286_sr_189.html","info")</f>
        <v/>
      </c>
      <c r="AA996" t="n">
        <v>7271</v>
      </c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170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937849</v>
      </c>
      <c r="AZ996" t="s">
        <v>498</v>
      </c>
      <c r="BA996" t="s"/>
      <c r="BB996" t="n">
        <v>14447</v>
      </c>
      <c r="BC996" t="n">
        <v>52.511878</v>
      </c>
      <c r="BD996" t="n">
        <v>52.511878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494</v>
      </c>
      <c r="F997" t="n">
        <v>529926</v>
      </c>
      <c r="G997" t="s">
        <v>74</v>
      </c>
      <c r="H997" t="s">
        <v>75</v>
      </c>
      <c r="I997" t="s"/>
      <c r="J997" t="s">
        <v>74</v>
      </c>
      <c r="K997" t="n">
        <v>164.22</v>
      </c>
      <c r="L997" t="s">
        <v>76</v>
      </c>
      <c r="M997" t="s"/>
      <c r="N997" t="s">
        <v>504</v>
      </c>
      <c r="O997" t="s">
        <v>78</v>
      </c>
      <c r="P997" t="s">
        <v>496</v>
      </c>
      <c r="Q997" t="s"/>
      <c r="R997" t="s">
        <v>107</v>
      </c>
      <c r="S997" t="s">
        <v>503</v>
      </c>
      <c r="T997" t="s">
        <v>81</v>
      </c>
      <c r="U997" t="s">
        <v>82</v>
      </c>
      <c r="V997" t="s">
        <v>83</v>
      </c>
      <c r="W997" t="s">
        <v>109</v>
      </c>
      <c r="X997" t="s"/>
      <c r="Y997" t="s">
        <v>85</v>
      </c>
      <c r="Z997">
        <f>HYPERLINK("https://hotel-media.eclerx.com/savepage/tk_1546241624664286_sr_189.html","info")</f>
        <v/>
      </c>
      <c r="AA997" t="n">
        <v>7271</v>
      </c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170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937849</v>
      </c>
      <c r="AZ997" t="s">
        <v>498</v>
      </c>
      <c r="BA997" t="s"/>
      <c r="BB997" t="n">
        <v>14447</v>
      </c>
      <c r="BC997" t="n">
        <v>52.511878</v>
      </c>
      <c r="BD997" t="n">
        <v>52.511878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494</v>
      </c>
      <c r="F998" t="n">
        <v>529926</v>
      </c>
      <c r="G998" t="s">
        <v>74</v>
      </c>
      <c r="H998" t="s">
        <v>75</v>
      </c>
      <c r="I998" t="s"/>
      <c r="J998" t="s">
        <v>74</v>
      </c>
      <c r="K998" t="n">
        <v>168.69</v>
      </c>
      <c r="L998" t="s">
        <v>76</v>
      </c>
      <c r="M998" t="s"/>
      <c r="N998" t="s">
        <v>499</v>
      </c>
      <c r="O998" t="s">
        <v>78</v>
      </c>
      <c r="P998" t="s">
        <v>496</v>
      </c>
      <c r="Q998" t="s"/>
      <c r="R998" t="s">
        <v>107</v>
      </c>
      <c r="S998" t="s">
        <v>505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>
        <f>HYPERLINK("https://hotel-media.eclerx.com/savepage/tk_1546241624664286_sr_189.html","info")</f>
        <v/>
      </c>
      <c r="AA998" t="n">
        <v>7271</v>
      </c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170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937849</v>
      </c>
      <c r="AZ998" t="s">
        <v>498</v>
      </c>
      <c r="BA998" t="s"/>
      <c r="BB998" t="n">
        <v>14447</v>
      </c>
      <c r="BC998" t="n">
        <v>52.511878</v>
      </c>
      <c r="BD998" t="n">
        <v>52.511878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494</v>
      </c>
      <c r="F999" t="n">
        <v>529926</v>
      </c>
      <c r="G999" t="s">
        <v>74</v>
      </c>
      <c r="H999" t="s">
        <v>75</v>
      </c>
      <c r="I999" t="s"/>
      <c r="J999" t="s">
        <v>74</v>
      </c>
      <c r="K999" t="n">
        <v>168.69</v>
      </c>
      <c r="L999" t="s">
        <v>76</v>
      </c>
      <c r="M999" t="s"/>
      <c r="N999" t="s">
        <v>501</v>
      </c>
      <c r="O999" t="s">
        <v>78</v>
      </c>
      <c r="P999" t="s">
        <v>496</v>
      </c>
      <c r="Q999" t="s"/>
      <c r="R999" t="s">
        <v>107</v>
      </c>
      <c r="S999" t="s">
        <v>505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>
        <f>HYPERLINK("https://hotel-media.eclerx.com/savepage/tk_1546241624664286_sr_189.html","info")</f>
        <v/>
      </c>
      <c r="AA999" t="n">
        <v>7271</v>
      </c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170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937849</v>
      </c>
      <c r="AZ999" t="s">
        <v>498</v>
      </c>
      <c r="BA999" t="s"/>
      <c r="BB999" t="n">
        <v>14447</v>
      </c>
      <c r="BC999" t="n">
        <v>52.511878</v>
      </c>
      <c r="BD999" t="n">
        <v>52.511878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494</v>
      </c>
      <c r="F1000" t="n">
        <v>529926</v>
      </c>
      <c r="G1000" t="s">
        <v>74</v>
      </c>
      <c r="H1000" t="s">
        <v>75</v>
      </c>
      <c r="I1000" t="s"/>
      <c r="J1000" t="s">
        <v>74</v>
      </c>
      <c r="K1000" t="n">
        <v>177.61</v>
      </c>
      <c r="L1000" t="s">
        <v>76</v>
      </c>
      <c r="M1000" t="s"/>
      <c r="N1000" t="s">
        <v>506</v>
      </c>
      <c r="O1000" t="s">
        <v>78</v>
      </c>
      <c r="P1000" t="s">
        <v>496</v>
      </c>
      <c r="Q1000" t="s"/>
      <c r="R1000" t="s">
        <v>107</v>
      </c>
      <c r="S1000" t="s">
        <v>507</v>
      </c>
      <c r="T1000" t="s">
        <v>81</v>
      </c>
      <c r="U1000" t="s">
        <v>82</v>
      </c>
      <c r="V1000" t="s">
        <v>83</v>
      </c>
      <c r="W1000" t="s">
        <v>109</v>
      </c>
      <c r="X1000" t="s"/>
      <c r="Y1000" t="s">
        <v>85</v>
      </c>
      <c r="Z1000">
        <f>HYPERLINK("https://hotel-media.eclerx.com/savepage/tk_1546241624664286_sr_189.html","info")</f>
        <v/>
      </c>
      <c r="AA1000" t="n">
        <v>7271</v>
      </c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170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937849</v>
      </c>
      <c r="AZ1000" t="s">
        <v>498</v>
      </c>
      <c r="BA1000" t="s"/>
      <c r="BB1000" t="n">
        <v>14447</v>
      </c>
      <c r="BC1000" t="n">
        <v>52.511878</v>
      </c>
      <c r="BD1000" t="n">
        <v>52.511878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494</v>
      </c>
      <c r="F1001" t="n">
        <v>529926</v>
      </c>
      <c r="G1001" t="s">
        <v>74</v>
      </c>
      <c r="H1001" t="s">
        <v>75</v>
      </c>
      <c r="I1001" t="s"/>
      <c r="J1001" t="s">
        <v>74</v>
      </c>
      <c r="K1001" t="n">
        <v>177.61</v>
      </c>
      <c r="L1001" t="s">
        <v>76</v>
      </c>
      <c r="M1001" t="s"/>
      <c r="N1001" t="s">
        <v>508</v>
      </c>
      <c r="O1001" t="s">
        <v>78</v>
      </c>
      <c r="P1001" t="s">
        <v>496</v>
      </c>
      <c r="Q1001" t="s"/>
      <c r="R1001" t="s">
        <v>107</v>
      </c>
      <c r="S1001" t="s">
        <v>507</v>
      </c>
      <c r="T1001" t="s">
        <v>81</v>
      </c>
      <c r="U1001" t="s">
        <v>82</v>
      </c>
      <c r="V1001" t="s">
        <v>83</v>
      </c>
      <c r="W1001" t="s">
        <v>109</v>
      </c>
      <c r="X1001" t="s"/>
      <c r="Y1001" t="s">
        <v>85</v>
      </c>
      <c r="Z1001">
        <f>HYPERLINK("https://hotel-media.eclerx.com/savepage/tk_1546241624664286_sr_189.html","info")</f>
        <v/>
      </c>
      <c r="AA1001" t="n">
        <v>7271</v>
      </c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170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937849</v>
      </c>
      <c r="AZ1001" t="s">
        <v>498</v>
      </c>
      <c r="BA1001" t="s"/>
      <c r="BB1001" t="n">
        <v>14447</v>
      </c>
      <c r="BC1001" t="n">
        <v>52.511878</v>
      </c>
      <c r="BD1001" t="n">
        <v>52.511878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494</v>
      </c>
      <c r="F1002" t="n">
        <v>529926</v>
      </c>
      <c r="G1002" t="s">
        <v>74</v>
      </c>
      <c r="H1002" t="s">
        <v>75</v>
      </c>
      <c r="I1002" t="s"/>
      <c r="J1002" t="s">
        <v>74</v>
      </c>
      <c r="K1002" t="n">
        <v>193.2</v>
      </c>
      <c r="L1002" t="s">
        <v>76</v>
      </c>
      <c r="M1002" t="s"/>
      <c r="N1002" t="s">
        <v>502</v>
      </c>
      <c r="O1002" t="s">
        <v>78</v>
      </c>
      <c r="P1002" t="s">
        <v>496</v>
      </c>
      <c r="Q1002" t="s"/>
      <c r="R1002" t="s">
        <v>107</v>
      </c>
      <c r="S1002" t="s">
        <v>509</v>
      </c>
      <c r="T1002" t="s">
        <v>81</v>
      </c>
      <c r="U1002" t="s">
        <v>82</v>
      </c>
      <c r="V1002" t="s">
        <v>83</v>
      </c>
      <c r="W1002" t="s">
        <v>109</v>
      </c>
      <c r="X1002" t="s"/>
      <c r="Y1002" t="s">
        <v>85</v>
      </c>
      <c r="Z1002">
        <f>HYPERLINK("https://hotel-media.eclerx.com/savepage/tk_1546241624664286_sr_189.html","info")</f>
        <v/>
      </c>
      <c r="AA1002" t="n">
        <v>7271</v>
      </c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170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937849</v>
      </c>
      <c r="AZ1002" t="s">
        <v>498</v>
      </c>
      <c r="BA1002" t="s"/>
      <c r="BB1002" t="n">
        <v>14447</v>
      </c>
      <c r="BC1002" t="n">
        <v>52.511878</v>
      </c>
      <c r="BD1002" t="n">
        <v>52.511878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494</v>
      </c>
      <c r="F1003" t="n">
        <v>529926</v>
      </c>
      <c r="G1003" t="s">
        <v>74</v>
      </c>
      <c r="H1003" t="s">
        <v>75</v>
      </c>
      <c r="I1003" t="s"/>
      <c r="J1003" t="s">
        <v>74</v>
      </c>
      <c r="K1003" t="n">
        <v>193.2</v>
      </c>
      <c r="L1003" t="s">
        <v>76</v>
      </c>
      <c r="M1003" t="s"/>
      <c r="N1003" t="s">
        <v>504</v>
      </c>
      <c r="O1003" t="s">
        <v>78</v>
      </c>
      <c r="P1003" t="s">
        <v>496</v>
      </c>
      <c r="Q1003" t="s"/>
      <c r="R1003" t="s">
        <v>107</v>
      </c>
      <c r="S1003" t="s">
        <v>509</v>
      </c>
      <c r="T1003" t="s">
        <v>81</v>
      </c>
      <c r="U1003" t="s">
        <v>82</v>
      </c>
      <c r="V1003" t="s">
        <v>83</v>
      </c>
      <c r="W1003" t="s">
        <v>109</v>
      </c>
      <c r="X1003" t="s"/>
      <c r="Y1003" t="s">
        <v>85</v>
      </c>
      <c r="Z1003">
        <f>HYPERLINK("https://hotel-media.eclerx.com/savepage/tk_1546241624664286_sr_189.html","info")</f>
        <v/>
      </c>
      <c r="AA1003" t="n">
        <v>7271</v>
      </c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170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937849</v>
      </c>
      <c r="AZ1003" t="s">
        <v>498</v>
      </c>
      <c r="BA1003" t="s"/>
      <c r="BB1003" t="n">
        <v>14447</v>
      </c>
      <c r="BC1003" t="n">
        <v>52.511878</v>
      </c>
      <c r="BD1003" t="n">
        <v>52.511878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494</v>
      </c>
      <c r="F1004" t="n">
        <v>529926</v>
      </c>
      <c r="G1004" t="s">
        <v>74</v>
      </c>
      <c r="H1004" t="s">
        <v>75</v>
      </c>
      <c r="I1004" t="s"/>
      <c r="J1004" t="s">
        <v>74</v>
      </c>
      <c r="K1004" t="n">
        <v>195.46</v>
      </c>
      <c r="L1004" t="s">
        <v>76</v>
      </c>
      <c r="M1004" t="s"/>
      <c r="N1004" t="s">
        <v>510</v>
      </c>
      <c r="O1004" t="s">
        <v>78</v>
      </c>
      <c r="P1004" t="s">
        <v>496</v>
      </c>
      <c r="Q1004" t="s"/>
      <c r="R1004" t="s">
        <v>107</v>
      </c>
      <c r="S1004" t="s">
        <v>511</v>
      </c>
      <c r="T1004" t="s">
        <v>81</v>
      </c>
      <c r="U1004" t="s">
        <v>82</v>
      </c>
      <c r="V1004" t="s">
        <v>83</v>
      </c>
      <c r="W1004" t="s">
        <v>109</v>
      </c>
      <c r="X1004" t="s"/>
      <c r="Y1004" t="s">
        <v>85</v>
      </c>
      <c r="Z1004">
        <f>HYPERLINK("https://hotel-media.eclerx.com/savepage/tk_1546241624664286_sr_189.html","info")</f>
        <v/>
      </c>
      <c r="AA1004" t="n">
        <v>7271</v>
      </c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170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937849</v>
      </c>
      <c r="AZ1004" t="s">
        <v>498</v>
      </c>
      <c r="BA1004" t="s"/>
      <c r="BB1004" t="n">
        <v>14447</v>
      </c>
      <c r="BC1004" t="n">
        <v>52.511878</v>
      </c>
      <c r="BD1004" t="n">
        <v>52.511878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494</v>
      </c>
      <c r="F1005" t="n">
        <v>529926</v>
      </c>
      <c r="G1005" t="s">
        <v>74</v>
      </c>
      <c r="H1005" t="s">
        <v>75</v>
      </c>
      <c r="I1005" t="s"/>
      <c r="J1005" t="s">
        <v>74</v>
      </c>
      <c r="K1005" t="n">
        <v>195.46</v>
      </c>
      <c r="L1005" t="s">
        <v>76</v>
      </c>
      <c r="M1005" t="s"/>
      <c r="N1005" t="s">
        <v>512</v>
      </c>
      <c r="O1005" t="s">
        <v>78</v>
      </c>
      <c r="P1005" t="s">
        <v>496</v>
      </c>
      <c r="Q1005" t="s"/>
      <c r="R1005" t="s">
        <v>107</v>
      </c>
      <c r="S1005" t="s">
        <v>511</v>
      </c>
      <c r="T1005" t="s">
        <v>81</v>
      </c>
      <c r="U1005" t="s">
        <v>82</v>
      </c>
      <c r="V1005" t="s">
        <v>83</v>
      </c>
      <c r="W1005" t="s">
        <v>109</v>
      </c>
      <c r="X1005" t="s"/>
      <c r="Y1005" t="s">
        <v>85</v>
      </c>
      <c r="Z1005">
        <f>HYPERLINK("https://hotel-media.eclerx.com/savepage/tk_1546241624664286_sr_189.html","info")</f>
        <v/>
      </c>
      <c r="AA1005" t="n">
        <v>7271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170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937849</v>
      </c>
      <c r="AZ1005" t="s">
        <v>498</v>
      </c>
      <c r="BA1005" t="s"/>
      <c r="BB1005" t="n">
        <v>14447</v>
      </c>
      <c r="BC1005" t="n">
        <v>52.511878</v>
      </c>
      <c r="BD1005" t="n">
        <v>52.511878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494</v>
      </c>
      <c r="F1006" t="n">
        <v>529926</v>
      </c>
      <c r="G1006" t="s">
        <v>74</v>
      </c>
      <c r="H1006" t="s">
        <v>75</v>
      </c>
      <c r="I1006" t="s"/>
      <c r="J1006" t="s">
        <v>74</v>
      </c>
      <c r="K1006" t="n">
        <v>198.45</v>
      </c>
      <c r="L1006" t="s">
        <v>76</v>
      </c>
      <c r="M1006" t="s"/>
      <c r="N1006" t="s">
        <v>499</v>
      </c>
      <c r="O1006" t="s">
        <v>78</v>
      </c>
      <c r="P1006" t="s">
        <v>496</v>
      </c>
      <c r="Q1006" t="s"/>
      <c r="R1006" t="s">
        <v>107</v>
      </c>
      <c r="S1006" t="s">
        <v>513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>
        <f>HYPERLINK("https://hotel-media.eclerx.com/savepage/tk_1546241624664286_sr_189.html","info")</f>
        <v/>
      </c>
      <c r="AA1006" t="n">
        <v>7271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170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937849</v>
      </c>
      <c r="AZ1006" t="s">
        <v>498</v>
      </c>
      <c r="BA1006" t="s"/>
      <c r="BB1006" t="n">
        <v>14447</v>
      </c>
      <c r="BC1006" t="n">
        <v>52.511878</v>
      </c>
      <c r="BD1006" t="n">
        <v>52.511878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494</v>
      </c>
      <c r="F1007" t="n">
        <v>529926</v>
      </c>
      <c r="G1007" t="s">
        <v>74</v>
      </c>
      <c r="H1007" t="s">
        <v>75</v>
      </c>
      <c r="I1007" t="s"/>
      <c r="J1007" t="s">
        <v>74</v>
      </c>
      <c r="K1007" t="n">
        <v>198.45</v>
      </c>
      <c r="L1007" t="s">
        <v>76</v>
      </c>
      <c r="M1007" t="s"/>
      <c r="N1007" t="s">
        <v>501</v>
      </c>
      <c r="O1007" t="s">
        <v>78</v>
      </c>
      <c r="P1007" t="s">
        <v>496</v>
      </c>
      <c r="Q1007" t="s"/>
      <c r="R1007" t="s">
        <v>107</v>
      </c>
      <c r="S1007" t="s">
        <v>513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>
        <f>HYPERLINK("https://hotel-media.eclerx.com/savepage/tk_1546241624664286_sr_189.html","info")</f>
        <v/>
      </c>
      <c r="AA1007" t="n">
        <v>7271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170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937849</v>
      </c>
      <c r="AZ1007" t="s">
        <v>498</v>
      </c>
      <c r="BA1007" t="s"/>
      <c r="BB1007" t="n">
        <v>14447</v>
      </c>
      <c r="BC1007" t="n">
        <v>52.511878</v>
      </c>
      <c r="BD1007" t="n">
        <v>52.511878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494</v>
      </c>
      <c r="F1008" t="n">
        <v>529926</v>
      </c>
      <c r="G1008" t="s">
        <v>74</v>
      </c>
      <c r="H1008" t="s">
        <v>75</v>
      </c>
      <c r="I1008" t="s"/>
      <c r="J1008" t="s">
        <v>74</v>
      </c>
      <c r="K1008" t="n">
        <v>199.92</v>
      </c>
      <c r="L1008" t="s">
        <v>76</v>
      </c>
      <c r="M1008" t="s"/>
      <c r="N1008" t="s">
        <v>502</v>
      </c>
      <c r="O1008" t="s">
        <v>78</v>
      </c>
      <c r="P1008" t="s">
        <v>496</v>
      </c>
      <c r="Q1008" t="s"/>
      <c r="R1008" t="s">
        <v>107</v>
      </c>
      <c r="S1008" t="s">
        <v>514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>
        <f>HYPERLINK("https://hotel-media.eclerx.com/savepage/tk_1546241624664286_sr_189.html","info")</f>
        <v/>
      </c>
      <c r="AA1008" t="n">
        <v>7271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170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937849</v>
      </c>
      <c r="AZ1008" t="s">
        <v>498</v>
      </c>
      <c r="BA1008" t="s"/>
      <c r="BB1008" t="n">
        <v>14447</v>
      </c>
      <c r="BC1008" t="n">
        <v>52.511878</v>
      </c>
      <c r="BD1008" t="n">
        <v>52.511878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494</v>
      </c>
      <c r="F1009" t="n">
        <v>529926</v>
      </c>
      <c r="G1009" t="s">
        <v>74</v>
      </c>
      <c r="H1009" t="s">
        <v>75</v>
      </c>
      <c r="I1009" t="s"/>
      <c r="J1009" t="s">
        <v>74</v>
      </c>
      <c r="K1009" t="n">
        <v>199.92</v>
      </c>
      <c r="L1009" t="s">
        <v>76</v>
      </c>
      <c r="M1009" t="s"/>
      <c r="N1009" t="s">
        <v>504</v>
      </c>
      <c r="O1009" t="s">
        <v>78</v>
      </c>
      <c r="P1009" t="s">
        <v>496</v>
      </c>
      <c r="Q1009" t="s"/>
      <c r="R1009" t="s">
        <v>107</v>
      </c>
      <c r="S1009" t="s">
        <v>514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>
        <f>HYPERLINK("https://hotel-media.eclerx.com/savepage/tk_1546241624664286_sr_189.html","info")</f>
        <v/>
      </c>
      <c r="AA1009" t="n">
        <v>7271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170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937849</v>
      </c>
      <c r="AZ1009" t="s">
        <v>498</v>
      </c>
      <c r="BA1009" t="s"/>
      <c r="BB1009" t="n">
        <v>14447</v>
      </c>
      <c r="BC1009" t="n">
        <v>52.511878</v>
      </c>
      <c r="BD1009" t="n">
        <v>52.511878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494</v>
      </c>
      <c r="F1010" t="n">
        <v>529926</v>
      </c>
      <c r="G1010" t="s">
        <v>74</v>
      </c>
      <c r="H1010" t="s">
        <v>75</v>
      </c>
      <c r="I1010" t="s"/>
      <c r="J1010" t="s">
        <v>74</v>
      </c>
      <c r="K1010" t="n">
        <v>208.85</v>
      </c>
      <c r="L1010" t="s">
        <v>76</v>
      </c>
      <c r="M1010" t="s"/>
      <c r="N1010" t="s">
        <v>515</v>
      </c>
      <c r="O1010" t="s">
        <v>78</v>
      </c>
      <c r="P1010" t="s">
        <v>496</v>
      </c>
      <c r="Q1010" t="s"/>
      <c r="R1010" t="s">
        <v>107</v>
      </c>
      <c r="S1010" t="s">
        <v>516</v>
      </c>
      <c r="T1010" t="s">
        <v>81</v>
      </c>
      <c r="U1010" t="s">
        <v>82</v>
      </c>
      <c r="V1010" t="s">
        <v>83</v>
      </c>
      <c r="W1010" t="s">
        <v>109</v>
      </c>
      <c r="X1010" t="s"/>
      <c r="Y1010" t="s">
        <v>85</v>
      </c>
      <c r="Z1010">
        <f>HYPERLINK("https://hotel-media.eclerx.com/savepage/tk_1546241624664286_sr_189.html","info")</f>
        <v/>
      </c>
      <c r="AA1010" t="n">
        <v>7271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170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937849</v>
      </c>
      <c r="AZ1010" t="s">
        <v>498</v>
      </c>
      <c r="BA1010" t="s"/>
      <c r="BB1010" t="n">
        <v>14447</v>
      </c>
      <c r="BC1010" t="n">
        <v>52.511878</v>
      </c>
      <c r="BD1010" t="n">
        <v>52.511878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494</v>
      </c>
      <c r="F1011" t="n">
        <v>529926</v>
      </c>
      <c r="G1011" t="s">
        <v>74</v>
      </c>
      <c r="H1011" t="s">
        <v>75</v>
      </c>
      <c r="I1011" t="s"/>
      <c r="J1011" t="s">
        <v>74</v>
      </c>
      <c r="K1011" t="n">
        <v>208.85</v>
      </c>
      <c r="L1011" t="s">
        <v>76</v>
      </c>
      <c r="M1011" t="s"/>
      <c r="N1011" t="s">
        <v>517</v>
      </c>
      <c r="O1011" t="s">
        <v>78</v>
      </c>
      <c r="P1011" t="s">
        <v>496</v>
      </c>
      <c r="Q1011" t="s"/>
      <c r="R1011" t="s">
        <v>107</v>
      </c>
      <c r="S1011" t="s">
        <v>516</v>
      </c>
      <c r="T1011" t="s">
        <v>81</v>
      </c>
      <c r="U1011" t="s">
        <v>82</v>
      </c>
      <c r="V1011" t="s">
        <v>83</v>
      </c>
      <c r="W1011" t="s">
        <v>109</v>
      </c>
      <c r="X1011" t="s"/>
      <c r="Y1011" t="s">
        <v>85</v>
      </c>
      <c r="Z1011">
        <f>HYPERLINK("https://hotel-media.eclerx.com/savepage/tk_1546241624664286_sr_189.html","info")</f>
        <v/>
      </c>
      <c r="AA1011" t="n">
        <v>7271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170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937849</v>
      </c>
      <c r="AZ1011" t="s">
        <v>498</v>
      </c>
      <c r="BA1011" t="s"/>
      <c r="BB1011" t="n">
        <v>14447</v>
      </c>
      <c r="BC1011" t="n">
        <v>52.511878</v>
      </c>
      <c r="BD1011" t="n">
        <v>52.511878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1281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52.72</v>
      </c>
      <c r="L1012" t="s">
        <v>76</v>
      </c>
      <c r="M1012" t="s"/>
      <c r="N1012" t="s">
        <v>134</v>
      </c>
      <c r="O1012" t="s">
        <v>78</v>
      </c>
      <c r="P1012" t="s">
        <v>1281</v>
      </c>
      <c r="Q1012" t="s"/>
      <c r="R1012" t="s">
        <v>171</v>
      </c>
      <c r="S1012" t="s">
        <v>1282</v>
      </c>
      <c r="T1012" t="s">
        <v>81</v>
      </c>
      <c r="U1012" t="s">
        <v>82</v>
      </c>
      <c r="V1012" t="s">
        <v>83</v>
      </c>
      <c r="W1012" t="s">
        <v>109</v>
      </c>
      <c r="X1012" t="s"/>
      <c r="Y1012" t="s">
        <v>85</v>
      </c>
      <c r="Z1012">
        <f>HYPERLINK("https://hotel-media.eclerx.com/savepage/tk_15462421233721113_sr_188.html","info")</f>
        <v/>
      </c>
      <c r="AA1012" t="n">
        <v>-2071773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461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2071773</v>
      </c>
      <c r="AZ1012" t="s">
        <v>1283</v>
      </c>
      <c r="BA1012" t="s"/>
      <c r="BB1012" t="n">
        <v>18828</v>
      </c>
      <c r="BC1012" t="n">
        <v>52.495028</v>
      </c>
      <c r="BD1012" t="n">
        <v>52.495028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1281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52.73</v>
      </c>
      <c r="L1013" t="s">
        <v>76</v>
      </c>
      <c r="M1013" t="s"/>
      <c r="N1013" t="s">
        <v>93</v>
      </c>
      <c r="O1013" t="s">
        <v>78</v>
      </c>
      <c r="P1013" t="s">
        <v>1281</v>
      </c>
      <c r="Q1013" t="s"/>
      <c r="R1013" t="s">
        <v>171</v>
      </c>
      <c r="S1013" t="s">
        <v>1284</v>
      </c>
      <c r="T1013" t="s">
        <v>81</v>
      </c>
      <c r="U1013" t="s">
        <v>82</v>
      </c>
      <c r="V1013" t="s">
        <v>83</v>
      </c>
      <c r="W1013" t="s">
        <v>84</v>
      </c>
      <c r="X1013" t="s"/>
      <c r="Y1013" t="s">
        <v>85</v>
      </c>
      <c r="Z1013">
        <f>HYPERLINK("https://hotel-media.eclerx.com/savepage/tk_15462421233721113_sr_188.html","info")</f>
        <v/>
      </c>
      <c r="AA1013" t="n">
        <v>-2071773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461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2071773</v>
      </c>
      <c r="AZ1013" t="s">
        <v>1283</v>
      </c>
      <c r="BA1013" t="s"/>
      <c r="BB1013" t="n">
        <v>18828</v>
      </c>
      <c r="BC1013" t="n">
        <v>52.495028</v>
      </c>
      <c r="BD1013" t="n">
        <v>52.495028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1281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55.5</v>
      </c>
      <c r="L1014" t="s">
        <v>76</v>
      </c>
      <c r="M1014" t="s"/>
      <c r="N1014" t="s">
        <v>137</v>
      </c>
      <c r="O1014" t="s">
        <v>78</v>
      </c>
      <c r="P1014" t="s">
        <v>1281</v>
      </c>
      <c r="Q1014" t="s"/>
      <c r="R1014" t="s">
        <v>171</v>
      </c>
      <c r="S1014" t="s">
        <v>1285</v>
      </c>
      <c r="T1014" t="s">
        <v>81</v>
      </c>
      <c r="U1014" t="s">
        <v>82</v>
      </c>
      <c r="V1014" t="s">
        <v>83</v>
      </c>
      <c r="W1014" t="s">
        <v>109</v>
      </c>
      <c r="X1014" t="s"/>
      <c r="Y1014" t="s">
        <v>85</v>
      </c>
      <c r="Z1014">
        <f>HYPERLINK("https://hotel-media.eclerx.com/savepage/tk_15462421233721113_sr_188.html","info")</f>
        <v/>
      </c>
      <c r="AA1014" t="n">
        <v>-2071773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461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2071773</v>
      </c>
      <c r="AZ1014" t="s">
        <v>1283</v>
      </c>
      <c r="BA1014" t="s"/>
      <c r="BB1014" t="n">
        <v>18828</v>
      </c>
      <c r="BC1014" t="n">
        <v>52.495028</v>
      </c>
      <c r="BD1014" t="n">
        <v>52.495028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1281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55.5</v>
      </c>
      <c r="L1015" t="s">
        <v>76</v>
      </c>
      <c r="M1015" t="s"/>
      <c r="N1015" t="s">
        <v>104</v>
      </c>
      <c r="O1015" t="s">
        <v>78</v>
      </c>
      <c r="P1015" t="s">
        <v>1281</v>
      </c>
      <c r="Q1015" t="s"/>
      <c r="R1015" t="s">
        <v>171</v>
      </c>
      <c r="S1015" t="s">
        <v>1285</v>
      </c>
      <c r="T1015" t="s">
        <v>81</v>
      </c>
      <c r="U1015" t="s">
        <v>82</v>
      </c>
      <c r="V1015" t="s">
        <v>83</v>
      </c>
      <c r="W1015" t="s">
        <v>84</v>
      </c>
      <c r="X1015" t="s"/>
      <c r="Y1015" t="s">
        <v>85</v>
      </c>
      <c r="Z1015">
        <f>HYPERLINK("https://hotel-media.eclerx.com/savepage/tk_15462421233721113_sr_188.html","info")</f>
        <v/>
      </c>
      <c r="AA1015" t="n">
        <v>-2071773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461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2071773</v>
      </c>
      <c r="AZ1015" t="s">
        <v>1283</v>
      </c>
      <c r="BA1015" t="s"/>
      <c r="BB1015" t="n">
        <v>18828</v>
      </c>
      <c r="BC1015" t="n">
        <v>52.495028</v>
      </c>
      <c r="BD1015" t="n">
        <v>52.495028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1286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55</v>
      </c>
      <c r="L1016" t="s">
        <v>76</v>
      </c>
      <c r="M1016" t="s"/>
      <c r="N1016" t="s">
        <v>77</v>
      </c>
      <c r="O1016" t="s">
        <v>78</v>
      </c>
      <c r="P1016" t="s">
        <v>1286</v>
      </c>
      <c r="Q1016" t="s"/>
      <c r="R1016" t="s">
        <v>79</v>
      </c>
      <c r="S1016" t="s">
        <v>231</v>
      </c>
      <c r="T1016" t="s">
        <v>81</v>
      </c>
      <c r="U1016" t="s">
        <v>82</v>
      </c>
      <c r="V1016" t="s">
        <v>83</v>
      </c>
      <c r="W1016" t="s">
        <v>84</v>
      </c>
      <c r="X1016" t="s"/>
      <c r="Y1016" t="s">
        <v>85</v>
      </c>
      <c r="Z1016">
        <f>HYPERLINK("https://hotel-media.eclerx.com/savepage/tk_1546241376277422_sr_189.html","info")</f>
        <v/>
      </c>
      <c r="AA1016" t="n">
        <v>-2071673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51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2071673</v>
      </c>
      <c r="AZ1016" t="s">
        <v>1287</v>
      </c>
      <c r="BA1016" t="s"/>
      <c r="BB1016" t="n">
        <v>562956</v>
      </c>
      <c r="BC1016" t="n">
        <v>52.444032</v>
      </c>
      <c r="BD1016" t="n">
        <v>52.444032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1286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75</v>
      </c>
      <c r="L1017" t="s">
        <v>76</v>
      </c>
      <c r="M1017" t="s"/>
      <c r="N1017" t="s">
        <v>95</v>
      </c>
      <c r="O1017" t="s">
        <v>78</v>
      </c>
      <c r="P1017" t="s">
        <v>1286</v>
      </c>
      <c r="Q1017" t="s"/>
      <c r="R1017" t="s">
        <v>79</v>
      </c>
      <c r="S1017" t="s">
        <v>210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>
        <f>HYPERLINK("https://hotel-media.eclerx.com/savepage/tk_1546241376277422_sr_189.html","info")</f>
        <v/>
      </c>
      <c r="AA1017" t="n">
        <v>-2071673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51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2071673</v>
      </c>
      <c r="AZ1017" t="s">
        <v>1287</v>
      </c>
      <c r="BA1017" t="s"/>
      <c r="BB1017" t="n">
        <v>562956</v>
      </c>
      <c r="BC1017" t="n">
        <v>52.444032</v>
      </c>
      <c r="BD1017" t="n">
        <v>52.444032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1288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63.5</v>
      </c>
      <c r="L1018" t="s">
        <v>76</v>
      </c>
      <c r="M1018" t="s"/>
      <c r="N1018" t="s">
        <v>93</v>
      </c>
      <c r="O1018" t="s">
        <v>78</v>
      </c>
      <c r="P1018" t="s">
        <v>1288</v>
      </c>
      <c r="Q1018" t="s"/>
      <c r="R1018" t="s">
        <v>171</v>
      </c>
      <c r="S1018" t="s">
        <v>1289</v>
      </c>
      <c r="T1018" t="s">
        <v>81</v>
      </c>
      <c r="U1018" t="s">
        <v>82</v>
      </c>
      <c r="V1018" t="s">
        <v>83</v>
      </c>
      <c r="W1018" t="s">
        <v>109</v>
      </c>
      <c r="X1018" t="s"/>
      <c r="Y1018" t="s">
        <v>85</v>
      </c>
      <c r="Z1018">
        <f>HYPERLINK("https://hotel-media.eclerx.com/savepage/tk_15462420700396745_sr_189.html","info")</f>
        <v/>
      </c>
      <c r="AA1018" t="n">
        <v>-4481122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382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4481122</v>
      </c>
      <c r="AZ1018" t="s">
        <v>1290</v>
      </c>
      <c r="BA1018" t="s"/>
      <c r="BB1018" t="n">
        <v>865548</v>
      </c>
      <c r="BC1018" t="n">
        <v>52.508634</v>
      </c>
      <c r="BD1018" t="n">
        <v>52.508634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1288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70.5</v>
      </c>
      <c r="L1019" t="s">
        <v>76</v>
      </c>
      <c r="M1019" t="s"/>
      <c r="N1019" t="s">
        <v>104</v>
      </c>
      <c r="O1019" t="s">
        <v>78</v>
      </c>
      <c r="P1019" t="s">
        <v>1288</v>
      </c>
      <c r="Q1019" t="s"/>
      <c r="R1019" t="s">
        <v>171</v>
      </c>
      <c r="S1019" t="s">
        <v>1291</v>
      </c>
      <c r="T1019" t="s">
        <v>81</v>
      </c>
      <c r="U1019" t="s">
        <v>82</v>
      </c>
      <c r="V1019" t="s">
        <v>83</v>
      </c>
      <c r="W1019" t="s">
        <v>109</v>
      </c>
      <c r="X1019" t="s"/>
      <c r="Y1019" t="s">
        <v>85</v>
      </c>
      <c r="Z1019">
        <f>HYPERLINK("https://hotel-media.eclerx.com/savepage/tk_15462420700396745_sr_189.html","info")</f>
        <v/>
      </c>
      <c r="AA1019" t="n">
        <v>-4481122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382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4481122</v>
      </c>
      <c r="AZ1019" t="s">
        <v>1290</v>
      </c>
      <c r="BA1019" t="s"/>
      <c r="BB1019" t="n">
        <v>865548</v>
      </c>
      <c r="BC1019" t="n">
        <v>52.508634</v>
      </c>
      <c r="BD1019" t="n">
        <v>52.508634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1292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80</v>
      </c>
      <c r="L1020" t="s">
        <v>76</v>
      </c>
      <c r="M1020" t="s"/>
      <c r="N1020" t="s">
        <v>93</v>
      </c>
      <c r="O1020" t="s">
        <v>78</v>
      </c>
      <c r="P1020" t="s">
        <v>1292</v>
      </c>
      <c r="Q1020" t="s"/>
      <c r="R1020" t="s">
        <v>171</v>
      </c>
      <c r="S1020" t="s">
        <v>798</v>
      </c>
      <c r="T1020" t="s">
        <v>81</v>
      </c>
      <c r="U1020" t="s">
        <v>82</v>
      </c>
      <c r="V1020" t="s">
        <v>83</v>
      </c>
      <c r="W1020" t="s">
        <v>84</v>
      </c>
      <c r="X1020" t="s"/>
      <c r="Y1020" t="s">
        <v>85</v>
      </c>
      <c r="Z1020">
        <f>HYPERLINK("https://hotel-media.eclerx.com/savepage/tk_15462422506692023_sr_189.html","info")</f>
        <v/>
      </c>
      <c r="AA1020" t="n">
        <v>-2071628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462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2071628</v>
      </c>
      <c r="AZ1020" t="s">
        <v>1293</v>
      </c>
      <c r="BA1020" t="s"/>
      <c r="BB1020" t="n">
        <v>87842</v>
      </c>
      <c r="BC1020" t="n">
        <v>52.514532</v>
      </c>
      <c r="BD1020" t="n">
        <v>52.514532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1292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90</v>
      </c>
      <c r="L1021" t="s">
        <v>76</v>
      </c>
      <c r="M1021" t="s"/>
      <c r="N1021" t="s">
        <v>95</v>
      </c>
      <c r="O1021" t="s">
        <v>78</v>
      </c>
      <c r="P1021" t="s">
        <v>1292</v>
      </c>
      <c r="Q1021" t="s"/>
      <c r="R1021" t="s">
        <v>171</v>
      </c>
      <c r="S1021" t="s">
        <v>398</v>
      </c>
      <c r="T1021" t="s">
        <v>81</v>
      </c>
      <c r="U1021" t="s">
        <v>82</v>
      </c>
      <c r="V1021" t="s">
        <v>83</v>
      </c>
      <c r="W1021" t="s">
        <v>84</v>
      </c>
      <c r="X1021" t="s"/>
      <c r="Y1021" t="s">
        <v>85</v>
      </c>
      <c r="Z1021">
        <f>HYPERLINK("https://hotel-media.eclerx.com/savepage/tk_15462422506692023_sr_189.html","info")</f>
        <v/>
      </c>
      <c r="AA1021" t="n">
        <v>-2071628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462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2071628</v>
      </c>
      <c r="AZ1021" t="s">
        <v>1293</v>
      </c>
      <c r="BA1021" t="s"/>
      <c r="BB1021" t="n">
        <v>87842</v>
      </c>
      <c r="BC1021" t="n">
        <v>52.514532</v>
      </c>
      <c r="BD1021" t="n">
        <v>52.514532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1292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140</v>
      </c>
      <c r="L1022" t="s">
        <v>76</v>
      </c>
      <c r="M1022" t="s"/>
      <c r="N1022" t="s">
        <v>329</v>
      </c>
      <c r="O1022" t="s">
        <v>78</v>
      </c>
      <c r="P1022" t="s">
        <v>1292</v>
      </c>
      <c r="Q1022" t="s"/>
      <c r="R1022" t="s">
        <v>171</v>
      </c>
      <c r="S1022" t="s">
        <v>866</v>
      </c>
      <c r="T1022" t="s">
        <v>81</v>
      </c>
      <c r="U1022" t="s">
        <v>82</v>
      </c>
      <c r="V1022" t="s">
        <v>83</v>
      </c>
      <c r="W1022" t="s">
        <v>84</v>
      </c>
      <c r="X1022" t="s"/>
      <c r="Y1022" t="s">
        <v>85</v>
      </c>
      <c r="Z1022">
        <f>HYPERLINK("https://hotel-media.eclerx.com/savepage/tk_15462422506692023_sr_189.html","info")</f>
        <v/>
      </c>
      <c r="AA1022" t="n">
        <v>-2071628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462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2071628</v>
      </c>
      <c r="AZ1022" t="s">
        <v>1293</v>
      </c>
      <c r="BA1022" t="s"/>
      <c r="BB1022" t="n">
        <v>87842</v>
      </c>
      <c r="BC1022" t="n">
        <v>52.514532</v>
      </c>
      <c r="BD1022" t="n">
        <v>52.514532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1292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160</v>
      </c>
      <c r="L1023" t="s">
        <v>76</v>
      </c>
      <c r="M1023" t="s"/>
      <c r="N1023" t="s">
        <v>597</v>
      </c>
      <c r="O1023" t="s">
        <v>78</v>
      </c>
      <c r="P1023" t="s">
        <v>1292</v>
      </c>
      <c r="Q1023" t="s"/>
      <c r="R1023" t="s">
        <v>171</v>
      </c>
      <c r="S1023" t="s">
        <v>1005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>
        <f>HYPERLINK("https://hotel-media.eclerx.com/savepage/tk_15462422506692023_sr_189.html","info")</f>
        <v/>
      </c>
      <c r="AA1023" t="n">
        <v>-2071628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462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2071628</v>
      </c>
      <c r="AZ1023" t="s">
        <v>1293</v>
      </c>
      <c r="BA1023" t="s"/>
      <c r="BB1023" t="n">
        <v>87842</v>
      </c>
      <c r="BC1023" t="n">
        <v>52.514532</v>
      </c>
      <c r="BD1023" t="n">
        <v>52.514532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1294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80.33</v>
      </c>
      <c r="L1024" t="s">
        <v>76</v>
      </c>
      <c r="M1024" t="s"/>
      <c r="N1024" t="s">
        <v>1295</v>
      </c>
      <c r="O1024" t="s">
        <v>78</v>
      </c>
      <c r="P1024" t="s">
        <v>1294</v>
      </c>
      <c r="Q1024" t="s"/>
      <c r="R1024" t="s">
        <v>171</v>
      </c>
      <c r="S1024" t="s">
        <v>1296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>
        <f>HYPERLINK("https://hotel-media.eclerx.com/savepage/tk_15462415958302963_sr_189.html","info")</f>
        <v/>
      </c>
      <c r="AA1024" t="n">
        <v>-3714201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156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3714201</v>
      </c>
      <c r="AZ1024" t="s">
        <v>1297</v>
      </c>
      <c r="BA1024" t="s"/>
      <c r="BB1024" t="n">
        <v>883811</v>
      </c>
      <c r="BC1024" t="n">
        <v>52.52332</v>
      </c>
      <c r="BD1024" t="n">
        <v>52.52332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1294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85.68000000000001</v>
      </c>
      <c r="L1025" t="s">
        <v>76</v>
      </c>
      <c r="M1025" t="s"/>
      <c r="N1025" t="s">
        <v>1298</v>
      </c>
      <c r="O1025" t="s">
        <v>78</v>
      </c>
      <c r="P1025" t="s">
        <v>1294</v>
      </c>
      <c r="Q1025" t="s"/>
      <c r="R1025" t="s">
        <v>171</v>
      </c>
      <c r="S1025" t="s">
        <v>1299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>
        <f>HYPERLINK("https://hotel-media.eclerx.com/savepage/tk_15462415958302963_sr_189.html","info")</f>
        <v/>
      </c>
      <c r="AA1025" t="n">
        <v>-3714201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156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3714201</v>
      </c>
      <c r="AZ1025" t="s">
        <v>1297</v>
      </c>
      <c r="BA1025" t="s"/>
      <c r="BB1025" t="n">
        <v>883811</v>
      </c>
      <c r="BC1025" t="n">
        <v>52.52332</v>
      </c>
      <c r="BD1025" t="n">
        <v>52.52332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1294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80.33</v>
      </c>
      <c r="L1026" t="s">
        <v>76</v>
      </c>
      <c r="M1026" t="s"/>
      <c r="N1026" t="s">
        <v>1300</v>
      </c>
      <c r="O1026" t="s">
        <v>78</v>
      </c>
      <c r="P1026" t="s">
        <v>1294</v>
      </c>
      <c r="Q1026" t="s"/>
      <c r="R1026" t="s">
        <v>171</v>
      </c>
      <c r="S1026" t="s">
        <v>1296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>
        <f>HYPERLINK("https://hotel-media.eclerx.com/savepage/tk_15462415958302963_sr_189.html","info")</f>
        <v/>
      </c>
      <c r="AA1026" t="n">
        <v>-3714201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156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3714201</v>
      </c>
      <c r="AZ1026" t="s">
        <v>1297</v>
      </c>
      <c r="BA1026" t="s"/>
      <c r="BB1026" t="n">
        <v>883811</v>
      </c>
      <c r="BC1026" t="n">
        <v>52.52332</v>
      </c>
      <c r="BD1026" t="n">
        <v>52.52332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1294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80.33</v>
      </c>
      <c r="L1027" t="s">
        <v>76</v>
      </c>
      <c r="M1027" t="s"/>
      <c r="N1027" t="s">
        <v>1301</v>
      </c>
      <c r="O1027" t="s">
        <v>78</v>
      </c>
      <c r="P1027" t="s">
        <v>1294</v>
      </c>
      <c r="Q1027" t="s"/>
      <c r="R1027" t="s">
        <v>171</v>
      </c>
      <c r="S1027" t="s">
        <v>1296</v>
      </c>
      <c r="T1027" t="s">
        <v>81</v>
      </c>
      <c r="U1027" t="s">
        <v>82</v>
      </c>
      <c r="V1027" t="s">
        <v>83</v>
      </c>
      <c r="W1027" t="s">
        <v>84</v>
      </c>
      <c r="X1027" t="s"/>
      <c r="Y1027" t="s">
        <v>85</v>
      </c>
      <c r="Z1027">
        <f>HYPERLINK("https://hotel-media.eclerx.com/savepage/tk_15462415958302963_sr_189.html","info")</f>
        <v/>
      </c>
      <c r="AA1027" t="n">
        <v>-3714201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156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3714201</v>
      </c>
      <c r="AZ1027" t="s">
        <v>1297</v>
      </c>
      <c r="BA1027" t="s"/>
      <c r="BB1027" t="n">
        <v>883811</v>
      </c>
      <c r="BC1027" t="n">
        <v>52.52332</v>
      </c>
      <c r="BD1027" t="n">
        <v>52.52332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1294</v>
      </c>
      <c r="F1028" t="n">
        <v>-1</v>
      </c>
      <c r="G1028" t="s">
        <v>74</v>
      </c>
      <c r="H1028" t="s">
        <v>75</v>
      </c>
      <c r="I1028" t="s"/>
      <c r="J1028" t="s">
        <v>74</v>
      </c>
      <c r="K1028" t="n">
        <v>80.33</v>
      </c>
      <c r="L1028" t="s">
        <v>76</v>
      </c>
      <c r="M1028" t="s"/>
      <c r="N1028" t="s">
        <v>1302</v>
      </c>
      <c r="O1028" t="s">
        <v>78</v>
      </c>
      <c r="P1028" t="s">
        <v>1294</v>
      </c>
      <c r="Q1028" t="s"/>
      <c r="R1028" t="s">
        <v>171</v>
      </c>
      <c r="S1028" t="s">
        <v>1296</v>
      </c>
      <c r="T1028" t="s">
        <v>81</v>
      </c>
      <c r="U1028" t="s">
        <v>82</v>
      </c>
      <c r="V1028" t="s">
        <v>83</v>
      </c>
      <c r="W1028" t="s">
        <v>84</v>
      </c>
      <c r="X1028" t="s"/>
      <c r="Y1028" t="s">
        <v>85</v>
      </c>
      <c r="Z1028">
        <f>HYPERLINK("https://hotel-media.eclerx.com/savepage/tk_15462415958302963_sr_189.html","info")</f>
        <v/>
      </c>
      <c r="AA1028" t="n">
        <v>-3714201</v>
      </c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156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3714201</v>
      </c>
      <c r="AZ1028" t="s">
        <v>1297</v>
      </c>
      <c r="BA1028" t="s"/>
      <c r="BB1028" t="n">
        <v>883811</v>
      </c>
      <c r="BC1028" t="n">
        <v>52.52332</v>
      </c>
      <c r="BD1028" t="n">
        <v>52.52332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1294</v>
      </c>
      <c r="F1029" t="n">
        <v>-1</v>
      </c>
      <c r="G1029" t="s">
        <v>74</v>
      </c>
      <c r="H1029" t="s">
        <v>75</v>
      </c>
      <c r="I1029" t="s"/>
      <c r="J1029" t="s">
        <v>74</v>
      </c>
      <c r="K1029" t="n">
        <v>85.68000000000001</v>
      </c>
      <c r="L1029" t="s">
        <v>76</v>
      </c>
      <c r="M1029" t="s"/>
      <c r="N1029" t="s">
        <v>1300</v>
      </c>
      <c r="O1029" t="s">
        <v>78</v>
      </c>
      <c r="P1029" t="s">
        <v>1294</v>
      </c>
      <c r="Q1029" t="s"/>
      <c r="R1029" t="s">
        <v>171</v>
      </c>
      <c r="S1029" t="s">
        <v>1299</v>
      </c>
      <c r="T1029" t="s">
        <v>81</v>
      </c>
      <c r="U1029" t="s">
        <v>82</v>
      </c>
      <c r="V1029" t="s">
        <v>83</v>
      </c>
      <c r="W1029" t="s">
        <v>84</v>
      </c>
      <c r="X1029" t="s"/>
      <c r="Y1029" t="s">
        <v>85</v>
      </c>
      <c r="Z1029">
        <f>HYPERLINK("https://hotel-media.eclerx.com/savepage/tk_15462415958302963_sr_189.html","info")</f>
        <v/>
      </c>
      <c r="AA1029" t="n">
        <v>-3714201</v>
      </c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156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3714201</v>
      </c>
      <c r="AZ1029" t="s">
        <v>1297</v>
      </c>
      <c r="BA1029" t="s"/>
      <c r="BB1029" t="n">
        <v>883811</v>
      </c>
      <c r="BC1029" t="n">
        <v>52.52332</v>
      </c>
      <c r="BD1029" t="n">
        <v>52.52332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1294</v>
      </c>
      <c r="F1030" t="n">
        <v>-1</v>
      </c>
      <c r="G1030" t="s">
        <v>74</v>
      </c>
      <c r="H1030" t="s">
        <v>75</v>
      </c>
      <c r="I1030" t="s"/>
      <c r="J1030" t="s">
        <v>74</v>
      </c>
      <c r="K1030" t="n">
        <v>85.68000000000001</v>
      </c>
      <c r="L1030" t="s">
        <v>76</v>
      </c>
      <c r="M1030" t="s"/>
      <c r="N1030" t="s">
        <v>1301</v>
      </c>
      <c r="O1030" t="s">
        <v>78</v>
      </c>
      <c r="P1030" t="s">
        <v>1294</v>
      </c>
      <c r="Q1030" t="s"/>
      <c r="R1030" t="s">
        <v>171</v>
      </c>
      <c r="S1030" t="s">
        <v>1299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>
        <f>HYPERLINK("https://hotel-media.eclerx.com/savepage/tk_15462415958302963_sr_189.html","info")</f>
        <v/>
      </c>
      <c r="AA1030" t="n">
        <v>-3714201</v>
      </c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156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3714201</v>
      </c>
      <c r="AZ1030" t="s">
        <v>1297</v>
      </c>
      <c r="BA1030" t="s"/>
      <c r="BB1030" t="n">
        <v>883811</v>
      </c>
      <c r="BC1030" t="n">
        <v>52.52332</v>
      </c>
      <c r="BD1030" t="n">
        <v>52.52332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1294</v>
      </c>
      <c r="F1031" t="n">
        <v>-1</v>
      </c>
      <c r="G1031" t="s">
        <v>74</v>
      </c>
      <c r="H1031" t="s">
        <v>75</v>
      </c>
      <c r="I1031" t="s"/>
      <c r="J1031" t="s">
        <v>74</v>
      </c>
      <c r="K1031" t="n">
        <v>85.68000000000001</v>
      </c>
      <c r="L1031" t="s">
        <v>76</v>
      </c>
      <c r="M1031" t="s"/>
      <c r="N1031" t="s">
        <v>1302</v>
      </c>
      <c r="O1031" t="s">
        <v>78</v>
      </c>
      <c r="P1031" t="s">
        <v>1294</v>
      </c>
      <c r="Q1031" t="s"/>
      <c r="R1031" t="s">
        <v>171</v>
      </c>
      <c r="S1031" t="s">
        <v>1299</v>
      </c>
      <c r="T1031" t="s">
        <v>81</v>
      </c>
      <c r="U1031" t="s">
        <v>82</v>
      </c>
      <c r="V1031" t="s">
        <v>83</v>
      </c>
      <c r="W1031" t="s">
        <v>84</v>
      </c>
      <c r="X1031" t="s"/>
      <c r="Y1031" t="s">
        <v>85</v>
      </c>
      <c r="Z1031">
        <f>HYPERLINK("https://hotel-media.eclerx.com/savepage/tk_15462415958302963_sr_189.html","info")</f>
        <v/>
      </c>
      <c r="AA1031" t="n">
        <v>-3714201</v>
      </c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156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3714201</v>
      </c>
      <c r="AZ1031" t="s">
        <v>1297</v>
      </c>
      <c r="BA1031" t="s"/>
      <c r="BB1031" t="n">
        <v>883811</v>
      </c>
      <c r="BC1031" t="n">
        <v>52.52332</v>
      </c>
      <c r="BD1031" t="n">
        <v>52.52332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1294</v>
      </c>
      <c r="F1032" t="n">
        <v>-1</v>
      </c>
      <c r="G1032" t="s">
        <v>74</v>
      </c>
      <c r="H1032" t="s">
        <v>75</v>
      </c>
      <c r="I1032" t="s"/>
      <c r="J1032" t="s">
        <v>74</v>
      </c>
      <c r="K1032" t="n">
        <v>89.25</v>
      </c>
      <c r="L1032" t="s">
        <v>76</v>
      </c>
      <c r="M1032" t="s"/>
      <c r="N1032" t="s">
        <v>1298</v>
      </c>
      <c r="O1032" t="s">
        <v>78</v>
      </c>
      <c r="P1032" t="s">
        <v>1294</v>
      </c>
      <c r="Q1032" t="s"/>
      <c r="R1032" t="s">
        <v>171</v>
      </c>
      <c r="S1032" t="s">
        <v>1303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>
        <f>HYPERLINK("https://hotel-media.eclerx.com/savepage/tk_15462415958302963_sr_189.html","info")</f>
        <v/>
      </c>
      <c r="AA1032" t="n">
        <v>-3714201</v>
      </c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156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3714201</v>
      </c>
      <c r="AZ1032" t="s">
        <v>1297</v>
      </c>
      <c r="BA1032" t="s"/>
      <c r="BB1032" t="n">
        <v>883811</v>
      </c>
      <c r="BC1032" t="n">
        <v>52.52332</v>
      </c>
      <c r="BD1032" t="n">
        <v>52.52332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1294</v>
      </c>
      <c r="F1033" t="n">
        <v>-1</v>
      </c>
      <c r="G1033" t="s">
        <v>74</v>
      </c>
      <c r="H1033" t="s">
        <v>75</v>
      </c>
      <c r="I1033" t="s"/>
      <c r="J1033" t="s">
        <v>74</v>
      </c>
      <c r="K1033" t="n">
        <v>89.25</v>
      </c>
      <c r="L1033" t="s">
        <v>76</v>
      </c>
      <c r="M1033" t="s"/>
      <c r="N1033" t="s">
        <v>1300</v>
      </c>
      <c r="O1033" t="s">
        <v>78</v>
      </c>
      <c r="P1033" t="s">
        <v>1294</v>
      </c>
      <c r="Q1033" t="s"/>
      <c r="R1033" t="s">
        <v>171</v>
      </c>
      <c r="S1033" t="s">
        <v>1303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>
        <f>HYPERLINK("https://hotel-media.eclerx.com/savepage/tk_15462415958302963_sr_189.html","info")</f>
        <v/>
      </c>
      <c r="AA1033" t="n">
        <v>-3714201</v>
      </c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156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3714201</v>
      </c>
      <c r="AZ1033" t="s">
        <v>1297</v>
      </c>
      <c r="BA1033" t="s"/>
      <c r="BB1033" t="n">
        <v>883811</v>
      </c>
      <c r="BC1033" t="n">
        <v>52.52332</v>
      </c>
      <c r="BD1033" t="n">
        <v>52.52332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1294</v>
      </c>
      <c r="F1034" t="n">
        <v>-1</v>
      </c>
      <c r="G1034" t="s">
        <v>74</v>
      </c>
      <c r="H1034" t="s">
        <v>75</v>
      </c>
      <c r="I1034" t="s"/>
      <c r="J1034" t="s">
        <v>74</v>
      </c>
      <c r="K1034" t="n">
        <v>89.25</v>
      </c>
      <c r="L1034" t="s">
        <v>76</v>
      </c>
      <c r="M1034" t="s"/>
      <c r="N1034" t="s">
        <v>1301</v>
      </c>
      <c r="O1034" t="s">
        <v>78</v>
      </c>
      <c r="P1034" t="s">
        <v>1294</v>
      </c>
      <c r="Q1034" t="s"/>
      <c r="R1034" t="s">
        <v>171</v>
      </c>
      <c r="S1034" t="s">
        <v>1303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>
        <f>HYPERLINK("https://hotel-media.eclerx.com/savepage/tk_15462415958302963_sr_189.html","info")</f>
        <v/>
      </c>
      <c r="AA1034" t="n">
        <v>-3714201</v>
      </c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156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3714201</v>
      </c>
      <c r="AZ1034" t="s">
        <v>1297</v>
      </c>
      <c r="BA1034" t="s"/>
      <c r="BB1034" t="n">
        <v>883811</v>
      </c>
      <c r="BC1034" t="n">
        <v>52.52332</v>
      </c>
      <c r="BD1034" t="n">
        <v>52.52332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1294</v>
      </c>
      <c r="F1035" t="n">
        <v>-1</v>
      </c>
      <c r="G1035" t="s">
        <v>74</v>
      </c>
      <c r="H1035" t="s">
        <v>75</v>
      </c>
      <c r="I1035" t="s"/>
      <c r="J1035" t="s">
        <v>74</v>
      </c>
      <c r="K1035" t="n">
        <v>89.25</v>
      </c>
      <c r="L1035" t="s">
        <v>76</v>
      </c>
      <c r="M1035" t="s"/>
      <c r="N1035" t="s">
        <v>1302</v>
      </c>
      <c r="O1035" t="s">
        <v>78</v>
      </c>
      <c r="P1035" t="s">
        <v>1294</v>
      </c>
      <c r="Q1035" t="s"/>
      <c r="R1035" t="s">
        <v>171</v>
      </c>
      <c r="S1035" t="s">
        <v>1303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>
        <f>HYPERLINK("https://hotel-media.eclerx.com/savepage/tk_15462415958302963_sr_189.html","info")</f>
        <v/>
      </c>
      <c r="AA1035" t="n">
        <v>-3714201</v>
      </c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156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3714201</v>
      </c>
      <c r="AZ1035" t="s">
        <v>1297</v>
      </c>
      <c r="BA1035" t="s"/>
      <c r="BB1035" t="n">
        <v>883811</v>
      </c>
      <c r="BC1035" t="n">
        <v>52.52332</v>
      </c>
      <c r="BD1035" t="n">
        <v>52.52332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1304</v>
      </c>
      <c r="F1036" t="n">
        <v>-1</v>
      </c>
      <c r="G1036" t="s">
        <v>74</v>
      </c>
      <c r="H1036" t="s">
        <v>75</v>
      </c>
      <c r="I1036" t="s"/>
      <c r="J1036" t="s">
        <v>74</v>
      </c>
      <c r="K1036" t="n">
        <v>59.5</v>
      </c>
      <c r="L1036" t="s">
        <v>76</v>
      </c>
      <c r="M1036" t="s"/>
      <c r="N1036" t="s">
        <v>93</v>
      </c>
      <c r="O1036" t="s">
        <v>78</v>
      </c>
      <c r="P1036" t="s">
        <v>1304</v>
      </c>
      <c r="Q1036" t="s"/>
      <c r="R1036" t="s">
        <v>79</v>
      </c>
      <c r="S1036" t="s">
        <v>1305</v>
      </c>
      <c r="T1036" t="s">
        <v>81</v>
      </c>
      <c r="U1036" t="s">
        <v>82</v>
      </c>
      <c r="V1036" t="s">
        <v>83</v>
      </c>
      <c r="W1036" t="s">
        <v>84</v>
      </c>
      <c r="X1036" t="s"/>
      <c r="Y1036" t="s">
        <v>85</v>
      </c>
      <c r="Z1036">
        <f>HYPERLINK("https://hotel-media.eclerx.com/savepage/tk_15462418841360714_sr_188.html","info")</f>
        <v/>
      </c>
      <c r="AA1036" t="n">
        <v>-6163865</v>
      </c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332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6163865</v>
      </c>
      <c r="AZ1036" t="s">
        <v>1306</v>
      </c>
      <c r="BA1036" t="s"/>
      <c r="BB1036" t="n">
        <v>455840</v>
      </c>
      <c r="BC1036" t="n">
        <v>52.539692</v>
      </c>
      <c r="BD1036" t="n">
        <v>52.539692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1304</v>
      </c>
      <c r="F1037" t="n">
        <v>-1</v>
      </c>
      <c r="G1037" t="s">
        <v>74</v>
      </c>
      <c r="H1037" t="s">
        <v>75</v>
      </c>
      <c r="I1037" t="s"/>
      <c r="J1037" t="s">
        <v>74</v>
      </c>
      <c r="K1037" t="n">
        <v>70</v>
      </c>
      <c r="L1037" t="s">
        <v>76</v>
      </c>
      <c r="M1037" t="s"/>
      <c r="N1037" t="s">
        <v>95</v>
      </c>
      <c r="O1037" t="s">
        <v>78</v>
      </c>
      <c r="P1037" t="s">
        <v>1304</v>
      </c>
      <c r="Q1037" t="s"/>
      <c r="R1037" t="s">
        <v>79</v>
      </c>
      <c r="S1037" t="s">
        <v>493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>
        <f>HYPERLINK("https://hotel-media.eclerx.com/savepage/tk_15462418841360714_sr_188.html","info")</f>
        <v/>
      </c>
      <c r="AA1037" t="n">
        <v>-6163865</v>
      </c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332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6163865</v>
      </c>
      <c r="AZ1037" t="s">
        <v>1306</v>
      </c>
      <c r="BA1037" t="s"/>
      <c r="BB1037" t="n">
        <v>455840</v>
      </c>
      <c r="BC1037" t="n">
        <v>52.539692</v>
      </c>
      <c r="BD1037" t="n">
        <v>52.539692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1304</v>
      </c>
      <c r="F1038" t="n">
        <v>-1</v>
      </c>
      <c r="G1038" t="s">
        <v>74</v>
      </c>
      <c r="H1038" t="s">
        <v>75</v>
      </c>
      <c r="I1038" t="s"/>
      <c r="J1038" t="s">
        <v>74</v>
      </c>
      <c r="K1038" t="n">
        <v>95</v>
      </c>
      <c r="L1038" t="s">
        <v>76</v>
      </c>
      <c r="M1038" t="s"/>
      <c r="N1038" t="s">
        <v>201</v>
      </c>
      <c r="O1038" t="s">
        <v>78</v>
      </c>
      <c r="P1038" t="s">
        <v>1304</v>
      </c>
      <c r="Q1038" t="s"/>
      <c r="R1038" t="s">
        <v>79</v>
      </c>
      <c r="S1038" t="s">
        <v>274</v>
      </c>
      <c r="T1038" t="s">
        <v>81</v>
      </c>
      <c r="U1038" t="s">
        <v>82</v>
      </c>
      <c r="V1038" t="s">
        <v>83</v>
      </c>
      <c r="W1038" t="s">
        <v>84</v>
      </c>
      <c r="X1038" t="s"/>
      <c r="Y1038" t="s">
        <v>85</v>
      </c>
      <c r="Z1038">
        <f>HYPERLINK("https://hotel-media.eclerx.com/savepage/tk_15462418841360714_sr_188.html","info")</f>
        <v/>
      </c>
      <c r="AA1038" t="n">
        <v>-6163865</v>
      </c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332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6163865</v>
      </c>
      <c r="AZ1038" t="s">
        <v>1306</v>
      </c>
      <c r="BA1038" t="s"/>
      <c r="BB1038" t="n">
        <v>455840</v>
      </c>
      <c r="BC1038" t="n">
        <v>52.539692</v>
      </c>
      <c r="BD1038" t="n">
        <v>52.539692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1307</v>
      </c>
      <c r="F1039" t="n">
        <v>-1</v>
      </c>
      <c r="G1039" t="s">
        <v>74</v>
      </c>
      <c r="H1039" t="s">
        <v>75</v>
      </c>
      <c r="I1039" t="s"/>
      <c r="J1039" t="s">
        <v>74</v>
      </c>
      <c r="K1039" t="n">
        <v>89</v>
      </c>
      <c r="L1039" t="s">
        <v>76</v>
      </c>
      <c r="M1039" t="s"/>
      <c r="N1039" t="s">
        <v>95</v>
      </c>
      <c r="O1039" t="s">
        <v>78</v>
      </c>
      <c r="P1039" t="s">
        <v>1307</v>
      </c>
      <c r="Q1039" t="s"/>
      <c r="R1039" t="s">
        <v>171</v>
      </c>
      <c r="S1039" t="s">
        <v>1179</v>
      </c>
      <c r="T1039" t="s">
        <v>81</v>
      </c>
      <c r="U1039" t="s">
        <v>82</v>
      </c>
      <c r="V1039" t="s">
        <v>83</v>
      </c>
      <c r="W1039" t="s">
        <v>109</v>
      </c>
      <c r="X1039" t="s"/>
      <c r="Y1039" t="s">
        <v>85</v>
      </c>
      <c r="Z1039">
        <f>HYPERLINK("https://hotel-media.eclerx.com/savepage/tk_15462414434525313_sr_188.html","info")</f>
        <v/>
      </c>
      <c r="AA1039" t="n">
        <v>-2071577</v>
      </c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93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2071577</v>
      </c>
      <c r="AZ1039" t="s">
        <v>1308</v>
      </c>
      <c r="BA1039" t="s"/>
      <c r="BB1039" t="n">
        <v>563356</v>
      </c>
      <c r="BC1039" t="n">
        <v>52.418197</v>
      </c>
      <c r="BD1039" t="n">
        <v>52.418197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1307</v>
      </c>
      <c r="F1040" t="n">
        <v>-1</v>
      </c>
      <c r="G1040" t="s">
        <v>74</v>
      </c>
      <c r="H1040" t="s">
        <v>75</v>
      </c>
      <c r="I1040" t="s"/>
      <c r="J1040" t="s">
        <v>74</v>
      </c>
      <c r="K1040" t="n">
        <v>99</v>
      </c>
      <c r="L1040" t="s">
        <v>76</v>
      </c>
      <c r="M1040" t="s"/>
      <c r="N1040" t="s">
        <v>201</v>
      </c>
      <c r="O1040" t="s">
        <v>78</v>
      </c>
      <c r="P1040" t="s">
        <v>1307</v>
      </c>
      <c r="Q1040" t="s"/>
      <c r="R1040" t="s">
        <v>171</v>
      </c>
      <c r="S1040" t="s">
        <v>200</v>
      </c>
      <c r="T1040" t="s">
        <v>81</v>
      </c>
      <c r="U1040" t="s">
        <v>82</v>
      </c>
      <c r="V1040" t="s">
        <v>83</v>
      </c>
      <c r="W1040" t="s">
        <v>109</v>
      </c>
      <c r="X1040" t="s"/>
      <c r="Y1040" t="s">
        <v>85</v>
      </c>
      <c r="Z1040">
        <f>HYPERLINK("https://hotel-media.eclerx.com/savepage/tk_15462414434525313_sr_188.html","info")</f>
        <v/>
      </c>
      <c r="AA1040" t="n">
        <v>-2071577</v>
      </c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93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2071577</v>
      </c>
      <c r="AZ1040" t="s">
        <v>1308</v>
      </c>
      <c r="BA1040" t="s"/>
      <c r="BB1040" t="n">
        <v>563356</v>
      </c>
      <c r="BC1040" t="n">
        <v>52.418197</v>
      </c>
      <c r="BD1040" t="n">
        <v>52.418197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1309</v>
      </c>
      <c r="F1041" t="n">
        <v>-1</v>
      </c>
      <c r="G1041" t="s">
        <v>74</v>
      </c>
      <c r="H1041" t="s">
        <v>75</v>
      </c>
      <c r="I1041" t="s"/>
      <c r="J1041" t="s">
        <v>74</v>
      </c>
      <c r="K1041" t="n">
        <v>46.55</v>
      </c>
      <c r="L1041" t="s">
        <v>76</v>
      </c>
      <c r="M1041" t="s"/>
      <c r="N1041" t="s">
        <v>93</v>
      </c>
      <c r="O1041" t="s">
        <v>78</v>
      </c>
      <c r="P1041" t="s">
        <v>1309</v>
      </c>
      <c r="Q1041" t="s"/>
      <c r="R1041" t="s">
        <v>171</v>
      </c>
      <c r="S1041" t="s">
        <v>1310</v>
      </c>
      <c r="T1041" t="s">
        <v>81</v>
      </c>
      <c r="U1041" t="s">
        <v>82</v>
      </c>
      <c r="V1041" t="s">
        <v>83</v>
      </c>
      <c r="W1041" t="s">
        <v>109</v>
      </c>
      <c r="X1041" t="s"/>
      <c r="Y1041" t="s">
        <v>85</v>
      </c>
      <c r="Z1041">
        <f>HYPERLINK("https://hotel-media.eclerx.com/savepage/tk_1546241730183373_sr_189.html","info")</f>
        <v/>
      </c>
      <c r="AA1041" t="n">
        <v>-3037649</v>
      </c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222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3037649</v>
      </c>
      <c r="AZ1041" t="s">
        <v>1311</v>
      </c>
      <c r="BA1041" t="s"/>
      <c r="BB1041" t="n">
        <v>24396</v>
      </c>
      <c r="BC1041" t="n">
        <v>52.50088</v>
      </c>
      <c r="BD1041" t="n">
        <v>52.50088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1309</v>
      </c>
      <c r="F1042" t="n">
        <v>-1</v>
      </c>
      <c r="G1042" t="s">
        <v>74</v>
      </c>
      <c r="H1042" t="s">
        <v>75</v>
      </c>
      <c r="I1042" t="s"/>
      <c r="J1042" t="s">
        <v>74</v>
      </c>
      <c r="K1042" t="n">
        <v>48.99</v>
      </c>
      <c r="L1042" t="s">
        <v>76</v>
      </c>
      <c r="M1042" t="s"/>
      <c r="N1042" t="s">
        <v>137</v>
      </c>
      <c r="O1042" t="s">
        <v>78</v>
      </c>
      <c r="P1042" t="s">
        <v>1309</v>
      </c>
      <c r="Q1042" t="s"/>
      <c r="R1042" t="s">
        <v>171</v>
      </c>
      <c r="S1042" t="s">
        <v>1312</v>
      </c>
      <c r="T1042" t="s">
        <v>81</v>
      </c>
      <c r="U1042" t="s">
        <v>82</v>
      </c>
      <c r="V1042" t="s">
        <v>83</v>
      </c>
      <c r="W1042" t="s">
        <v>109</v>
      </c>
      <c r="X1042" t="s"/>
      <c r="Y1042" t="s">
        <v>85</v>
      </c>
      <c r="Z1042">
        <f>HYPERLINK("https://hotel-media.eclerx.com/savepage/tk_1546241730183373_sr_189.html","info")</f>
        <v/>
      </c>
      <c r="AA1042" t="n">
        <v>-3037649</v>
      </c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222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3037649</v>
      </c>
      <c r="AZ1042" t="s">
        <v>1311</v>
      </c>
      <c r="BA1042" t="s"/>
      <c r="BB1042" t="n">
        <v>24396</v>
      </c>
      <c r="BC1042" t="n">
        <v>52.50088</v>
      </c>
      <c r="BD1042" t="n">
        <v>52.50088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1309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59</v>
      </c>
      <c r="L1043" t="s">
        <v>76</v>
      </c>
      <c r="M1043" t="s"/>
      <c r="N1043" t="s">
        <v>137</v>
      </c>
      <c r="O1043" t="s">
        <v>78</v>
      </c>
      <c r="P1043" t="s">
        <v>1309</v>
      </c>
      <c r="Q1043" t="s"/>
      <c r="R1043" t="s">
        <v>171</v>
      </c>
      <c r="S1043" t="s">
        <v>286</v>
      </c>
      <c r="T1043" t="s">
        <v>81</v>
      </c>
      <c r="U1043" t="s">
        <v>82</v>
      </c>
      <c r="V1043" t="s">
        <v>83</v>
      </c>
      <c r="W1043" t="s">
        <v>84</v>
      </c>
      <c r="X1043" t="s"/>
      <c r="Y1043" t="s">
        <v>85</v>
      </c>
      <c r="Z1043">
        <f>HYPERLINK("https://hotel-media.eclerx.com/savepage/tk_1546241730183373_sr_189.html","info")</f>
        <v/>
      </c>
      <c r="AA1043" t="n">
        <v>-3037649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222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3037649</v>
      </c>
      <c r="AZ1043" t="s">
        <v>1311</v>
      </c>
      <c r="BA1043" t="s"/>
      <c r="BB1043" t="n">
        <v>24396</v>
      </c>
      <c r="BC1043" t="n">
        <v>52.50088</v>
      </c>
      <c r="BD1043" t="n">
        <v>52.50088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1313</v>
      </c>
      <c r="F1044" t="n">
        <v>375730</v>
      </c>
      <c r="G1044" t="s">
        <v>74</v>
      </c>
      <c r="H1044" t="s">
        <v>75</v>
      </c>
      <c r="I1044" t="s"/>
      <c r="J1044" t="s">
        <v>74</v>
      </c>
      <c r="K1044" t="n">
        <v>62.9</v>
      </c>
      <c r="L1044" t="s">
        <v>76</v>
      </c>
      <c r="M1044" t="s"/>
      <c r="N1044" t="s">
        <v>93</v>
      </c>
      <c r="O1044" t="s">
        <v>78</v>
      </c>
      <c r="P1044" t="s">
        <v>1314</v>
      </c>
      <c r="Q1044" t="s"/>
      <c r="R1044" t="s">
        <v>112</v>
      </c>
      <c r="S1044" t="s">
        <v>1315</v>
      </c>
      <c r="T1044" t="s">
        <v>81</v>
      </c>
      <c r="U1044" t="s">
        <v>82</v>
      </c>
      <c r="V1044" t="s">
        <v>83</v>
      </c>
      <c r="W1044" t="s">
        <v>109</v>
      </c>
      <c r="X1044" t="s"/>
      <c r="Y1044" t="s">
        <v>85</v>
      </c>
      <c r="Z1044">
        <f>HYPERLINK("https://hotel-media.eclerx.com/savepage/tk_15462418808782578_sr_188.html","info")</f>
        <v/>
      </c>
      <c r="AA1044" t="n">
        <v>104946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330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937721</v>
      </c>
      <c r="AZ1044" t="s">
        <v>1316</v>
      </c>
      <c r="BA1044" t="s"/>
      <c r="BB1044" t="n">
        <v>413137</v>
      </c>
      <c r="BC1044" t="n">
        <v>52.499661</v>
      </c>
      <c r="BD1044" t="n">
        <v>52.499661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1313</v>
      </c>
      <c r="F1045" t="n">
        <v>375730</v>
      </c>
      <c r="G1045" t="s">
        <v>74</v>
      </c>
      <c r="H1045" t="s">
        <v>75</v>
      </c>
      <c r="I1045" t="s"/>
      <c r="J1045" t="s">
        <v>74</v>
      </c>
      <c r="K1045" t="n">
        <v>74</v>
      </c>
      <c r="L1045" t="s">
        <v>76</v>
      </c>
      <c r="M1045" t="s"/>
      <c r="N1045" t="s">
        <v>104</v>
      </c>
      <c r="O1045" t="s">
        <v>78</v>
      </c>
      <c r="P1045" t="s">
        <v>1314</v>
      </c>
      <c r="Q1045" t="s"/>
      <c r="R1045" t="s">
        <v>112</v>
      </c>
      <c r="S1045" t="s">
        <v>600</v>
      </c>
      <c r="T1045" t="s">
        <v>81</v>
      </c>
      <c r="U1045" t="s">
        <v>82</v>
      </c>
      <c r="V1045" t="s">
        <v>83</v>
      </c>
      <c r="W1045" t="s">
        <v>109</v>
      </c>
      <c r="X1045" t="s"/>
      <c r="Y1045" t="s">
        <v>85</v>
      </c>
      <c r="Z1045">
        <f>HYPERLINK("https://hotel-media.eclerx.com/savepage/tk_15462418808782578_sr_188.html","info")</f>
        <v/>
      </c>
      <c r="AA1045" t="n">
        <v>104946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330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937721</v>
      </c>
      <c r="AZ1045" t="s">
        <v>1316</v>
      </c>
      <c r="BA1045" t="s"/>
      <c r="BB1045" t="n">
        <v>413137</v>
      </c>
      <c r="BC1045" t="n">
        <v>52.499661</v>
      </c>
      <c r="BD1045" t="n">
        <v>52.499661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1313</v>
      </c>
      <c r="F1046" t="n">
        <v>375730</v>
      </c>
      <c r="G1046" t="s">
        <v>74</v>
      </c>
      <c r="H1046" t="s">
        <v>75</v>
      </c>
      <c r="I1046" t="s"/>
      <c r="J1046" t="s">
        <v>74</v>
      </c>
      <c r="K1046" t="n">
        <v>89</v>
      </c>
      <c r="L1046" t="s">
        <v>76</v>
      </c>
      <c r="M1046" t="s"/>
      <c r="N1046" t="s">
        <v>182</v>
      </c>
      <c r="O1046" t="s">
        <v>78</v>
      </c>
      <c r="P1046" t="s">
        <v>1314</v>
      </c>
      <c r="Q1046" t="s"/>
      <c r="R1046" t="s">
        <v>112</v>
      </c>
      <c r="S1046" t="s">
        <v>1179</v>
      </c>
      <c r="T1046" t="s">
        <v>81</v>
      </c>
      <c r="U1046" t="s">
        <v>82</v>
      </c>
      <c r="V1046" t="s">
        <v>83</v>
      </c>
      <c r="W1046" t="s">
        <v>109</v>
      </c>
      <c r="X1046" t="s"/>
      <c r="Y1046" t="s">
        <v>85</v>
      </c>
      <c r="Z1046">
        <f>HYPERLINK("https://hotel-media.eclerx.com/savepage/tk_15462418808782578_sr_188.html","info")</f>
        <v/>
      </c>
      <c r="AA1046" t="n">
        <v>104946</v>
      </c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330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937721</v>
      </c>
      <c r="AZ1046" t="s">
        <v>1316</v>
      </c>
      <c r="BA1046" t="s"/>
      <c r="BB1046" t="n">
        <v>413137</v>
      </c>
      <c r="BC1046" t="n">
        <v>52.499661</v>
      </c>
      <c r="BD1046" t="n">
        <v>52.499661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1313</v>
      </c>
      <c r="F1047" t="n">
        <v>375730</v>
      </c>
      <c r="G1047" t="s">
        <v>74</v>
      </c>
      <c r="H1047" t="s">
        <v>75</v>
      </c>
      <c r="I1047" t="s"/>
      <c r="J1047" t="s">
        <v>74</v>
      </c>
      <c r="K1047" t="n">
        <v>134</v>
      </c>
      <c r="L1047" t="s">
        <v>76</v>
      </c>
      <c r="M1047" t="s"/>
      <c r="N1047" t="s">
        <v>220</v>
      </c>
      <c r="O1047" t="s">
        <v>78</v>
      </c>
      <c r="P1047" t="s">
        <v>1314</v>
      </c>
      <c r="Q1047" t="s"/>
      <c r="R1047" t="s">
        <v>112</v>
      </c>
      <c r="S1047" t="s">
        <v>994</v>
      </c>
      <c r="T1047" t="s">
        <v>81</v>
      </c>
      <c r="U1047" t="s">
        <v>82</v>
      </c>
      <c r="V1047" t="s">
        <v>83</v>
      </c>
      <c r="W1047" t="s">
        <v>109</v>
      </c>
      <c r="X1047" t="s"/>
      <c r="Y1047" t="s">
        <v>85</v>
      </c>
      <c r="Z1047">
        <f>HYPERLINK("https://hotel-media.eclerx.com/savepage/tk_15462418808782578_sr_188.html","info")</f>
        <v/>
      </c>
      <c r="AA1047" t="n">
        <v>104946</v>
      </c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330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937721</v>
      </c>
      <c r="AZ1047" t="s">
        <v>1316</v>
      </c>
      <c r="BA1047" t="s"/>
      <c r="BB1047" t="n">
        <v>413137</v>
      </c>
      <c r="BC1047" t="n">
        <v>52.499661</v>
      </c>
      <c r="BD1047" t="n">
        <v>52.499661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1317</v>
      </c>
      <c r="F1048" t="n">
        <v>1694689</v>
      </c>
      <c r="G1048" t="s">
        <v>74</v>
      </c>
      <c r="H1048" t="s">
        <v>75</v>
      </c>
      <c r="I1048" t="s"/>
      <c r="J1048" t="s">
        <v>74</v>
      </c>
      <c r="K1048" t="n">
        <v>84.01000000000001</v>
      </c>
      <c r="L1048" t="s">
        <v>76</v>
      </c>
      <c r="M1048" t="s"/>
      <c r="N1048" t="s">
        <v>104</v>
      </c>
      <c r="O1048" t="s">
        <v>78</v>
      </c>
      <c r="P1048" t="s">
        <v>1318</v>
      </c>
      <c r="Q1048" t="s"/>
      <c r="R1048" t="s">
        <v>112</v>
      </c>
      <c r="S1048" t="s">
        <v>1319</v>
      </c>
      <c r="T1048" t="s">
        <v>81</v>
      </c>
      <c r="U1048" t="s">
        <v>82</v>
      </c>
      <c r="V1048" t="s">
        <v>83</v>
      </c>
      <c r="W1048" t="s">
        <v>109</v>
      </c>
      <c r="X1048" t="s"/>
      <c r="Y1048" t="s">
        <v>85</v>
      </c>
      <c r="Z1048">
        <f>HYPERLINK("https://hotel-media.eclerx.com/savepage/tk_15462417511001582_sr_189.html","info")</f>
        <v/>
      </c>
      <c r="AA1048" t="n">
        <v>361639</v>
      </c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231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1595591</v>
      </c>
      <c r="AZ1048" t="s">
        <v>1320</v>
      </c>
      <c r="BA1048" t="s"/>
      <c r="BB1048" t="n">
        <v>653392</v>
      </c>
      <c r="BC1048" t="n">
        <v>52.511313</v>
      </c>
      <c r="BD1048" t="n">
        <v>52.511313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1317</v>
      </c>
      <c r="F1049" t="n">
        <v>1694689</v>
      </c>
      <c r="G1049" t="s">
        <v>74</v>
      </c>
      <c r="H1049" t="s">
        <v>75</v>
      </c>
      <c r="I1049" t="s"/>
      <c r="J1049" t="s">
        <v>74</v>
      </c>
      <c r="K1049" t="n">
        <v>114</v>
      </c>
      <c r="L1049" t="s">
        <v>76</v>
      </c>
      <c r="M1049" t="s"/>
      <c r="N1049" t="s">
        <v>544</v>
      </c>
      <c r="O1049" t="s">
        <v>78</v>
      </c>
      <c r="P1049" t="s">
        <v>1318</v>
      </c>
      <c r="Q1049" t="s"/>
      <c r="R1049" t="s">
        <v>112</v>
      </c>
      <c r="S1049" t="s">
        <v>417</v>
      </c>
      <c r="T1049" t="s">
        <v>81</v>
      </c>
      <c r="U1049" t="s">
        <v>82</v>
      </c>
      <c r="V1049" t="s">
        <v>83</v>
      </c>
      <c r="W1049" t="s">
        <v>109</v>
      </c>
      <c r="X1049" t="s"/>
      <c r="Y1049" t="s">
        <v>85</v>
      </c>
      <c r="Z1049">
        <f>HYPERLINK("https://hotel-media.eclerx.com/savepage/tk_15462417511001582_sr_189.html","info")</f>
        <v/>
      </c>
      <c r="AA1049" t="n">
        <v>361639</v>
      </c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231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1595591</v>
      </c>
      <c r="AZ1049" t="s">
        <v>1320</v>
      </c>
      <c r="BA1049" t="s"/>
      <c r="BB1049" t="n">
        <v>653392</v>
      </c>
      <c r="BC1049" t="n">
        <v>52.511313</v>
      </c>
      <c r="BD1049" t="n">
        <v>52.511313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1317</v>
      </c>
      <c r="F1050" t="n">
        <v>1694689</v>
      </c>
      <c r="G1050" t="s">
        <v>74</v>
      </c>
      <c r="H1050" t="s">
        <v>75</v>
      </c>
      <c r="I1050" t="s"/>
      <c r="J1050" t="s">
        <v>74</v>
      </c>
      <c r="K1050" t="n">
        <v>134</v>
      </c>
      <c r="L1050" t="s">
        <v>76</v>
      </c>
      <c r="M1050" t="s"/>
      <c r="N1050" t="s">
        <v>475</v>
      </c>
      <c r="O1050" t="s">
        <v>78</v>
      </c>
      <c r="P1050" t="s">
        <v>1318</v>
      </c>
      <c r="Q1050" t="s"/>
      <c r="R1050" t="s">
        <v>112</v>
      </c>
      <c r="S1050" t="s">
        <v>994</v>
      </c>
      <c r="T1050" t="s">
        <v>81</v>
      </c>
      <c r="U1050" t="s">
        <v>82</v>
      </c>
      <c r="V1050" t="s">
        <v>83</v>
      </c>
      <c r="W1050" t="s">
        <v>109</v>
      </c>
      <c r="X1050" t="s"/>
      <c r="Y1050" t="s">
        <v>85</v>
      </c>
      <c r="Z1050">
        <f>HYPERLINK("https://hotel-media.eclerx.com/savepage/tk_15462417511001582_sr_189.html","info")</f>
        <v/>
      </c>
      <c r="AA1050" t="n">
        <v>361639</v>
      </c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231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1595591</v>
      </c>
      <c r="AZ1050" t="s">
        <v>1320</v>
      </c>
      <c r="BA1050" t="s"/>
      <c r="BB1050" t="n">
        <v>653392</v>
      </c>
      <c r="BC1050" t="n">
        <v>52.511313</v>
      </c>
      <c r="BD1050" t="n">
        <v>52.511313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1317</v>
      </c>
      <c r="F1051" t="n">
        <v>1694689</v>
      </c>
      <c r="G1051" t="s">
        <v>74</v>
      </c>
      <c r="H1051" t="s">
        <v>75</v>
      </c>
      <c r="I1051" t="s"/>
      <c r="J1051" t="s">
        <v>74</v>
      </c>
      <c r="K1051" t="n">
        <v>149.55</v>
      </c>
      <c r="L1051" t="s">
        <v>76</v>
      </c>
      <c r="M1051" t="s"/>
      <c r="N1051" t="s">
        <v>544</v>
      </c>
      <c r="O1051" t="s">
        <v>78</v>
      </c>
      <c r="P1051" t="s">
        <v>1318</v>
      </c>
      <c r="Q1051" t="s"/>
      <c r="R1051" t="s">
        <v>112</v>
      </c>
      <c r="S1051" t="s">
        <v>1321</v>
      </c>
      <c r="T1051" t="s">
        <v>81</v>
      </c>
      <c r="U1051" t="s">
        <v>82</v>
      </c>
      <c r="V1051" t="s">
        <v>83</v>
      </c>
      <c r="W1051" t="s">
        <v>84</v>
      </c>
      <c r="X1051" t="s"/>
      <c r="Y1051" t="s">
        <v>85</v>
      </c>
      <c r="Z1051">
        <f>HYPERLINK("https://hotel-media.eclerx.com/savepage/tk_15462417511001582_sr_189.html","info")</f>
        <v/>
      </c>
      <c r="AA1051" t="n">
        <v>361639</v>
      </c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231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1595591</v>
      </c>
      <c r="AZ1051" t="s">
        <v>1320</v>
      </c>
      <c r="BA1051" t="s"/>
      <c r="BB1051" t="n">
        <v>653392</v>
      </c>
      <c r="BC1051" t="n">
        <v>52.511313</v>
      </c>
      <c r="BD1051" t="n">
        <v>52.511313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1317</v>
      </c>
      <c r="F1052" t="n">
        <v>1694689</v>
      </c>
      <c r="G1052" t="s">
        <v>74</v>
      </c>
      <c r="H1052" t="s">
        <v>75</v>
      </c>
      <c r="I1052" t="s"/>
      <c r="J1052" t="s">
        <v>74</v>
      </c>
      <c r="K1052" t="n">
        <v>169.52</v>
      </c>
      <c r="L1052" t="s">
        <v>76</v>
      </c>
      <c r="M1052" t="s"/>
      <c r="N1052" t="s">
        <v>475</v>
      </c>
      <c r="O1052" t="s">
        <v>78</v>
      </c>
      <c r="P1052" t="s">
        <v>1318</v>
      </c>
      <c r="Q1052" t="s"/>
      <c r="R1052" t="s">
        <v>112</v>
      </c>
      <c r="S1052" t="s">
        <v>1322</v>
      </c>
      <c r="T1052" t="s">
        <v>81</v>
      </c>
      <c r="U1052" t="s">
        <v>82</v>
      </c>
      <c r="V1052" t="s">
        <v>83</v>
      </c>
      <c r="W1052" t="s">
        <v>84</v>
      </c>
      <c r="X1052" t="s"/>
      <c r="Y1052" t="s">
        <v>85</v>
      </c>
      <c r="Z1052">
        <f>HYPERLINK("https://hotel-media.eclerx.com/savepage/tk_15462417511001582_sr_189.html","info")</f>
        <v/>
      </c>
      <c r="AA1052" t="n">
        <v>361639</v>
      </c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231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1595591</v>
      </c>
      <c r="AZ1052" t="s">
        <v>1320</v>
      </c>
      <c r="BA1052" t="s"/>
      <c r="BB1052" t="n">
        <v>653392</v>
      </c>
      <c r="BC1052" t="n">
        <v>52.511313</v>
      </c>
      <c r="BD1052" t="n">
        <v>52.511313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615</v>
      </c>
      <c r="F1053" t="n">
        <v>2748555</v>
      </c>
      <c r="G1053" t="s">
        <v>74</v>
      </c>
      <c r="H1053" t="s">
        <v>75</v>
      </c>
      <c r="I1053" t="s"/>
      <c r="J1053" t="s">
        <v>74</v>
      </c>
      <c r="K1053" t="n">
        <v>109</v>
      </c>
      <c r="L1053" t="s">
        <v>76</v>
      </c>
      <c r="M1053" t="s"/>
      <c r="N1053" t="s">
        <v>93</v>
      </c>
      <c r="O1053" t="s">
        <v>78</v>
      </c>
      <c r="P1053" t="s">
        <v>615</v>
      </c>
      <c r="Q1053" t="s"/>
      <c r="R1053" t="s">
        <v>171</v>
      </c>
      <c r="S1053" t="s">
        <v>202</v>
      </c>
      <c r="T1053" t="s">
        <v>81</v>
      </c>
      <c r="U1053" t="s">
        <v>82</v>
      </c>
      <c r="V1053" t="s">
        <v>83</v>
      </c>
      <c r="W1053" t="s">
        <v>109</v>
      </c>
      <c r="X1053" t="s"/>
      <c r="Y1053" t="s">
        <v>85</v>
      </c>
      <c r="Z1053">
        <f>HYPERLINK("https://hotel-media.eclerx.com/savepage/tk_15462421505570836_sr_189.html","info")</f>
        <v/>
      </c>
      <c r="AA1053" t="n">
        <v>272630</v>
      </c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418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2071506</v>
      </c>
      <c r="AZ1053" t="s">
        <v>616</v>
      </c>
      <c r="BA1053" t="s"/>
      <c r="BB1053" t="n">
        <v>3185</v>
      </c>
      <c r="BC1053" t="n">
        <v>52.50955</v>
      </c>
      <c r="BD1053" t="n">
        <v>52.50955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615</v>
      </c>
      <c r="F1054" t="n">
        <v>2748555</v>
      </c>
      <c r="G1054" t="s">
        <v>74</v>
      </c>
      <c r="H1054" t="s">
        <v>75</v>
      </c>
      <c r="I1054" t="s"/>
      <c r="J1054" t="s">
        <v>74</v>
      </c>
      <c r="K1054" t="n">
        <v>119</v>
      </c>
      <c r="L1054" t="s">
        <v>76</v>
      </c>
      <c r="M1054" t="s"/>
      <c r="N1054" t="s">
        <v>95</v>
      </c>
      <c r="O1054" t="s">
        <v>78</v>
      </c>
      <c r="P1054" t="s">
        <v>615</v>
      </c>
      <c r="Q1054" t="s"/>
      <c r="R1054" t="s">
        <v>171</v>
      </c>
      <c r="S1054" t="s">
        <v>204</v>
      </c>
      <c r="T1054" t="s">
        <v>81</v>
      </c>
      <c r="U1054" t="s">
        <v>82</v>
      </c>
      <c r="V1054" t="s">
        <v>83</v>
      </c>
      <c r="W1054" t="s">
        <v>109</v>
      </c>
      <c r="X1054" t="s"/>
      <c r="Y1054" t="s">
        <v>85</v>
      </c>
      <c r="Z1054">
        <f>HYPERLINK("https://hotel-media.eclerx.com/savepage/tk_15462421505570836_sr_189.html","info")</f>
        <v/>
      </c>
      <c r="AA1054" t="n">
        <v>272630</v>
      </c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418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2071506</v>
      </c>
      <c r="AZ1054" t="s">
        <v>616</v>
      </c>
      <c r="BA1054" t="s"/>
      <c r="BB1054" t="n">
        <v>3185</v>
      </c>
      <c r="BC1054" t="n">
        <v>52.50955</v>
      </c>
      <c r="BD1054" t="n">
        <v>52.50955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631</v>
      </c>
      <c r="F1055" t="n">
        <v>528423</v>
      </c>
      <c r="G1055" t="s">
        <v>74</v>
      </c>
      <c r="H1055" t="s">
        <v>75</v>
      </c>
      <c r="I1055" t="s"/>
      <c r="J1055" t="s">
        <v>74</v>
      </c>
      <c r="K1055" t="n">
        <v>92.41</v>
      </c>
      <c r="L1055" t="s">
        <v>76</v>
      </c>
      <c r="M1055" t="s"/>
      <c r="N1055" t="s">
        <v>468</v>
      </c>
      <c r="O1055" t="s">
        <v>78</v>
      </c>
      <c r="P1055" t="s">
        <v>632</v>
      </c>
      <c r="Q1055" t="s"/>
      <c r="R1055" t="s">
        <v>112</v>
      </c>
      <c r="S1055" t="s">
        <v>633</v>
      </c>
      <c r="T1055" t="s">
        <v>81</v>
      </c>
      <c r="U1055" t="s">
        <v>82</v>
      </c>
      <c r="V1055" t="s">
        <v>83</v>
      </c>
      <c r="W1055" t="s">
        <v>109</v>
      </c>
      <c r="X1055" t="s"/>
      <c r="Y1055" t="s">
        <v>85</v>
      </c>
      <c r="Z1055">
        <f>HYPERLINK("https://hotel-media.eclerx.com/savepage/tk_15462414288886116_sr_189.html","info")</f>
        <v/>
      </c>
      <c r="AA1055" t="n">
        <v>82053</v>
      </c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75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955158</v>
      </c>
      <c r="AZ1055" t="s">
        <v>634</v>
      </c>
      <c r="BA1055" t="s"/>
      <c r="BB1055" t="n">
        <v>254755</v>
      </c>
      <c r="BC1055" t="n">
        <v>52.502221</v>
      </c>
      <c r="BD1055" t="n">
        <v>52.502221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631</v>
      </c>
      <c r="F1056" t="n">
        <v>528423</v>
      </c>
      <c r="G1056" t="s">
        <v>74</v>
      </c>
      <c r="H1056" t="s">
        <v>75</v>
      </c>
      <c r="I1056" t="s"/>
      <c r="J1056" t="s">
        <v>74</v>
      </c>
      <c r="K1056" t="n">
        <v>105.01</v>
      </c>
      <c r="L1056" t="s">
        <v>76</v>
      </c>
      <c r="M1056" t="s"/>
      <c r="N1056" t="s">
        <v>319</v>
      </c>
      <c r="O1056" t="s">
        <v>78</v>
      </c>
      <c r="P1056" t="s">
        <v>632</v>
      </c>
      <c r="Q1056" t="s"/>
      <c r="R1056" t="s">
        <v>112</v>
      </c>
      <c r="S1056" t="s">
        <v>635</v>
      </c>
      <c r="T1056" t="s">
        <v>81</v>
      </c>
      <c r="U1056" t="s">
        <v>82</v>
      </c>
      <c r="V1056" t="s">
        <v>83</v>
      </c>
      <c r="W1056" t="s">
        <v>109</v>
      </c>
      <c r="X1056" t="s"/>
      <c r="Y1056" t="s">
        <v>85</v>
      </c>
      <c r="Z1056">
        <f>HYPERLINK("https://hotel-media.eclerx.com/savepage/tk_15462414288886116_sr_189.html","info")</f>
        <v/>
      </c>
      <c r="AA1056" t="n">
        <v>82053</v>
      </c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75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955158</v>
      </c>
      <c r="AZ1056" t="s">
        <v>634</v>
      </c>
      <c r="BA1056" t="s"/>
      <c r="BB1056" t="n">
        <v>254755</v>
      </c>
      <c r="BC1056" t="n">
        <v>52.502221</v>
      </c>
      <c r="BD1056" t="n">
        <v>52.502221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631</v>
      </c>
      <c r="F1057" t="n">
        <v>528423</v>
      </c>
      <c r="G1057" t="s">
        <v>74</v>
      </c>
      <c r="H1057" t="s">
        <v>75</v>
      </c>
      <c r="I1057" t="s"/>
      <c r="J1057" t="s">
        <v>74</v>
      </c>
      <c r="K1057" t="n">
        <v>129.54</v>
      </c>
      <c r="L1057" t="s">
        <v>76</v>
      </c>
      <c r="M1057" t="s"/>
      <c r="N1057" t="s">
        <v>201</v>
      </c>
      <c r="O1057" t="s">
        <v>78</v>
      </c>
      <c r="P1057" t="s">
        <v>632</v>
      </c>
      <c r="Q1057" t="s"/>
      <c r="R1057" t="s">
        <v>112</v>
      </c>
      <c r="S1057" t="s">
        <v>636</v>
      </c>
      <c r="T1057" t="s">
        <v>81</v>
      </c>
      <c r="U1057" t="s">
        <v>82</v>
      </c>
      <c r="V1057" t="s">
        <v>83</v>
      </c>
      <c r="W1057" t="s">
        <v>109</v>
      </c>
      <c r="X1057" t="s"/>
      <c r="Y1057" t="s">
        <v>85</v>
      </c>
      <c r="Z1057">
        <f>HYPERLINK("https://hotel-media.eclerx.com/savepage/tk_15462414288886116_sr_189.html","info")</f>
        <v/>
      </c>
      <c r="AA1057" t="n">
        <v>82053</v>
      </c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75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955158</v>
      </c>
      <c r="AZ1057" t="s">
        <v>634</v>
      </c>
      <c r="BA1057" t="s"/>
      <c r="BB1057" t="n">
        <v>254755</v>
      </c>
      <c r="BC1057" t="n">
        <v>52.502221</v>
      </c>
      <c r="BD1057" t="n">
        <v>52.502221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631</v>
      </c>
      <c r="F1058" t="n">
        <v>528423</v>
      </c>
      <c r="G1058" t="s">
        <v>74</v>
      </c>
      <c r="H1058" t="s">
        <v>75</v>
      </c>
      <c r="I1058" t="s"/>
      <c r="J1058" t="s">
        <v>74</v>
      </c>
      <c r="K1058" t="n">
        <v>149.28</v>
      </c>
      <c r="L1058" t="s">
        <v>76</v>
      </c>
      <c r="M1058" t="s"/>
      <c r="N1058" t="s">
        <v>319</v>
      </c>
      <c r="O1058" t="s">
        <v>78</v>
      </c>
      <c r="P1058" t="s">
        <v>632</v>
      </c>
      <c r="Q1058" t="s"/>
      <c r="R1058" t="s">
        <v>112</v>
      </c>
      <c r="S1058" t="s">
        <v>637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>
        <f>HYPERLINK("https://hotel-media.eclerx.com/savepage/tk_15462414288886116_sr_189.html","info")</f>
        <v/>
      </c>
      <c r="AA1058" t="n">
        <v>82053</v>
      </c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75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955158</v>
      </c>
      <c r="AZ1058" t="s">
        <v>634</v>
      </c>
      <c r="BA1058" t="s"/>
      <c r="BB1058" t="n">
        <v>254755</v>
      </c>
      <c r="BC1058" t="n">
        <v>52.502221</v>
      </c>
      <c r="BD1058" t="n">
        <v>52.502221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631</v>
      </c>
      <c r="F1059" t="n">
        <v>528423</v>
      </c>
      <c r="G1059" t="s">
        <v>74</v>
      </c>
      <c r="H1059" t="s">
        <v>75</v>
      </c>
      <c r="I1059" t="s"/>
      <c r="J1059" t="s">
        <v>74</v>
      </c>
      <c r="K1059" t="n">
        <v>151.22</v>
      </c>
      <c r="L1059" t="s">
        <v>76</v>
      </c>
      <c r="M1059" t="s"/>
      <c r="N1059" t="s">
        <v>546</v>
      </c>
      <c r="O1059" t="s">
        <v>78</v>
      </c>
      <c r="P1059" t="s">
        <v>632</v>
      </c>
      <c r="Q1059" t="s"/>
      <c r="R1059" t="s">
        <v>112</v>
      </c>
      <c r="S1059" t="s">
        <v>638</v>
      </c>
      <c r="T1059" t="s">
        <v>81</v>
      </c>
      <c r="U1059" t="s">
        <v>82</v>
      </c>
      <c r="V1059" t="s">
        <v>83</v>
      </c>
      <c r="W1059" t="s">
        <v>109</v>
      </c>
      <c r="X1059" t="s"/>
      <c r="Y1059" t="s">
        <v>85</v>
      </c>
      <c r="Z1059">
        <f>HYPERLINK("https://hotel-media.eclerx.com/savepage/tk_15462414288886116_sr_189.html","info")</f>
        <v/>
      </c>
      <c r="AA1059" t="n">
        <v>82053</v>
      </c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75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955158</v>
      </c>
      <c r="AZ1059" t="s">
        <v>634</v>
      </c>
      <c r="BA1059" t="s"/>
      <c r="BB1059" t="n">
        <v>254755</v>
      </c>
      <c r="BC1059" t="n">
        <v>52.502221</v>
      </c>
      <c r="BD1059" t="n">
        <v>52.502221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631</v>
      </c>
      <c r="F1060" t="n">
        <v>528423</v>
      </c>
      <c r="G1060" t="s">
        <v>74</v>
      </c>
      <c r="H1060" t="s">
        <v>75</v>
      </c>
      <c r="I1060" t="s"/>
      <c r="J1060" t="s">
        <v>74</v>
      </c>
      <c r="K1060" t="n">
        <v>225.02</v>
      </c>
      <c r="L1060" t="s">
        <v>76</v>
      </c>
      <c r="M1060" t="s"/>
      <c r="N1060" t="s">
        <v>546</v>
      </c>
      <c r="O1060" t="s">
        <v>78</v>
      </c>
      <c r="P1060" t="s">
        <v>632</v>
      </c>
      <c r="Q1060" t="s"/>
      <c r="R1060" t="s">
        <v>112</v>
      </c>
      <c r="S1060" t="s">
        <v>639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>
        <f>HYPERLINK("https://hotel-media.eclerx.com/savepage/tk_15462414288886116_sr_189.html","info")</f>
        <v/>
      </c>
      <c r="AA1060" t="n">
        <v>82053</v>
      </c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75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955158</v>
      </c>
      <c r="AZ1060" t="s">
        <v>634</v>
      </c>
      <c r="BA1060" t="s"/>
      <c r="BB1060" t="n">
        <v>254755</v>
      </c>
      <c r="BC1060" t="n">
        <v>52.502221</v>
      </c>
      <c r="BD1060" t="n">
        <v>52.502221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1323</v>
      </c>
      <c r="F1061" t="n">
        <v>-1</v>
      </c>
      <c r="G1061" t="s">
        <v>74</v>
      </c>
      <c r="H1061" t="s">
        <v>75</v>
      </c>
      <c r="I1061" t="s"/>
      <c r="J1061" t="s">
        <v>74</v>
      </c>
      <c r="K1061" t="n">
        <v>125</v>
      </c>
      <c r="L1061" t="s">
        <v>76</v>
      </c>
      <c r="M1061" t="s"/>
      <c r="N1061" t="s">
        <v>201</v>
      </c>
      <c r="O1061" t="s">
        <v>78</v>
      </c>
      <c r="P1061" t="s">
        <v>1323</v>
      </c>
      <c r="Q1061" t="s"/>
      <c r="R1061" t="s">
        <v>112</v>
      </c>
      <c r="S1061" t="s">
        <v>645</v>
      </c>
      <c r="T1061" t="s">
        <v>81</v>
      </c>
      <c r="U1061" t="s">
        <v>82</v>
      </c>
      <c r="V1061" t="s">
        <v>83</v>
      </c>
      <c r="W1061" t="s">
        <v>109</v>
      </c>
      <c r="X1061" t="s"/>
      <c r="Y1061" t="s">
        <v>85</v>
      </c>
      <c r="Z1061">
        <f>HYPERLINK("https://hotel-media.eclerx.com/savepage/tk_15462414428959217_sr_189.html","info")</f>
        <v/>
      </c>
      <c r="AA1061" t="n">
        <v>-5876997</v>
      </c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82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5876997</v>
      </c>
      <c r="AZ1061" t="s">
        <v>1324</v>
      </c>
      <c r="BA1061" t="s"/>
      <c r="BB1061" t="n">
        <v>766149</v>
      </c>
      <c r="BC1061" t="n">
        <v>52.50119</v>
      </c>
      <c r="BD1061" t="n">
        <v>52.50119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1325</v>
      </c>
      <c r="F1062" t="n">
        <v>379378</v>
      </c>
      <c r="G1062" t="s">
        <v>74</v>
      </c>
      <c r="H1062" t="s">
        <v>75</v>
      </c>
      <c r="I1062" t="s"/>
      <c r="J1062" t="s">
        <v>74</v>
      </c>
      <c r="K1062" t="n">
        <v>122.5</v>
      </c>
      <c r="L1062" t="s">
        <v>76</v>
      </c>
      <c r="M1062" t="s"/>
      <c r="N1062" t="s">
        <v>1326</v>
      </c>
      <c r="O1062" t="s">
        <v>78</v>
      </c>
      <c r="P1062" t="s">
        <v>1327</v>
      </c>
      <c r="Q1062" t="s"/>
      <c r="R1062" t="s">
        <v>107</v>
      </c>
      <c r="S1062" t="s">
        <v>1328</v>
      </c>
      <c r="T1062" t="s">
        <v>81</v>
      </c>
      <c r="U1062" t="s">
        <v>82</v>
      </c>
      <c r="V1062" t="s">
        <v>83</v>
      </c>
      <c r="W1062" t="s">
        <v>109</v>
      </c>
      <c r="X1062" t="s"/>
      <c r="Y1062" t="s">
        <v>85</v>
      </c>
      <c r="Z1062">
        <f>HYPERLINK("https://hotel-media.eclerx.com/savepage/tk_15462415454731987_sr_188.html","info")</f>
        <v/>
      </c>
      <c r="AA1062" t="n">
        <v>88806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149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955294</v>
      </c>
      <c r="AZ1062" t="s">
        <v>1329</v>
      </c>
      <c r="BA1062" t="s"/>
      <c r="BB1062" t="n">
        <v>7</v>
      </c>
      <c r="BC1062" t="n">
        <v>52.506315</v>
      </c>
      <c r="BD1062" t="n">
        <v>52.506315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1325</v>
      </c>
      <c r="F1063" t="n">
        <v>379378</v>
      </c>
      <c r="G1063" t="s">
        <v>74</v>
      </c>
      <c r="H1063" t="s">
        <v>75</v>
      </c>
      <c r="I1063" t="s"/>
      <c r="J1063" t="s">
        <v>74</v>
      </c>
      <c r="K1063" t="n">
        <v>144</v>
      </c>
      <c r="L1063" t="s">
        <v>76</v>
      </c>
      <c r="M1063" t="s"/>
      <c r="N1063" t="s">
        <v>1330</v>
      </c>
      <c r="O1063" t="s">
        <v>78</v>
      </c>
      <c r="P1063" t="s">
        <v>1327</v>
      </c>
      <c r="Q1063" t="s"/>
      <c r="R1063" t="s">
        <v>107</v>
      </c>
      <c r="S1063" t="s">
        <v>335</v>
      </c>
      <c r="T1063" t="s">
        <v>81</v>
      </c>
      <c r="U1063" t="s">
        <v>82</v>
      </c>
      <c r="V1063" t="s">
        <v>83</v>
      </c>
      <c r="W1063" t="s">
        <v>109</v>
      </c>
      <c r="X1063" t="s"/>
      <c r="Y1063" t="s">
        <v>85</v>
      </c>
      <c r="Z1063">
        <f>HYPERLINK("https://hotel-media.eclerx.com/savepage/tk_15462415454731987_sr_188.html","info")</f>
        <v/>
      </c>
      <c r="AA1063" t="n">
        <v>88806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149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955294</v>
      </c>
      <c r="AZ1063" t="s">
        <v>1329</v>
      </c>
      <c r="BA1063" t="s"/>
      <c r="BB1063" t="n">
        <v>7</v>
      </c>
      <c r="BC1063" t="n">
        <v>52.506315</v>
      </c>
      <c r="BD1063" t="n">
        <v>52.506315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1325</v>
      </c>
      <c r="F1064" t="n">
        <v>379378</v>
      </c>
      <c r="G1064" t="s">
        <v>74</v>
      </c>
      <c r="H1064" t="s">
        <v>75</v>
      </c>
      <c r="I1064" t="s"/>
      <c r="J1064" t="s">
        <v>74</v>
      </c>
      <c r="K1064" t="n">
        <v>122.5</v>
      </c>
      <c r="L1064" t="s">
        <v>76</v>
      </c>
      <c r="M1064" t="s"/>
      <c r="N1064" t="s">
        <v>1331</v>
      </c>
      <c r="O1064" t="s">
        <v>78</v>
      </c>
      <c r="P1064" t="s">
        <v>1327</v>
      </c>
      <c r="Q1064" t="s"/>
      <c r="R1064" t="s">
        <v>107</v>
      </c>
      <c r="S1064" t="s">
        <v>1328</v>
      </c>
      <c r="T1064" t="s">
        <v>81</v>
      </c>
      <c r="U1064" t="s">
        <v>82</v>
      </c>
      <c r="V1064" t="s">
        <v>83</v>
      </c>
      <c r="W1064" t="s">
        <v>109</v>
      </c>
      <c r="X1064" t="s"/>
      <c r="Y1064" t="s">
        <v>85</v>
      </c>
      <c r="Z1064">
        <f>HYPERLINK("https://hotel-media.eclerx.com/savepage/tk_15462415454731987_sr_188.html","info")</f>
        <v/>
      </c>
      <c r="AA1064" t="n">
        <v>88806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149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955294</v>
      </c>
      <c r="AZ1064" t="s">
        <v>1329</v>
      </c>
      <c r="BA1064" t="s"/>
      <c r="BB1064" t="n">
        <v>7</v>
      </c>
      <c r="BC1064" t="n">
        <v>52.506315</v>
      </c>
      <c r="BD1064" t="n">
        <v>52.506315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1325</v>
      </c>
      <c r="F1065" t="n">
        <v>379378</v>
      </c>
      <c r="G1065" t="s">
        <v>74</v>
      </c>
      <c r="H1065" t="s">
        <v>75</v>
      </c>
      <c r="I1065" t="s"/>
      <c r="J1065" t="s">
        <v>74</v>
      </c>
      <c r="K1065" t="n">
        <v>129.5</v>
      </c>
      <c r="L1065" t="s">
        <v>76</v>
      </c>
      <c r="M1065" t="s"/>
      <c r="N1065" t="s">
        <v>1331</v>
      </c>
      <c r="O1065" t="s">
        <v>78</v>
      </c>
      <c r="P1065" t="s">
        <v>1327</v>
      </c>
      <c r="Q1065" t="s"/>
      <c r="R1065" t="s">
        <v>107</v>
      </c>
      <c r="S1065" t="s">
        <v>1332</v>
      </c>
      <c r="T1065" t="s">
        <v>81</v>
      </c>
      <c r="U1065" t="s">
        <v>82</v>
      </c>
      <c r="V1065" t="s">
        <v>83</v>
      </c>
      <c r="W1065" t="s">
        <v>109</v>
      </c>
      <c r="X1065" t="s"/>
      <c r="Y1065" t="s">
        <v>85</v>
      </c>
      <c r="Z1065">
        <f>HYPERLINK("https://hotel-media.eclerx.com/savepage/tk_15462415454731987_sr_188.html","info")</f>
        <v/>
      </c>
      <c r="AA1065" t="n">
        <v>88806</v>
      </c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149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955294</v>
      </c>
      <c r="AZ1065" t="s">
        <v>1329</v>
      </c>
      <c r="BA1065" t="s"/>
      <c r="BB1065" t="n">
        <v>7</v>
      </c>
      <c r="BC1065" t="n">
        <v>52.506315</v>
      </c>
      <c r="BD1065" t="n">
        <v>52.506315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1325</v>
      </c>
      <c r="F1066" t="n">
        <v>379378</v>
      </c>
      <c r="G1066" t="s">
        <v>74</v>
      </c>
      <c r="H1066" t="s">
        <v>75</v>
      </c>
      <c r="I1066" t="s"/>
      <c r="J1066" t="s">
        <v>74</v>
      </c>
      <c r="K1066" t="n">
        <v>142.5</v>
      </c>
      <c r="L1066" t="s">
        <v>76</v>
      </c>
      <c r="M1066" t="s"/>
      <c r="N1066" t="s">
        <v>1333</v>
      </c>
      <c r="O1066" t="s">
        <v>78</v>
      </c>
      <c r="P1066" t="s">
        <v>1327</v>
      </c>
      <c r="Q1066" t="s"/>
      <c r="R1066" t="s">
        <v>107</v>
      </c>
      <c r="S1066" t="s">
        <v>1334</v>
      </c>
      <c r="T1066" t="s">
        <v>81</v>
      </c>
      <c r="U1066" t="s">
        <v>82</v>
      </c>
      <c r="V1066" t="s">
        <v>83</v>
      </c>
      <c r="W1066" t="s">
        <v>109</v>
      </c>
      <c r="X1066" t="s"/>
      <c r="Y1066" t="s">
        <v>85</v>
      </c>
      <c r="Z1066">
        <f>HYPERLINK("https://hotel-media.eclerx.com/savepage/tk_15462415454731987_sr_188.html","info")</f>
        <v/>
      </c>
      <c r="AA1066" t="n">
        <v>88806</v>
      </c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149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955294</v>
      </c>
      <c r="AZ1066" t="s">
        <v>1329</v>
      </c>
      <c r="BA1066" t="s"/>
      <c r="BB1066" t="n">
        <v>7</v>
      </c>
      <c r="BC1066" t="n">
        <v>52.506315</v>
      </c>
      <c r="BD1066" t="n">
        <v>52.506315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1325</v>
      </c>
      <c r="F1067" t="n">
        <v>379378</v>
      </c>
      <c r="G1067" t="s">
        <v>74</v>
      </c>
      <c r="H1067" t="s">
        <v>75</v>
      </c>
      <c r="I1067" t="s"/>
      <c r="J1067" t="s">
        <v>74</v>
      </c>
      <c r="K1067" t="n">
        <v>142.5</v>
      </c>
      <c r="L1067" t="s">
        <v>76</v>
      </c>
      <c r="M1067" t="s"/>
      <c r="N1067" t="s">
        <v>1333</v>
      </c>
      <c r="O1067" t="s">
        <v>78</v>
      </c>
      <c r="P1067" t="s">
        <v>1327</v>
      </c>
      <c r="Q1067" t="s"/>
      <c r="R1067" t="s">
        <v>107</v>
      </c>
      <c r="S1067" t="s">
        <v>1334</v>
      </c>
      <c r="T1067" t="s">
        <v>81</v>
      </c>
      <c r="U1067" t="s">
        <v>82</v>
      </c>
      <c r="V1067" t="s">
        <v>83</v>
      </c>
      <c r="W1067" t="s">
        <v>109</v>
      </c>
      <c r="X1067" t="s"/>
      <c r="Y1067" t="s">
        <v>85</v>
      </c>
      <c r="Z1067">
        <f>HYPERLINK("https://hotel-media.eclerx.com/savepage/tk_15462415454731987_sr_188.html","info")</f>
        <v/>
      </c>
      <c r="AA1067" t="n">
        <v>88806</v>
      </c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149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955294</v>
      </c>
      <c r="AZ1067" t="s">
        <v>1329</v>
      </c>
      <c r="BA1067" t="s"/>
      <c r="BB1067" t="n">
        <v>7</v>
      </c>
      <c r="BC1067" t="n">
        <v>52.506315</v>
      </c>
      <c r="BD1067" t="n">
        <v>52.506315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1325</v>
      </c>
      <c r="F1068" t="n">
        <v>379378</v>
      </c>
      <c r="G1068" t="s">
        <v>74</v>
      </c>
      <c r="H1068" t="s">
        <v>75</v>
      </c>
      <c r="I1068" t="s"/>
      <c r="J1068" t="s">
        <v>74</v>
      </c>
      <c r="K1068" t="n">
        <v>149.5</v>
      </c>
      <c r="L1068" t="s">
        <v>76</v>
      </c>
      <c r="M1068" t="s"/>
      <c r="N1068" t="s">
        <v>1333</v>
      </c>
      <c r="O1068" t="s">
        <v>78</v>
      </c>
      <c r="P1068" t="s">
        <v>1327</v>
      </c>
      <c r="Q1068" t="s"/>
      <c r="R1068" t="s">
        <v>107</v>
      </c>
      <c r="S1068" t="s">
        <v>1335</v>
      </c>
      <c r="T1068" t="s">
        <v>81</v>
      </c>
      <c r="U1068" t="s">
        <v>82</v>
      </c>
      <c r="V1068" t="s">
        <v>83</v>
      </c>
      <c r="W1068" t="s">
        <v>109</v>
      </c>
      <c r="X1068" t="s"/>
      <c r="Y1068" t="s">
        <v>85</v>
      </c>
      <c r="Z1068">
        <f>HYPERLINK("https://hotel-media.eclerx.com/savepage/tk_15462415454731987_sr_188.html","info")</f>
        <v/>
      </c>
      <c r="AA1068" t="n">
        <v>88806</v>
      </c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149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955294</v>
      </c>
      <c r="AZ1068" t="s">
        <v>1329</v>
      </c>
      <c r="BA1068" t="s"/>
      <c r="BB1068" t="n">
        <v>7</v>
      </c>
      <c r="BC1068" t="n">
        <v>52.506315</v>
      </c>
      <c r="BD1068" t="n">
        <v>52.506315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1325</v>
      </c>
      <c r="F1069" t="n">
        <v>379378</v>
      </c>
      <c r="G1069" t="s">
        <v>74</v>
      </c>
      <c r="H1069" t="s">
        <v>75</v>
      </c>
      <c r="I1069" t="s"/>
      <c r="J1069" t="s">
        <v>74</v>
      </c>
      <c r="K1069" t="n">
        <v>152.5</v>
      </c>
      <c r="L1069" t="s">
        <v>76</v>
      </c>
      <c r="M1069" t="s"/>
      <c r="N1069" t="s">
        <v>1331</v>
      </c>
      <c r="O1069" t="s">
        <v>78</v>
      </c>
      <c r="P1069" t="s">
        <v>1327</v>
      </c>
      <c r="Q1069" t="s"/>
      <c r="R1069" t="s">
        <v>107</v>
      </c>
      <c r="S1069" t="s">
        <v>1336</v>
      </c>
      <c r="T1069" t="s">
        <v>81</v>
      </c>
      <c r="U1069" t="s">
        <v>82</v>
      </c>
      <c r="V1069" t="s">
        <v>83</v>
      </c>
      <c r="W1069" t="s">
        <v>84</v>
      </c>
      <c r="X1069" t="s"/>
      <c r="Y1069" t="s">
        <v>85</v>
      </c>
      <c r="Z1069">
        <f>HYPERLINK("https://hotel-media.eclerx.com/savepage/tk_15462415454731987_sr_188.html","info")</f>
        <v/>
      </c>
      <c r="AA1069" t="n">
        <v>88806</v>
      </c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149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955294</v>
      </c>
      <c r="AZ1069" t="s">
        <v>1329</v>
      </c>
      <c r="BA1069" t="s"/>
      <c r="BB1069" t="n">
        <v>7</v>
      </c>
      <c r="BC1069" t="n">
        <v>52.506315</v>
      </c>
      <c r="BD1069" t="n">
        <v>52.506315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1325</v>
      </c>
      <c r="F1070" t="n">
        <v>379378</v>
      </c>
      <c r="G1070" t="s">
        <v>74</v>
      </c>
      <c r="H1070" t="s">
        <v>75</v>
      </c>
      <c r="I1070" t="s"/>
      <c r="J1070" t="s">
        <v>74</v>
      </c>
      <c r="K1070" t="n">
        <v>159.5</v>
      </c>
      <c r="L1070" t="s">
        <v>76</v>
      </c>
      <c r="M1070" t="s"/>
      <c r="N1070" t="s">
        <v>1331</v>
      </c>
      <c r="O1070" t="s">
        <v>78</v>
      </c>
      <c r="P1070" t="s">
        <v>1327</v>
      </c>
      <c r="Q1070" t="s"/>
      <c r="R1070" t="s">
        <v>107</v>
      </c>
      <c r="S1070" t="s">
        <v>1004</v>
      </c>
      <c r="T1070" t="s">
        <v>81</v>
      </c>
      <c r="U1070" t="s">
        <v>82</v>
      </c>
      <c r="V1070" t="s">
        <v>83</v>
      </c>
      <c r="W1070" t="s">
        <v>84</v>
      </c>
      <c r="X1070" t="s"/>
      <c r="Y1070" t="s">
        <v>85</v>
      </c>
      <c r="Z1070">
        <f>HYPERLINK("https://hotel-media.eclerx.com/savepage/tk_15462415454731987_sr_188.html","info")</f>
        <v/>
      </c>
      <c r="AA1070" t="n">
        <v>88806</v>
      </c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149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955294</v>
      </c>
      <c r="AZ1070" t="s">
        <v>1329</v>
      </c>
      <c r="BA1070" t="s"/>
      <c r="BB1070" t="n">
        <v>7</v>
      </c>
      <c r="BC1070" t="n">
        <v>52.506315</v>
      </c>
      <c r="BD1070" t="n">
        <v>52.506315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1325</v>
      </c>
      <c r="F1071" t="n">
        <v>379378</v>
      </c>
      <c r="G1071" t="s">
        <v>74</v>
      </c>
      <c r="H1071" t="s">
        <v>75</v>
      </c>
      <c r="I1071" t="s"/>
      <c r="J1071" t="s">
        <v>74</v>
      </c>
      <c r="K1071" t="n">
        <v>164</v>
      </c>
      <c r="L1071" t="s">
        <v>76</v>
      </c>
      <c r="M1071" t="s"/>
      <c r="N1071" t="s">
        <v>1337</v>
      </c>
      <c r="O1071" t="s">
        <v>78</v>
      </c>
      <c r="P1071" t="s">
        <v>1327</v>
      </c>
      <c r="Q1071" t="s"/>
      <c r="R1071" t="s">
        <v>107</v>
      </c>
      <c r="S1071" t="s">
        <v>1006</v>
      </c>
      <c r="T1071" t="s">
        <v>81</v>
      </c>
      <c r="U1071" t="s">
        <v>82</v>
      </c>
      <c r="V1071" t="s">
        <v>83</v>
      </c>
      <c r="W1071" t="s">
        <v>109</v>
      </c>
      <c r="X1071" t="s"/>
      <c r="Y1071" t="s">
        <v>85</v>
      </c>
      <c r="Z1071">
        <f>HYPERLINK("https://hotel-media.eclerx.com/savepage/tk_15462415454731987_sr_188.html","info")</f>
        <v/>
      </c>
      <c r="AA1071" t="n">
        <v>88806</v>
      </c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149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955294</v>
      </c>
      <c r="AZ1071" t="s">
        <v>1329</v>
      </c>
      <c r="BA1071" t="s"/>
      <c r="BB1071" t="n">
        <v>7</v>
      </c>
      <c r="BC1071" t="n">
        <v>52.506315</v>
      </c>
      <c r="BD1071" t="n">
        <v>52.506315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1325</v>
      </c>
      <c r="F1072" t="n">
        <v>379378</v>
      </c>
      <c r="G1072" t="s">
        <v>74</v>
      </c>
      <c r="H1072" t="s">
        <v>75</v>
      </c>
      <c r="I1072" t="s"/>
      <c r="J1072" t="s">
        <v>74</v>
      </c>
      <c r="K1072" t="n">
        <v>172.5</v>
      </c>
      <c r="L1072" t="s">
        <v>76</v>
      </c>
      <c r="M1072" t="s"/>
      <c r="N1072" t="s">
        <v>1333</v>
      </c>
      <c r="O1072" t="s">
        <v>78</v>
      </c>
      <c r="P1072" t="s">
        <v>1327</v>
      </c>
      <c r="Q1072" t="s"/>
      <c r="R1072" t="s">
        <v>107</v>
      </c>
      <c r="S1072" t="s">
        <v>1338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>
        <f>HYPERLINK("https://hotel-media.eclerx.com/savepage/tk_15462415454731987_sr_188.html","info")</f>
        <v/>
      </c>
      <c r="AA1072" t="n">
        <v>88806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149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955294</v>
      </c>
      <c r="AZ1072" t="s">
        <v>1329</v>
      </c>
      <c r="BA1072" t="s"/>
      <c r="BB1072" t="n">
        <v>7</v>
      </c>
      <c r="BC1072" t="n">
        <v>52.506315</v>
      </c>
      <c r="BD1072" t="n">
        <v>52.506315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1325</v>
      </c>
      <c r="F1073" t="n">
        <v>379378</v>
      </c>
      <c r="G1073" t="s">
        <v>74</v>
      </c>
      <c r="H1073" t="s">
        <v>75</v>
      </c>
      <c r="I1073" t="s"/>
      <c r="J1073" t="s">
        <v>74</v>
      </c>
      <c r="K1073" t="n">
        <v>174</v>
      </c>
      <c r="L1073" t="s">
        <v>76</v>
      </c>
      <c r="M1073" t="s"/>
      <c r="N1073" t="s">
        <v>1330</v>
      </c>
      <c r="O1073" t="s">
        <v>78</v>
      </c>
      <c r="P1073" t="s">
        <v>1327</v>
      </c>
      <c r="Q1073" t="s"/>
      <c r="R1073" t="s">
        <v>107</v>
      </c>
      <c r="S1073" t="s">
        <v>1008</v>
      </c>
      <c r="T1073" t="s">
        <v>81</v>
      </c>
      <c r="U1073" t="s">
        <v>82</v>
      </c>
      <c r="V1073" t="s">
        <v>83</v>
      </c>
      <c r="W1073" t="s">
        <v>84</v>
      </c>
      <c r="X1073" t="s"/>
      <c r="Y1073" t="s">
        <v>85</v>
      </c>
      <c r="Z1073">
        <f>HYPERLINK("https://hotel-media.eclerx.com/savepage/tk_15462415454731987_sr_188.html","info")</f>
        <v/>
      </c>
      <c r="AA1073" t="n">
        <v>88806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149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955294</v>
      </c>
      <c r="AZ1073" t="s">
        <v>1329</v>
      </c>
      <c r="BA1073" t="s"/>
      <c r="BB1073" t="n">
        <v>7</v>
      </c>
      <c r="BC1073" t="n">
        <v>52.506315</v>
      </c>
      <c r="BD1073" t="n">
        <v>52.506315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1325</v>
      </c>
      <c r="F1074" t="n">
        <v>379378</v>
      </c>
      <c r="G1074" t="s">
        <v>74</v>
      </c>
      <c r="H1074" t="s">
        <v>75</v>
      </c>
      <c r="I1074" t="s"/>
      <c r="J1074" t="s">
        <v>74</v>
      </c>
      <c r="K1074" t="n">
        <v>179.5</v>
      </c>
      <c r="L1074" t="s">
        <v>76</v>
      </c>
      <c r="M1074" t="s"/>
      <c r="N1074" t="s">
        <v>1333</v>
      </c>
      <c r="O1074" t="s">
        <v>78</v>
      </c>
      <c r="P1074" t="s">
        <v>1327</v>
      </c>
      <c r="Q1074" t="s"/>
      <c r="R1074" t="s">
        <v>107</v>
      </c>
      <c r="S1074" t="s">
        <v>1339</v>
      </c>
      <c r="T1074" t="s">
        <v>81</v>
      </c>
      <c r="U1074" t="s">
        <v>82</v>
      </c>
      <c r="V1074" t="s">
        <v>83</v>
      </c>
      <c r="W1074" t="s">
        <v>84</v>
      </c>
      <c r="X1074" t="s"/>
      <c r="Y1074" t="s">
        <v>85</v>
      </c>
      <c r="Z1074">
        <f>HYPERLINK("https://hotel-media.eclerx.com/savepage/tk_15462415454731987_sr_188.html","info")</f>
        <v/>
      </c>
      <c r="AA1074" t="n">
        <v>88806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149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955294</v>
      </c>
      <c r="AZ1074" t="s">
        <v>1329</v>
      </c>
      <c r="BA1074" t="s"/>
      <c r="BB1074" t="n">
        <v>7</v>
      </c>
      <c r="BC1074" t="n">
        <v>52.506315</v>
      </c>
      <c r="BD1074" t="n">
        <v>52.506315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1325</v>
      </c>
      <c r="F1075" t="n">
        <v>379378</v>
      </c>
      <c r="G1075" t="s">
        <v>74</v>
      </c>
      <c r="H1075" t="s">
        <v>75</v>
      </c>
      <c r="I1075" t="s"/>
      <c r="J1075" t="s">
        <v>74</v>
      </c>
      <c r="K1075" t="n">
        <v>194</v>
      </c>
      <c r="L1075" t="s">
        <v>76</v>
      </c>
      <c r="M1075" t="s"/>
      <c r="N1075" t="s">
        <v>1337</v>
      </c>
      <c r="O1075" t="s">
        <v>78</v>
      </c>
      <c r="P1075" t="s">
        <v>1327</v>
      </c>
      <c r="Q1075" t="s"/>
      <c r="R1075" t="s">
        <v>107</v>
      </c>
      <c r="S1075" t="s">
        <v>1340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>
        <f>HYPERLINK("https://hotel-media.eclerx.com/savepage/tk_15462415454731987_sr_188.html","info")</f>
        <v/>
      </c>
      <c r="AA1075" t="n">
        <v>88806</v>
      </c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149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955294</v>
      </c>
      <c r="AZ1075" t="s">
        <v>1329</v>
      </c>
      <c r="BA1075" t="s"/>
      <c r="BB1075" t="n">
        <v>7</v>
      </c>
      <c r="BC1075" t="n">
        <v>52.506315</v>
      </c>
      <c r="BD1075" t="n">
        <v>52.506315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1325</v>
      </c>
      <c r="F1076" t="n">
        <v>379378</v>
      </c>
      <c r="G1076" t="s">
        <v>74</v>
      </c>
      <c r="H1076" t="s">
        <v>75</v>
      </c>
      <c r="I1076" t="s"/>
      <c r="J1076" t="s">
        <v>74</v>
      </c>
      <c r="K1076" t="n">
        <v>202.5</v>
      </c>
      <c r="L1076" t="s">
        <v>76</v>
      </c>
      <c r="M1076" t="s"/>
      <c r="N1076" t="s">
        <v>1341</v>
      </c>
      <c r="O1076" t="s">
        <v>78</v>
      </c>
      <c r="P1076" t="s">
        <v>1327</v>
      </c>
      <c r="Q1076" t="s"/>
      <c r="R1076" t="s">
        <v>107</v>
      </c>
      <c r="S1076" t="s">
        <v>1342</v>
      </c>
      <c r="T1076" t="s">
        <v>81</v>
      </c>
      <c r="U1076" t="s">
        <v>82</v>
      </c>
      <c r="V1076" t="s">
        <v>83</v>
      </c>
      <c r="W1076" t="s">
        <v>109</v>
      </c>
      <c r="X1076" t="s"/>
      <c r="Y1076" t="s">
        <v>85</v>
      </c>
      <c r="Z1076">
        <f>HYPERLINK("https://hotel-media.eclerx.com/savepage/tk_15462415454731987_sr_188.html","info")</f>
        <v/>
      </c>
      <c r="AA1076" t="n">
        <v>88806</v>
      </c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149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955294</v>
      </c>
      <c r="AZ1076" t="s">
        <v>1329</v>
      </c>
      <c r="BA1076" t="s"/>
      <c r="BB1076" t="n">
        <v>7</v>
      </c>
      <c r="BC1076" t="n">
        <v>52.506315</v>
      </c>
      <c r="BD1076" t="n">
        <v>52.506315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1325</v>
      </c>
      <c r="F1077" t="n">
        <v>379378</v>
      </c>
      <c r="G1077" t="s">
        <v>74</v>
      </c>
      <c r="H1077" t="s">
        <v>75</v>
      </c>
      <c r="I1077" t="s"/>
      <c r="J1077" t="s">
        <v>74</v>
      </c>
      <c r="K1077" t="n">
        <v>202.5</v>
      </c>
      <c r="L1077" t="s">
        <v>76</v>
      </c>
      <c r="M1077" t="s"/>
      <c r="N1077" t="s">
        <v>1341</v>
      </c>
      <c r="O1077" t="s">
        <v>78</v>
      </c>
      <c r="P1077" t="s">
        <v>1327</v>
      </c>
      <c r="Q1077" t="s"/>
      <c r="R1077" t="s">
        <v>107</v>
      </c>
      <c r="S1077" t="s">
        <v>1342</v>
      </c>
      <c r="T1077" t="s">
        <v>81</v>
      </c>
      <c r="U1077" t="s">
        <v>82</v>
      </c>
      <c r="V1077" t="s">
        <v>83</v>
      </c>
      <c r="W1077" t="s">
        <v>109</v>
      </c>
      <c r="X1077" t="s"/>
      <c r="Y1077" t="s">
        <v>85</v>
      </c>
      <c r="Z1077">
        <f>HYPERLINK("https://hotel-media.eclerx.com/savepage/tk_15462415454731987_sr_188.html","info")</f>
        <v/>
      </c>
      <c r="AA1077" t="n">
        <v>88806</v>
      </c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149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955294</v>
      </c>
      <c r="AZ1077" t="s">
        <v>1329</v>
      </c>
      <c r="BA1077" t="s"/>
      <c r="BB1077" t="n">
        <v>7</v>
      </c>
      <c r="BC1077" t="n">
        <v>52.506315</v>
      </c>
      <c r="BD1077" t="n">
        <v>52.506315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1325</v>
      </c>
      <c r="F1078" t="n">
        <v>379378</v>
      </c>
      <c r="G1078" t="s">
        <v>74</v>
      </c>
      <c r="H1078" t="s">
        <v>75</v>
      </c>
      <c r="I1078" t="s"/>
      <c r="J1078" t="s">
        <v>74</v>
      </c>
      <c r="K1078" t="n">
        <v>209.5</v>
      </c>
      <c r="L1078" t="s">
        <v>76</v>
      </c>
      <c r="M1078" t="s"/>
      <c r="N1078" t="s">
        <v>1341</v>
      </c>
      <c r="O1078" t="s">
        <v>78</v>
      </c>
      <c r="P1078" t="s">
        <v>1327</v>
      </c>
      <c r="Q1078" t="s"/>
      <c r="R1078" t="s">
        <v>107</v>
      </c>
      <c r="S1078" t="s">
        <v>1343</v>
      </c>
      <c r="T1078" t="s">
        <v>81</v>
      </c>
      <c r="U1078" t="s">
        <v>82</v>
      </c>
      <c r="V1078" t="s">
        <v>83</v>
      </c>
      <c r="W1078" t="s">
        <v>109</v>
      </c>
      <c r="X1078" t="s"/>
      <c r="Y1078" t="s">
        <v>85</v>
      </c>
      <c r="Z1078">
        <f>HYPERLINK("https://hotel-media.eclerx.com/savepage/tk_15462415454731987_sr_188.html","info")</f>
        <v/>
      </c>
      <c r="AA1078" t="n">
        <v>88806</v>
      </c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149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955294</v>
      </c>
      <c r="AZ1078" t="s">
        <v>1329</v>
      </c>
      <c r="BA1078" t="s"/>
      <c r="BB1078" t="n">
        <v>7</v>
      </c>
      <c r="BC1078" t="n">
        <v>52.506315</v>
      </c>
      <c r="BD1078" t="n">
        <v>52.506315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1325</v>
      </c>
      <c r="F1079" t="n">
        <v>379378</v>
      </c>
      <c r="G1079" t="s">
        <v>74</v>
      </c>
      <c r="H1079" t="s">
        <v>75</v>
      </c>
      <c r="I1079" t="s"/>
      <c r="J1079" t="s">
        <v>74</v>
      </c>
      <c r="K1079" t="n">
        <v>224</v>
      </c>
      <c r="L1079" t="s">
        <v>76</v>
      </c>
      <c r="M1079" t="s"/>
      <c r="N1079" t="s">
        <v>1344</v>
      </c>
      <c r="O1079" t="s">
        <v>78</v>
      </c>
      <c r="P1079" t="s">
        <v>1327</v>
      </c>
      <c r="Q1079" t="s"/>
      <c r="R1079" t="s">
        <v>107</v>
      </c>
      <c r="S1079" t="s">
        <v>1345</v>
      </c>
      <c r="T1079" t="s">
        <v>81</v>
      </c>
      <c r="U1079" t="s">
        <v>82</v>
      </c>
      <c r="V1079" t="s">
        <v>83</v>
      </c>
      <c r="W1079" t="s">
        <v>109</v>
      </c>
      <c r="X1079" t="s"/>
      <c r="Y1079" t="s">
        <v>85</v>
      </c>
      <c r="Z1079">
        <f>HYPERLINK("https://hotel-media.eclerx.com/savepage/tk_15462415454731987_sr_188.html","info")</f>
        <v/>
      </c>
      <c r="AA1079" t="n">
        <v>88806</v>
      </c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149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955294</v>
      </c>
      <c r="AZ1079" t="s">
        <v>1329</v>
      </c>
      <c r="BA1079" t="s"/>
      <c r="BB1079" t="n">
        <v>7</v>
      </c>
      <c r="BC1079" t="n">
        <v>52.506315</v>
      </c>
      <c r="BD1079" t="n">
        <v>52.506315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1325</v>
      </c>
      <c r="F1080" t="n">
        <v>379378</v>
      </c>
      <c r="G1080" t="s">
        <v>74</v>
      </c>
      <c r="H1080" t="s">
        <v>75</v>
      </c>
      <c r="I1080" t="s"/>
      <c r="J1080" t="s">
        <v>74</v>
      </c>
      <c r="K1080" t="n">
        <v>232.5</v>
      </c>
      <c r="L1080" t="s">
        <v>76</v>
      </c>
      <c r="M1080" t="s"/>
      <c r="N1080" t="s">
        <v>1341</v>
      </c>
      <c r="O1080" t="s">
        <v>78</v>
      </c>
      <c r="P1080" t="s">
        <v>1327</v>
      </c>
      <c r="Q1080" t="s"/>
      <c r="R1080" t="s">
        <v>107</v>
      </c>
      <c r="S1080" t="s">
        <v>1346</v>
      </c>
      <c r="T1080" t="s">
        <v>81</v>
      </c>
      <c r="U1080" t="s">
        <v>82</v>
      </c>
      <c r="V1080" t="s">
        <v>83</v>
      </c>
      <c r="W1080" t="s">
        <v>84</v>
      </c>
      <c r="X1080" t="s"/>
      <c r="Y1080" t="s">
        <v>85</v>
      </c>
      <c r="Z1080">
        <f>HYPERLINK("https://hotel-media.eclerx.com/savepage/tk_15462415454731987_sr_188.html","info")</f>
        <v/>
      </c>
      <c r="AA1080" t="n">
        <v>88806</v>
      </c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149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955294</v>
      </c>
      <c r="AZ1080" t="s">
        <v>1329</v>
      </c>
      <c r="BA1080" t="s"/>
      <c r="BB1080" t="n">
        <v>7</v>
      </c>
      <c r="BC1080" t="n">
        <v>52.506315</v>
      </c>
      <c r="BD1080" t="n">
        <v>52.506315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1325</v>
      </c>
      <c r="F1081" t="n">
        <v>379378</v>
      </c>
      <c r="G1081" t="s">
        <v>74</v>
      </c>
      <c r="H1081" t="s">
        <v>75</v>
      </c>
      <c r="I1081" t="s"/>
      <c r="J1081" t="s">
        <v>74</v>
      </c>
      <c r="K1081" t="n">
        <v>239.5</v>
      </c>
      <c r="L1081" t="s">
        <v>76</v>
      </c>
      <c r="M1081" t="s"/>
      <c r="N1081" t="s">
        <v>1341</v>
      </c>
      <c r="O1081" t="s">
        <v>78</v>
      </c>
      <c r="P1081" t="s">
        <v>1327</v>
      </c>
      <c r="Q1081" t="s"/>
      <c r="R1081" t="s">
        <v>107</v>
      </c>
      <c r="S1081" t="s">
        <v>1347</v>
      </c>
      <c r="T1081" t="s">
        <v>81</v>
      </c>
      <c r="U1081" t="s">
        <v>82</v>
      </c>
      <c r="V1081" t="s">
        <v>83</v>
      </c>
      <c r="W1081" t="s">
        <v>84</v>
      </c>
      <c r="X1081" t="s"/>
      <c r="Y1081" t="s">
        <v>85</v>
      </c>
      <c r="Z1081">
        <f>HYPERLINK("https://hotel-media.eclerx.com/savepage/tk_15462415454731987_sr_188.html","info")</f>
        <v/>
      </c>
      <c r="AA1081" t="n">
        <v>88806</v>
      </c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149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955294</v>
      </c>
      <c r="AZ1081" t="s">
        <v>1329</v>
      </c>
      <c r="BA1081" t="s"/>
      <c r="BB1081" t="n">
        <v>7</v>
      </c>
      <c r="BC1081" t="n">
        <v>52.506315</v>
      </c>
      <c r="BD1081" t="n">
        <v>52.506315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1348</v>
      </c>
      <c r="F1082" t="n">
        <v>-1</v>
      </c>
      <c r="G1082" t="s">
        <v>74</v>
      </c>
      <c r="H1082" t="s">
        <v>75</v>
      </c>
      <c r="I1082" t="s"/>
      <c r="J1082" t="s">
        <v>74</v>
      </c>
      <c r="K1082" t="n">
        <v>98.7</v>
      </c>
      <c r="L1082" t="s">
        <v>76</v>
      </c>
      <c r="M1082" t="s"/>
      <c r="N1082" t="s">
        <v>95</v>
      </c>
      <c r="O1082" t="s">
        <v>78</v>
      </c>
      <c r="P1082" t="s">
        <v>1348</v>
      </c>
      <c r="Q1082" t="s"/>
      <c r="R1082" t="s">
        <v>171</v>
      </c>
      <c r="S1082" t="s">
        <v>142</v>
      </c>
      <c r="T1082" t="s">
        <v>81</v>
      </c>
      <c r="U1082" t="s">
        <v>82</v>
      </c>
      <c r="V1082" t="s">
        <v>83</v>
      </c>
      <c r="W1082" t="s">
        <v>109</v>
      </c>
      <c r="X1082" t="s"/>
      <c r="Y1082" t="s">
        <v>85</v>
      </c>
      <c r="Z1082">
        <f>HYPERLINK("https://hotel-media.eclerx.com/savepage/tk_15462413042726958_sr_188.html","info")</f>
        <v/>
      </c>
      <c r="AA1082" t="n">
        <v>-8979257</v>
      </c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16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8979257</v>
      </c>
      <c r="AZ1082" t="s">
        <v>1349</v>
      </c>
      <c r="BA1082" t="s"/>
      <c r="BB1082" t="n">
        <v>909620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1350</v>
      </c>
      <c r="F1083" t="n">
        <v>-1</v>
      </c>
      <c r="G1083" t="s">
        <v>74</v>
      </c>
      <c r="H1083" t="s">
        <v>75</v>
      </c>
      <c r="I1083" t="s"/>
      <c r="J1083" t="s">
        <v>74</v>
      </c>
      <c r="K1083" t="n">
        <v>94</v>
      </c>
      <c r="L1083" t="s">
        <v>76</v>
      </c>
      <c r="M1083" t="s"/>
      <c r="N1083" t="s">
        <v>104</v>
      </c>
      <c r="O1083" t="s">
        <v>78</v>
      </c>
      <c r="P1083" t="s">
        <v>1350</v>
      </c>
      <c r="Q1083" t="s"/>
      <c r="R1083" t="s">
        <v>171</v>
      </c>
      <c r="S1083" t="s">
        <v>589</v>
      </c>
      <c r="T1083" t="s">
        <v>81</v>
      </c>
      <c r="U1083" t="s">
        <v>82</v>
      </c>
      <c r="V1083" t="s">
        <v>83</v>
      </c>
      <c r="W1083" t="s">
        <v>84</v>
      </c>
      <c r="X1083" t="s"/>
      <c r="Y1083" t="s">
        <v>85</v>
      </c>
      <c r="Z1083">
        <f>HYPERLINK("https://hotel-media.eclerx.com/savepage/tk_15462415725667078_sr_189.html","info")</f>
        <v/>
      </c>
      <c r="AA1083" t="n">
        <v>-8979262</v>
      </c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146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8979262</v>
      </c>
      <c r="AZ1083" t="s">
        <v>1351</v>
      </c>
      <c r="BA1083" t="s"/>
      <c r="BB1083" t="n">
        <v>153254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1350</v>
      </c>
      <c r="F1084" t="n">
        <v>-1</v>
      </c>
      <c r="G1084" t="s">
        <v>74</v>
      </c>
      <c r="H1084" t="s">
        <v>75</v>
      </c>
      <c r="I1084" t="s"/>
      <c r="J1084" t="s">
        <v>74</v>
      </c>
      <c r="K1084" t="n">
        <v>94.01000000000001</v>
      </c>
      <c r="L1084" t="s">
        <v>76</v>
      </c>
      <c r="M1084" t="s"/>
      <c r="N1084" t="s">
        <v>1352</v>
      </c>
      <c r="O1084" t="s">
        <v>78</v>
      </c>
      <c r="P1084" t="s">
        <v>1350</v>
      </c>
      <c r="Q1084" t="s"/>
      <c r="R1084" t="s">
        <v>171</v>
      </c>
      <c r="S1084" t="s">
        <v>1353</v>
      </c>
      <c r="T1084" t="s">
        <v>81</v>
      </c>
      <c r="U1084" t="s">
        <v>82</v>
      </c>
      <c r="V1084" t="s">
        <v>83</v>
      </c>
      <c r="W1084" t="s">
        <v>84</v>
      </c>
      <c r="X1084" t="s"/>
      <c r="Y1084" t="s">
        <v>85</v>
      </c>
      <c r="Z1084">
        <f>HYPERLINK("https://hotel-media.eclerx.com/savepage/tk_15462415725667078_sr_189.html","info")</f>
        <v/>
      </c>
      <c r="AA1084" t="n">
        <v>-8979262</v>
      </c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146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8979262</v>
      </c>
      <c r="AZ1084" t="s">
        <v>1351</v>
      </c>
      <c r="BA1084" t="s"/>
      <c r="BB1084" t="n">
        <v>153254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1350</v>
      </c>
      <c r="F1085" t="n">
        <v>-1</v>
      </c>
      <c r="G1085" t="s">
        <v>74</v>
      </c>
      <c r="H1085" t="s">
        <v>75</v>
      </c>
      <c r="I1085" t="s"/>
      <c r="J1085" t="s">
        <v>74</v>
      </c>
      <c r="K1085" t="n">
        <v>104</v>
      </c>
      <c r="L1085" t="s">
        <v>76</v>
      </c>
      <c r="M1085" t="s"/>
      <c r="N1085" t="s">
        <v>296</v>
      </c>
      <c r="O1085" t="s">
        <v>78</v>
      </c>
      <c r="P1085" t="s">
        <v>1350</v>
      </c>
      <c r="Q1085" t="s"/>
      <c r="R1085" t="s">
        <v>171</v>
      </c>
      <c r="S1085" t="s">
        <v>184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>
        <f>HYPERLINK("https://hotel-media.eclerx.com/savepage/tk_15462415725667078_sr_189.html","info")</f>
        <v/>
      </c>
      <c r="AA1085" t="n">
        <v>-8979262</v>
      </c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146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8979262</v>
      </c>
      <c r="AZ1085" t="s">
        <v>1351</v>
      </c>
      <c r="BA1085" t="s"/>
      <c r="BB1085" t="n">
        <v>153254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1354</v>
      </c>
      <c r="F1086" t="n">
        <v>-1</v>
      </c>
      <c r="G1086" t="s">
        <v>74</v>
      </c>
      <c r="H1086" t="s">
        <v>75</v>
      </c>
      <c r="I1086" t="s"/>
      <c r="J1086" t="s">
        <v>74</v>
      </c>
      <c r="K1086" t="n">
        <v>103.01</v>
      </c>
      <c r="L1086" t="s">
        <v>76</v>
      </c>
      <c r="M1086" t="s"/>
      <c r="N1086" t="s">
        <v>93</v>
      </c>
      <c r="O1086" t="s">
        <v>78</v>
      </c>
      <c r="P1086" t="s">
        <v>1354</v>
      </c>
      <c r="Q1086" t="s"/>
      <c r="R1086" t="s">
        <v>171</v>
      </c>
      <c r="S1086" t="s">
        <v>1355</v>
      </c>
      <c r="T1086" t="s">
        <v>81</v>
      </c>
      <c r="U1086" t="s">
        <v>82</v>
      </c>
      <c r="V1086" t="s">
        <v>83</v>
      </c>
      <c r="W1086" t="s">
        <v>109</v>
      </c>
      <c r="X1086" t="s"/>
      <c r="Y1086" t="s">
        <v>85</v>
      </c>
      <c r="Z1086">
        <f>HYPERLINK("https://hotel-media.eclerx.com/savepage/tk_15462417616213555_sr_188.html","info")</f>
        <v/>
      </c>
      <c r="AA1086" t="n">
        <v>-8979232</v>
      </c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265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8979232</v>
      </c>
      <c r="AZ1086" t="s">
        <v>1356</v>
      </c>
      <c r="BA1086" t="s"/>
      <c r="BB1086" t="n">
        <v>697160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1354</v>
      </c>
      <c r="F1087" t="n">
        <v>-1</v>
      </c>
      <c r="G1087" t="s">
        <v>74</v>
      </c>
      <c r="H1087" t="s">
        <v>75</v>
      </c>
      <c r="I1087" t="s"/>
      <c r="J1087" t="s">
        <v>74</v>
      </c>
      <c r="K1087" t="n">
        <v>114.45</v>
      </c>
      <c r="L1087" t="s">
        <v>76</v>
      </c>
      <c r="M1087" t="s"/>
      <c r="N1087" t="s">
        <v>95</v>
      </c>
      <c r="O1087" t="s">
        <v>78</v>
      </c>
      <c r="P1087" t="s">
        <v>1354</v>
      </c>
      <c r="Q1087" t="s"/>
      <c r="R1087" t="s">
        <v>171</v>
      </c>
      <c r="S1087" t="s">
        <v>144</v>
      </c>
      <c r="T1087" t="s">
        <v>81</v>
      </c>
      <c r="U1087" t="s">
        <v>82</v>
      </c>
      <c r="V1087" t="s">
        <v>83</v>
      </c>
      <c r="W1087" t="s">
        <v>109</v>
      </c>
      <c r="X1087" t="s"/>
      <c r="Y1087" t="s">
        <v>85</v>
      </c>
      <c r="Z1087">
        <f>HYPERLINK("https://hotel-media.eclerx.com/savepage/tk_15462417616213555_sr_188.html","info")</f>
        <v/>
      </c>
      <c r="AA1087" t="n">
        <v>-8979232</v>
      </c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265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8979232</v>
      </c>
      <c r="AZ1087" t="s">
        <v>1356</v>
      </c>
      <c r="BA1087" t="s"/>
      <c r="BB1087" t="n">
        <v>697160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1354</v>
      </c>
      <c r="F1088" t="n">
        <v>-1</v>
      </c>
      <c r="G1088" t="s">
        <v>74</v>
      </c>
      <c r="H1088" t="s">
        <v>75</v>
      </c>
      <c r="I1088" t="s"/>
      <c r="J1088" t="s">
        <v>74</v>
      </c>
      <c r="K1088" t="n">
        <v>130.41</v>
      </c>
      <c r="L1088" t="s">
        <v>76</v>
      </c>
      <c r="M1088" t="s"/>
      <c r="N1088" t="s">
        <v>1357</v>
      </c>
      <c r="O1088" t="s">
        <v>78</v>
      </c>
      <c r="P1088" t="s">
        <v>1354</v>
      </c>
      <c r="Q1088" t="s"/>
      <c r="R1088" t="s">
        <v>171</v>
      </c>
      <c r="S1088" t="s">
        <v>1358</v>
      </c>
      <c r="T1088" t="s">
        <v>81</v>
      </c>
      <c r="U1088" t="s">
        <v>82</v>
      </c>
      <c r="V1088" t="s">
        <v>83</v>
      </c>
      <c r="W1088" t="s">
        <v>109</v>
      </c>
      <c r="X1088" t="s"/>
      <c r="Y1088" t="s">
        <v>85</v>
      </c>
      <c r="Z1088">
        <f>HYPERLINK("https://hotel-media.eclerx.com/savepage/tk_15462417616213555_sr_188.html","info")</f>
        <v/>
      </c>
      <c r="AA1088" t="n">
        <v>-8979232</v>
      </c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265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8979232</v>
      </c>
      <c r="AZ1088" t="s">
        <v>1356</v>
      </c>
      <c r="BA1088" t="s"/>
      <c r="BB1088" t="n">
        <v>697160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1354</v>
      </c>
      <c r="F1089" t="n">
        <v>-1</v>
      </c>
      <c r="G1089" t="s">
        <v>74</v>
      </c>
      <c r="H1089" t="s">
        <v>75</v>
      </c>
      <c r="I1089" t="s"/>
      <c r="J1089" t="s">
        <v>74</v>
      </c>
      <c r="K1089" t="n">
        <v>142.45</v>
      </c>
      <c r="L1089" t="s">
        <v>76</v>
      </c>
      <c r="M1089" t="s"/>
      <c r="N1089" t="s">
        <v>1359</v>
      </c>
      <c r="O1089" t="s">
        <v>78</v>
      </c>
      <c r="P1089" t="s">
        <v>1354</v>
      </c>
      <c r="Q1089" t="s"/>
      <c r="R1089" t="s">
        <v>171</v>
      </c>
      <c r="S1089" t="s">
        <v>1360</v>
      </c>
      <c r="T1089" t="s">
        <v>81</v>
      </c>
      <c r="U1089" t="s">
        <v>82</v>
      </c>
      <c r="V1089" t="s">
        <v>83</v>
      </c>
      <c r="W1089" t="s">
        <v>84</v>
      </c>
      <c r="X1089" t="s"/>
      <c r="Y1089" t="s">
        <v>85</v>
      </c>
      <c r="Z1089">
        <f>HYPERLINK("https://hotel-media.eclerx.com/savepage/tk_15462417616213555_sr_188.html","info")</f>
        <v/>
      </c>
      <c r="AA1089" t="n">
        <v>-8979232</v>
      </c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265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8979232</v>
      </c>
      <c r="AZ1089" t="s">
        <v>1356</v>
      </c>
      <c r="BA1089" t="s"/>
      <c r="BB1089" t="n">
        <v>697160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1354</v>
      </c>
      <c r="F1090" t="n">
        <v>-1</v>
      </c>
      <c r="G1090" t="s">
        <v>74</v>
      </c>
      <c r="H1090" t="s">
        <v>75</v>
      </c>
      <c r="I1090" t="s"/>
      <c r="J1090" t="s">
        <v>74</v>
      </c>
      <c r="K1090" t="n">
        <v>142.45</v>
      </c>
      <c r="L1090" t="s">
        <v>76</v>
      </c>
      <c r="M1090" t="s"/>
      <c r="N1090" t="s">
        <v>807</v>
      </c>
      <c r="O1090" t="s">
        <v>78</v>
      </c>
      <c r="P1090" t="s">
        <v>1354</v>
      </c>
      <c r="Q1090" t="s"/>
      <c r="R1090" t="s">
        <v>171</v>
      </c>
      <c r="S1090" t="s">
        <v>1360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>
        <f>HYPERLINK("https://hotel-media.eclerx.com/savepage/tk_15462417616213555_sr_188.html","info")</f>
        <v/>
      </c>
      <c r="AA1090" t="n">
        <v>-8979232</v>
      </c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265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8979232</v>
      </c>
      <c r="AZ1090" t="s">
        <v>1356</v>
      </c>
      <c r="BA1090" t="s"/>
      <c r="BB1090" t="n">
        <v>697160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1354</v>
      </c>
      <c r="F1091" t="n">
        <v>-1</v>
      </c>
      <c r="G1091" t="s">
        <v>74</v>
      </c>
      <c r="H1091" t="s">
        <v>75</v>
      </c>
      <c r="I1091" t="s"/>
      <c r="J1091" t="s">
        <v>74</v>
      </c>
      <c r="K1091" t="n">
        <v>144.9</v>
      </c>
      <c r="L1091" t="s">
        <v>76</v>
      </c>
      <c r="M1091" t="s"/>
      <c r="N1091" t="s">
        <v>1361</v>
      </c>
      <c r="O1091" t="s">
        <v>78</v>
      </c>
      <c r="P1091" t="s">
        <v>1354</v>
      </c>
      <c r="Q1091" t="s"/>
      <c r="R1091" t="s">
        <v>171</v>
      </c>
      <c r="S1091" t="s">
        <v>527</v>
      </c>
      <c r="T1091" t="s">
        <v>81</v>
      </c>
      <c r="U1091" t="s">
        <v>82</v>
      </c>
      <c r="V1091" t="s">
        <v>83</v>
      </c>
      <c r="W1091" t="s">
        <v>109</v>
      </c>
      <c r="X1091" t="s"/>
      <c r="Y1091" t="s">
        <v>85</v>
      </c>
      <c r="Z1091">
        <f>HYPERLINK("https://hotel-media.eclerx.com/savepage/tk_15462417616213555_sr_188.html","info")</f>
        <v/>
      </c>
      <c r="AA1091" t="n">
        <v>-8979232</v>
      </c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265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8979232</v>
      </c>
      <c r="AZ1091" t="s">
        <v>1356</v>
      </c>
      <c r="BA1091" t="s"/>
      <c r="BB1091" t="n">
        <v>697160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1354</v>
      </c>
      <c r="F1092" t="n">
        <v>-1</v>
      </c>
      <c r="G1092" t="s">
        <v>74</v>
      </c>
      <c r="H1092" t="s">
        <v>75</v>
      </c>
      <c r="I1092" t="s"/>
      <c r="J1092" t="s">
        <v>74</v>
      </c>
      <c r="K1092" t="n">
        <v>172.89</v>
      </c>
      <c r="L1092" t="s">
        <v>76</v>
      </c>
      <c r="M1092" t="s"/>
      <c r="N1092" t="s">
        <v>1361</v>
      </c>
      <c r="O1092" t="s">
        <v>78</v>
      </c>
      <c r="P1092" t="s">
        <v>1354</v>
      </c>
      <c r="Q1092" t="s"/>
      <c r="R1092" t="s">
        <v>171</v>
      </c>
      <c r="S1092" t="s">
        <v>1362</v>
      </c>
      <c r="T1092" t="s">
        <v>81</v>
      </c>
      <c r="U1092" t="s">
        <v>82</v>
      </c>
      <c r="V1092" t="s">
        <v>83</v>
      </c>
      <c r="W1092" t="s">
        <v>84</v>
      </c>
      <c r="X1092" t="s"/>
      <c r="Y1092" t="s">
        <v>85</v>
      </c>
      <c r="Z1092">
        <f>HYPERLINK("https://hotel-media.eclerx.com/savepage/tk_15462417616213555_sr_188.html","info")</f>
        <v/>
      </c>
      <c r="AA1092" t="n">
        <v>-8979232</v>
      </c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265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8979232</v>
      </c>
      <c r="AZ1092" t="s">
        <v>1356</v>
      </c>
      <c r="BA1092" t="s"/>
      <c r="BB1092" t="n">
        <v>697160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207</v>
      </c>
      <c r="F1093" t="n">
        <v>-1</v>
      </c>
      <c r="G1093" t="s">
        <v>74</v>
      </c>
      <c r="H1093" t="s">
        <v>75</v>
      </c>
      <c r="I1093" t="s"/>
      <c r="J1093" t="s">
        <v>74</v>
      </c>
      <c r="K1093" t="n">
        <v>63.75</v>
      </c>
      <c r="L1093" t="s">
        <v>76</v>
      </c>
      <c r="M1093" t="s"/>
      <c r="N1093" t="s">
        <v>93</v>
      </c>
      <c r="O1093" t="s">
        <v>78</v>
      </c>
      <c r="P1093" t="s">
        <v>207</v>
      </c>
      <c r="Q1093" t="s"/>
      <c r="R1093" t="s">
        <v>112</v>
      </c>
      <c r="S1093" t="s">
        <v>208</v>
      </c>
      <c r="T1093" t="s">
        <v>81</v>
      </c>
      <c r="U1093" t="s">
        <v>82</v>
      </c>
      <c r="V1093" t="s">
        <v>83</v>
      </c>
      <c r="W1093" t="s">
        <v>109</v>
      </c>
      <c r="X1093" t="s"/>
      <c r="Y1093" t="s">
        <v>85</v>
      </c>
      <c r="Z1093">
        <f>HYPERLINK("https://hotel-media.eclerx.com/savepage/tk_15462416872455814_sr_188.html","info")</f>
        <v/>
      </c>
      <c r="AA1093" t="n">
        <v>-4481130</v>
      </c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224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4481130</v>
      </c>
      <c r="AZ1093" t="s">
        <v>209</v>
      </c>
      <c r="BA1093" t="s"/>
      <c r="BB1093" t="n">
        <v>222492</v>
      </c>
      <c r="BC1093" t="n">
        <v>52.503115</v>
      </c>
      <c r="BD1093" t="n">
        <v>52.503115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207</v>
      </c>
      <c r="F1094" t="n">
        <v>-1</v>
      </c>
      <c r="G1094" t="s">
        <v>74</v>
      </c>
      <c r="H1094" t="s">
        <v>75</v>
      </c>
      <c r="I1094" t="s"/>
      <c r="J1094" t="s">
        <v>74</v>
      </c>
      <c r="K1094" t="n">
        <v>75</v>
      </c>
      <c r="L1094" t="s">
        <v>76</v>
      </c>
      <c r="M1094" t="s"/>
      <c r="N1094" t="s">
        <v>95</v>
      </c>
      <c r="O1094" t="s">
        <v>78</v>
      </c>
      <c r="P1094" t="s">
        <v>207</v>
      </c>
      <c r="Q1094" t="s"/>
      <c r="R1094" t="s">
        <v>112</v>
      </c>
      <c r="S1094" t="s">
        <v>210</v>
      </c>
      <c r="T1094" t="s">
        <v>81</v>
      </c>
      <c r="U1094" t="s">
        <v>82</v>
      </c>
      <c r="V1094" t="s">
        <v>83</v>
      </c>
      <c r="W1094" t="s">
        <v>109</v>
      </c>
      <c r="X1094" t="s"/>
      <c r="Y1094" t="s">
        <v>85</v>
      </c>
      <c r="Z1094">
        <f>HYPERLINK("https://hotel-media.eclerx.com/savepage/tk_15462416872455814_sr_188.html","info")</f>
        <v/>
      </c>
      <c r="AA1094" t="n">
        <v>-4481130</v>
      </c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224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4481130</v>
      </c>
      <c r="AZ1094" t="s">
        <v>209</v>
      </c>
      <c r="BA1094" t="s"/>
      <c r="BB1094" t="n">
        <v>222492</v>
      </c>
      <c r="BC1094" t="n">
        <v>52.503115</v>
      </c>
      <c r="BD1094" t="n">
        <v>52.503115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207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85</v>
      </c>
      <c r="L1095" t="s">
        <v>76</v>
      </c>
      <c r="M1095" t="s"/>
      <c r="N1095" t="s">
        <v>201</v>
      </c>
      <c r="O1095" t="s">
        <v>78</v>
      </c>
      <c r="P1095" t="s">
        <v>207</v>
      </c>
      <c r="Q1095" t="s"/>
      <c r="R1095" t="s">
        <v>112</v>
      </c>
      <c r="S1095" t="s">
        <v>211</v>
      </c>
      <c r="T1095" t="s">
        <v>81</v>
      </c>
      <c r="U1095" t="s">
        <v>82</v>
      </c>
      <c r="V1095" t="s">
        <v>83</v>
      </c>
      <c r="W1095" t="s">
        <v>109</v>
      </c>
      <c r="X1095" t="s"/>
      <c r="Y1095" t="s">
        <v>85</v>
      </c>
      <c r="Z1095">
        <f>HYPERLINK("https://hotel-media.eclerx.com/savepage/tk_15462416872455814_sr_188.html","info")</f>
        <v/>
      </c>
      <c r="AA1095" t="n">
        <v>-4481130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224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4481130</v>
      </c>
      <c r="AZ1095" t="s">
        <v>209</v>
      </c>
      <c r="BA1095" t="s"/>
      <c r="BB1095" t="n">
        <v>222492</v>
      </c>
      <c r="BC1095" t="n">
        <v>52.503115</v>
      </c>
      <c r="BD1095" t="n">
        <v>52.503115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1363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88</v>
      </c>
      <c r="L1096" t="s">
        <v>76</v>
      </c>
      <c r="M1096" t="s"/>
      <c r="N1096" t="s">
        <v>93</v>
      </c>
      <c r="O1096" t="s">
        <v>78</v>
      </c>
      <c r="P1096" t="s">
        <v>1363</v>
      </c>
      <c r="Q1096" t="s"/>
      <c r="R1096" t="s">
        <v>171</v>
      </c>
      <c r="S1096" t="s">
        <v>214</v>
      </c>
      <c r="T1096" t="s">
        <v>81</v>
      </c>
      <c r="U1096" t="s">
        <v>82</v>
      </c>
      <c r="V1096" t="s">
        <v>83</v>
      </c>
      <c r="W1096" t="s">
        <v>109</v>
      </c>
      <c r="X1096" t="s"/>
      <c r="Y1096" t="s">
        <v>85</v>
      </c>
      <c r="Z1096">
        <f>HYPERLINK("https://hotel-media.eclerx.com/savepage/tk_15462417989433093_sr_189.html","info")</f>
        <v/>
      </c>
      <c r="AA1096" t="n">
        <v>-2071621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255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2071621</v>
      </c>
      <c r="AZ1096" t="s">
        <v>1364</v>
      </c>
      <c r="BA1096" t="s"/>
      <c r="BB1096" t="n">
        <v>38866</v>
      </c>
      <c r="BC1096" t="n">
        <v>52.4997</v>
      </c>
      <c r="BD1096" t="n">
        <v>52.4997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1363</v>
      </c>
      <c r="F1097" t="n">
        <v>-1</v>
      </c>
      <c r="G1097" t="s">
        <v>74</v>
      </c>
      <c r="H1097" t="s">
        <v>75</v>
      </c>
      <c r="I1097" t="s"/>
      <c r="J1097" t="s">
        <v>74</v>
      </c>
      <c r="K1097" t="n">
        <v>96</v>
      </c>
      <c r="L1097" t="s">
        <v>76</v>
      </c>
      <c r="M1097" t="s"/>
      <c r="N1097" t="s">
        <v>354</v>
      </c>
      <c r="O1097" t="s">
        <v>78</v>
      </c>
      <c r="P1097" t="s">
        <v>1363</v>
      </c>
      <c r="Q1097" t="s"/>
      <c r="R1097" t="s">
        <v>171</v>
      </c>
      <c r="S1097" t="s">
        <v>725</v>
      </c>
      <c r="T1097" t="s">
        <v>81</v>
      </c>
      <c r="U1097" t="s">
        <v>82</v>
      </c>
      <c r="V1097" t="s">
        <v>83</v>
      </c>
      <c r="W1097" t="s">
        <v>109</v>
      </c>
      <c r="X1097" t="s"/>
      <c r="Y1097" t="s">
        <v>85</v>
      </c>
      <c r="Z1097">
        <f>HYPERLINK("https://hotel-media.eclerx.com/savepage/tk_15462417989433093_sr_189.html","info")</f>
        <v/>
      </c>
      <c r="AA1097" t="n">
        <v>-2071621</v>
      </c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255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2071621</v>
      </c>
      <c r="AZ1097" t="s">
        <v>1364</v>
      </c>
      <c r="BA1097" t="s"/>
      <c r="BB1097" t="n">
        <v>38866</v>
      </c>
      <c r="BC1097" t="n">
        <v>52.4997</v>
      </c>
      <c r="BD1097" t="n">
        <v>52.4997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1363</v>
      </c>
      <c r="F1098" t="n">
        <v>-1</v>
      </c>
      <c r="G1098" t="s">
        <v>74</v>
      </c>
      <c r="H1098" t="s">
        <v>75</v>
      </c>
      <c r="I1098" t="s"/>
      <c r="J1098" t="s">
        <v>74</v>
      </c>
      <c r="K1098" t="n">
        <v>113</v>
      </c>
      <c r="L1098" t="s">
        <v>76</v>
      </c>
      <c r="M1098" t="s"/>
      <c r="N1098" t="s">
        <v>544</v>
      </c>
      <c r="O1098" t="s">
        <v>78</v>
      </c>
      <c r="P1098" t="s">
        <v>1363</v>
      </c>
      <c r="Q1098" t="s"/>
      <c r="R1098" t="s">
        <v>171</v>
      </c>
      <c r="S1098" t="s">
        <v>726</v>
      </c>
      <c r="T1098" t="s">
        <v>81</v>
      </c>
      <c r="U1098" t="s">
        <v>82</v>
      </c>
      <c r="V1098" t="s">
        <v>83</v>
      </c>
      <c r="W1098" t="s">
        <v>109</v>
      </c>
      <c r="X1098" t="s"/>
      <c r="Y1098" t="s">
        <v>85</v>
      </c>
      <c r="Z1098">
        <f>HYPERLINK("https://hotel-media.eclerx.com/savepage/tk_15462417989433093_sr_189.html","info")</f>
        <v/>
      </c>
      <c r="AA1098" t="n">
        <v>-2071621</v>
      </c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255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2071621</v>
      </c>
      <c r="AZ1098" t="s">
        <v>1364</v>
      </c>
      <c r="BA1098" t="s"/>
      <c r="BB1098" t="n">
        <v>38866</v>
      </c>
      <c r="BC1098" t="n">
        <v>52.4997</v>
      </c>
      <c r="BD1098" t="n">
        <v>52.4997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1365</v>
      </c>
      <c r="F1099" t="n">
        <v>-1</v>
      </c>
      <c r="G1099" t="s">
        <v>74</v>
      </c>
      <c r="H1099" t="s">
        <v>75</v>
      </c>
      <c r="I1099" t="s"/>
      <c r="J1099" t="s">
        <v>74</v>
      </c>
      <c r="K1099" t="n">
        <v>66.5</v>
      </c>
      <c r="L1099" t="s">
        <v>76</v>
      </c>
      <c r="M1099" t="s"/>
      <c r="N1099" t="s">
        <v>104</v>
      </c>
      <c r="O1099" t="s">
        <v>78</v>
      </c>
      <c r="P1099" t="s">
        <v>1365</v>
      </c>
      <c r="Q1099" t="s"/>
      <c r="R1099" t="s">
        <v>171</v>
      </c>
      <c r="S1099" t="s">
        <v>809</v>
      </c>
      <c r="T1099" t="s">
        <v>81</v>
      </c>
      <c r="U1099" t="s">
        <v>82</v>
      </c>
      <c r="V1099" t="s">
        <v>83</v>
      </c>
      <c r="W1099" t="s">
        <v>109</v>
      </c>
      <c r="X1099" t="s"/>
      <c r="Y1099" t="s">
        <v>85</v>
      </c>
      <c r="Z1099">
        <f>HYPERLINK("https://hotel-media.eclerx.com/savepage/tk_1546241366246351_sr_188.html","info")</f>
        <v/>
      </c>
      <c r="AA1099" t="n">
        <v>-2071502</v>
      </c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52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2071502</v>
      </c>
      <c r="AZ1099" t="s">
        <v>1366</v>
      </c>
      <c r="BA1099" t="s"/>
      <c r="BB1099" t="n">
        <v>50383</v>
      </c>
      <c r="BC1099" t="n">
        <v>52.589099</v>
      </c>
      <c r="BD1099" t="n">
        <v>52.589099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1367</v>
      </c>
      <c r="F1100" t="n">
        <v>-1</v>
      </c>
      <c r="G1100" t="s">
        <v>74</v>
      </c>
      <c r="H1100" t="s">
        <v>75</v>
      </c>
      <c r="I1100" t="s"/>
      <c r="J1100" t="s">
        <v>74</v>
      </c>
      <c r="K1100" t="n">
        <v>180</v>
      </c>
      <c r="L1100" t="s">
        <v>76</v>
      </c>
      <c r="M1100" t="s"/>
      <c r="N1100" t="s">
        <v>93</v>
      </c>
      <c r="O1100" t="s">
        <v>78</v>
      </c>
      <c r="P1100" t="s">
        <v>1367</v>
      </c>
      <c r="Q1100" t="s"/>
      <c r="R1100" t="s">
        <v>171</v>
      </c>
      <c r="S1100" t="s">
        <v>868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>
        <f>HYPERLINK("https://hotel-media.eclerx.com/savepage/tk_1546241600452391_sr_189.html","info")</f>
        <v/>
      </c>
      <c r="AA1100" t="n">
        <v>-3184065</v>
      </c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158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3184065</v>
      </c>
      <c r="AZ1100" t="s">
        <v>1368</v>
      </c>
      <c r="BA1100" t="s"/>
      <c r="BB1100" t="n">
        <v>775665</v>
      </c>
      <c r="BC1100" t="n">
        <v>0</v>
      </c>
      <c r="BD1100" t="n">
        <v>0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1369</v>
      </c>
      <c r="F1101" t="n">
        <v>-1</v>
      </c>
      <c r="G1101" t="s">
        <v>74</v>
      </c>
      <c r="H1101" t="s">
        <v>75</v>
      </c>
      <c r="I1101" t="s"/>
      <c r="J1101" t="s">
        <v>74</v>
      </c>
      <c r="K1101" t="n">
        <v>50</v>
      </c>
      <c r="L1101" t="s">
        <v>76</v>
      </c>
      <c r="M1101" t="s"/>
      <c r="N1101" t="s">
        <v>77</v>
      </c>
      <c r="O1101" t="s">
        <v>78</v>
      </c>
      <c r="P1101" t="s">
        <v>1369</v>
      </c>
      <c r="Q1101" t="s"/>
      <c r="R1101" t="s">
        <v>79</v>
      </c>
      <c r="S1101" t="s">
        <v>653</v>
      </c>
      <c r="T1101" t="s">
        <v>81</v>
      </c>
      <c r="U1101" t="s">
        <v>82</v>
      </c>
      <c r="V1101" t="s">
        <v>83</v>
      </c>
      <c r="W1101" t="s">
        <v>109</v>
      </c>
      <c r="X1101" t="s"/>
      <c r="Y1101" t="s">
        <v>85</v>
      </c>
      <c r="Z1101">
        <f>HYPERLINK("https://hotel-media.eclerx.com/savepage/tk_15462421251408873_sr_189.html","info")</f>
        <v/>
      </c>
      <c r="AA1101" t="n">
        <v>-2071732</v>
      </c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410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2071732</v>
      </c>
      <c r="AZ1101" t="s">
        <v>1370</v>
      </c>
      <c r="BA1101" t="s"/>
      <c r="BB1101" t="n">
        <v>153570</v>
      </c>
      <c r="BC1101" t="n">
        <v>52.50431</v>
      </c>
      <c r="BD1101" t="n">
        <v>52.50431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1369</v>
      </c>
      <c r="F1102" t="n">
        <v>-1</v>
      </c>
      <c r="G1102" t="s">
        <v>74</v>
      </c>
      <c r="H1102" t="s">
        <v>75</v>
      </c>
      <c r="I1102" t="s"/>
      <c r="J1102" t="s">
        <v>74</v>
      </c>
      <c r="K1102" t="n">
        <v>52.25</v>
      </c>
      <c r="L1102" t="s">
        <v>76</v>
      </c>
      <c r="M1102" t="s"/>
      <c r="N1102" t="s">
        <v>93</v>
      </c>
      <c r="O1102" t="s">
        <v>78</v>
      </c>
      <c r="P1102" t="s">
        <v>1369</v>
      </c>
      <c r="Q1102" t="s"/>
      <c r="R1102" t="s">
        <v>79</v>
      </c>
      <c r="S1102" t="s">
        <v>229</v>
      </c>
      <c r="T1102" t="s">
        <v>81</v>
      </c>
      <c r="U1102" t="s">
        <v>82</v>
      </c>
      <c r="V1102" t="s">
        <v>83</v>
      </c>
      <c r="W1102" t="s">
        <v>109</v>
      </c>
      <c r="X1102" t="s"/>
      <c r="Y1102" t="s">
        <v>85</v>
      </c>
      <c r="Z1102">
        <f>HYPERLINK("https://hotel-media.eclerx.com/savepage/tk_15462421251408873_sr_189.html","info")</f>
        <v/>
      </c>
      <c r="AA1102" t="n">
        <v>-2071732</v>
      </c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410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2071732</v>
      </c>
      <c r="AZ1102" t="s">
        <v>1370</v>
      </c>
      <c r="BA1102" t="s"/>
      <c r="BB1102" t="n">
        <v>153570</v>
      </c>
      <c r="BC1102" t="n">
        <v>52.50431</v>
      </c>
      <c r="BD1102" t="n">
        <v>52.50431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1369</v>
      </c>
      <c r="F1103" t="n">
        <v>-1</v>
      </c>
      <c r="G1103" t="s">
        <v>74</v>
      </c>
      <c r="H1103" t="s">
        <v>75</v>
      </c>
      <c r="I1103" t="s"/>
      <c r="J1103" t="s">
        <v>74</v>
      </c>
      <c r="K1103" t="n">
        <v>55</v>
      </c>
      <c r="L1103" t="s">
        <v>76</v>
      </c>
      <c r="M1103" t="s"/>
      <c r="N1103" t="s">
        <v>95</v>
      </c>
      <c r="O1103" t="s">
        <v>78</v>
      </c>
      <c r="P1103" t="s">
        <v>1369</v>
      </c>
      <c r="Q1103" t="s"/>
      <c r="R1103" t="s">
        <v>79</v>
      </c>
      <c r="S1103" t="s">
        <v>231</v>
      </c>
      <c r="T1103" t="s">
        <v>81</v>
      </c>
      <c r="U1103" t="s">
        <v>82</v>
      </c>
      <c r="V1103" t="s">
        <v>83</v>
      </c>
      <c r="W1103" t="s">
        <v>109</v>
      </c>
      <c r="X1103" t="s"/>
      <c r="Y1103" t="s">
        <v>85</v>
      </c>
      <c r="Z1103">
        <f>HYPERLINK("https://hotel-media.eclerx.com/savepage/tk_15462421251408873_sr_189.html","info")</f>
        <v/>
      </c>
      <c r="AA1103" t="n">
        <v>-2071732</v>
      </c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410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2071732</v>
      </c>
      <c r="AZ1103" t="s">
        <v>1370</v>
      </c>
      <c r="BA1103" t="s"/>
      <c r="BB1103" t="n">
        <v>153570</v>
      </c>
      <c r="BC1103" t="n">
        <v>52.50431</v>
      </c>
      <c r="BD1103" t="n">
        <v>52.50431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1371</v>
      </c>
      <c r="F1104" t="n">
        <v>-1</v>
      </c>
      <c r="G1104" t="s">
        <v>74</v>
      </c>
      <c r="H1104" t="s">
        <v>75</v>
      </c>
      <c r="I1104" t="s"/>
      <c r="J1104" t="s">
        <v>74</v>
      </c>
      <c r="K1104" t="n">
        <v>89</v>
      </c>
      <c r="L1104" t="s">
        <v>76</v>
      </c>
      <c r="M1104" t="s"/>
      <c r="N1104" t="s">
        <v>104</v>
      </c>
      <c r="O1104" t="s">
        <v>78</v>
      </c>
      <c r="P1104" t="s">
        <v>1371</v>
      </c>
      <c r="Q1104" t="s"/>
      <c r="R1104" t="s">
        <v>171</v>
      </c>
      <c r="S1104" t="s">
        <v>1179</v>
      </c>
      <c r="T1104" t="s">
        <v>81</v>
      </c>
      <c r="U1104" t="s">
        <v>82</v>
      </c>
      <c r="V1104" t="s">
        <v>83</v>
      </c>
      <c r="W1104" t="s">
        <v>84</v>
      </c>
      <c r="X1104" t="s"/>
      <c r="Y1104" t="s">
        <v>85</v>
      </c>
      <c r="Z1104">
        <f>HYPERLINK("https://hotel-media.eclerx.com/savepage/tk_15462420623042796_sr_188.html","info")</f>
        <v/>
      </c>
      <c r="AA1104" t="n">
        <v>-2336562</v>
      </c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429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2336562</v>
      </c>
      <c r="AZ1104" t="s">
        <v>1372</v>
      </c>
      <c r="BA1104" t="s"/>
      <c r="BB1104" t="n">
        <v>766046</v>
      </c>
      <c r="BC1104" t="n">
        <v>52.52081</v>
      </c>
      <c r="BD1104" t="n">
        <v>52.52081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676</v>
      </c>
      <c r="F1105" t="n">
        <v>-1</v>
      </c>
      <c r="G1105" t="s">
        <v>74</v>
      </c>
      <c r="H1105" t="s">
        <v>75</v>
      </c>
      <c r="I1105" t="s"/>
      <c r="J1105" t="s">
        <v>74</v>
      </c>
      <c r="K1105" t="n">
        <v>57.5</v>
      </c>
      <c r="L1105" t="s">
        <v>76</v>
      </c>
      <c r="M1105" t="s"/>
      <c r="N1105" t="s">
        <v>93</v>
      </c>
      <c r="O1105" t="s">
        <v>78</v>
      </c>
      <c r="P1105" t="s">
        <v>676</v>
      </c>
      <c r="Q1105" t="s"/>
      <c r="R1105" t="s">
        <v>171</v>
      </c>
      <c r="S1105" t="s">
        <v>677</v>
      </c>
      <c r="T1105" t="s">
        <v>81</v>
      </c>
      <c r="U1105" t="s">
        <v>82</v>
      </c>
      <c r="V1105" t="s">
        <v>83</v>
      </c>
      <c r="W1105" t="s">
        <v>109</v>
      </c>
      <c r="X1105" t="s"/>
      <c r="Y1105" t="s">
        <v>85</v>
      </c>
      <c r="Z1105">
        <f>HYPERLINK("https://hotel-media.eclerx.com/savepage/tk_15462419056638346_sr_189.html","info")</f>
        <v/>
      </c>
      <c r="AA1105" t="n">
        <v>-6500515</v>
      </c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306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6500515</v>
      </c>
      <c r="AZ1105" t="s">
        <v>678</v>
      </c>
      <c r="BA1105" t="s"/>
      <c r="BB1105" t="n">
        <v>958434</v>
      </c>
      <c r="BC1105" t="n">
        <v>52.52641</v>
      </c>
      <c r="BD1105" t="n">
        <v>52.52641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676</v>
      </c>
      <c r="F1106" t="n">
        <v>-1</v>
      </c>
      <c r="G1106" t="s">
        <v>74</v>
      </c>
      <c r="H1106" t="s">
        <v>75</v>
      </c>
      <c r="I1106" t="s"/>
      <c r="J1106" t="s">
        <v>74</v>
      </c>
      <c r="K1106" t="n">
        <v>64</v>
      </c>
      <c r="L1106" t="s">
        <v>76</v>
      </c>
      <c r="M1106" t="s"/>
      <c r="N1106" t="s">
        <v>104</v>
      </c>
      <c r="O1106" t="s">
        <v>78</v>
      </c>
      <c r="P1106" t="s">
        <v>676</v>
      </c>
      <c r="Q1106" t="s"/>
      <c r="R1106" t="s">
        <v>171</v>
      </c>
      <c r="S1106" t="s">
        <v>460</v>
      </c>
      <c r="T1106" t="s">
        <v>81</v>
      </c>
      <c r="U1106" t="s">
        <v>82</v>
      </c>
      <c r="V1106" t="s">
        <v>83</v>
      </c>
      <c r="W1106" t="s">
        <v>109</v>
      </c>
      <c r="X1106" t="s"/>
      <c r="Y1106" t="s">
        <v>85</v>
      </c>
      <c r="Z1106">
        <f>HYPERLINK("https://hotel-media.eclerx.com/savepage/tk_15462419056638346_sr_189.html","info")</f>
        <v/>
      </c>
      <c r="AA1106" t="n">
        <v>-6500515</v>
      </c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306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6500515</v>
      </c>
      <c r="AZ1106" t="s">
        <v>678</v>
      </c>
      <c r="BA1106" t="s"/>
      <c r="BB1106" t="n">
        <v>958434</v>
      </c>
      <c r="BC1106" t="n">
        <v>52.52641</v>
      </c>
      <c r="BD1106" t="n">
        <v>52.52641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1373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71</v>
      </c>
      <c r="L1107" t="s">
        <v>76</v>
      </c>
      <c r="M1107" t="s"/>
      <c r="N1107" t="s">
        <v>93</v>
      </c>
      <c r="O1107" t="s">
        <v>78</v>
      </c>
      <c r="P1107" t="s">
        <v>1373</v>
      </c>
      <c r="Q1107" t="s"/>
      <c r="R1107" t="s">
        <v>171</v>
      </c>
      <c r="S1107" t="s">
        <v>280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>
        <f>HYPERLINK("https://hotel-media.eclerx.com/savepage/tk_15462415594385335_sr_189.html","info")</f>
        <v/>
      </c>
      <c r="AA1107" t="n">
        <v>-6163867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140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6163867</v>
      </c>
      <c r="AZ1107" t="s">
        <v>1374</v>
      </c>
      <c r="BA1107" t="s"/>
      <c r="BB1107" t="n">
        <v>217031</v>
      </c>
      <c r="BC1107" t="n">
        <v>52.522652</v>
      </c>
      <c r="BD1107" t="n">
        <v>52.522652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1373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99.01000000000001</v>
      </c>
      <c r="L1108" t="s">
        <v>76</v>
      </c>
      <c r="M1108" t="s"/>
      <c r="N1108" t="s">
        <v>1375</v>
      </c>
      <c r="O1108" t="s">
        <v>78</v>
      </c>
      <c r="P1108" t="s">
        <v>1373</v>
      </c>
      <c r="Q1108" t="s"/>
      <c r="R1108" t="s">
        <v>171</v>
      </c>
      <c r="S1108" t="s">
        <v>610</v>
      </c>
      <c r="T1108" t="s">
        <v>81</v>
      </c>
      <c r="U1108" t="s">
        <v>82</v>
      </c>
      <c r="V1108" t="s">
        <v>83</v>
      </c>
      <c r="W1108" t="s">
        <v>109</v>
      </c>
      <c r="X1108" t="s"/>
      <c r="Y1108" t="s">
        <v>85</v>
      </c>
      <c r="Z1108">
        <f>HYPERLINK("https://hotel-media.eclerx.com/savepage/tk_15462415594385335_sr_189.html","info")</f>
        <v/>
      </c>
      <c r="AA1108" t="n">
        <v>-6163867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140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6163867</v>
      </c>
      <c r="AZ1108" t="s">
        <v>1374</v>
      </c>
      <c r="BA1108" t="s"/>
      <c r="BB1108" t="n">
        <v>217031</v>
      </c>
      <c r="BC1108" t="n">
        <v>52.522652</v>
      </c>
      <c r="BD1108" t="n">
        <v>52.522652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1373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129</v>
      </c>
      <c r="L1109" t="s">
        <v>76</v>
      </c>
      <c r="M1109" t="s"/>
      <c r="N1109" t="s">
        <v>296</v>
      </c>
      <c r="O1109" t="s">
        <v>78</v>
      </c>
      <c r="P1109" t="s">
        <v>1373</v>
      </c>
      <c r="Q1109" t="s"/>
      <c r="R1109" t="s">
        <v>171</v>
      </c>
      <c r="S1109" t="s">
        <v>489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>
        <f>HYPERLINK("https://hotel-media.eclerx.com/savepage/tk_15462415594385335_sr_189.html","info")</f>
        <v/>
      </c>
      <c r="AA1109" t="n">
        <v>-6163867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140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6163867</v>
      </c>
      <c r="AZ1109" t="s">
        <v>1374</v>
      </c>
      <c r="BA1109" t="s"/>
      <c r="BB1109" t="n">
        <v>217031</v>
      </c>
      <c r="BC1109" t="n">
        <v>52.522652</v>
      </c>
      <c r="BD1109" t="n">
        <v>52.522652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1376</v>
      </c>
      <c r="F1110" t="n">
        <v>-1</v>
      </c>
      <c r="G1110" t="s">
        <v>74</v>
      </c>
      <c r="H1110" t="s">
        <v>75</v>
      </c>
      <c r="I1110" t="s"/>
      <c r="J1110" t="s">
        <v>74</v>
      </c>
      <c r="K1110" t="n">
        <v>71</v>
      </c>
      <c r="L1110" t="s">
        <v>76</v>
      </c>
      <c r="M1110" t="s"/>
      <c r="N1110" t="s">
        <v>93</v>
      </c>
      <c r="O1110" t="s">
        <v>78</v>
      </c>
      <c r="P1110" t="s">
        <v>1376</v>
      </c>
      <c r="Q1110" t="s"/>
      <c r="R1110" t="s">
        <v>171</v>
      </c>
      <c r="S1110" t="s">
        <v>280</v>
      </c>
      <c r="T1110" t="s">
        <v>81</v>
      </c>
      <c r="U1110" t="s">
        <v>82</v>
      </c>
      <c r="V1110" t="s">
        <v>83</v>
      </c>
      <c r="W1110" t="s">
        <v>109</v>
      </c>
      <c r="X1110" t="s"/>
      <c r="Y1110" t="s">
        <v>85</v>
      </c>
      <c r="Z1110">
        <f>HYPERLINK("https://hotel-media.eclerx.com/savepage/tk_1546241809355816_sr_188.html","info")</f>
        <v/>
      </c>
      <c r="AA1110" t="n">
        <v>-163231</v>
      </c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290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163231</v>
      </c>
      <c r="AZ1110" t="s">
        <v>1377</v>
      </c>
      <c r="BA1110" t="s"/>
      <c r="BB1110" t="n">
        <v>6532</v>
      </c>
      <c r="BC1110" t="n">
        <v>52.52442</v>
      </c>
      <c r="BD1110" t="n">
        <v>52.52442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1376</v>
      </c>
      <c r="F1111" t="n">
        <v>-1</v>
      </c>
      <c r="G1111" t="s">
        <v>74</v>
      </c>
      <c r="H1111" t="s">
        <v>75</v>
      </c>
      <c r="I1111" t="s"/>
      <c r="J1111" t="s">
        <v>74</v>
      </c>
      <c r="K1111" t="n">
        <v>77</v>
      </c>
      <c r="L1111" t="s">
        <v>76</v>
      </c>
      <c r="M1111" t="s"/>
      <c r="N1111" t="s">
        <v>95</v>
      </c>
      <c r="O1111" t="s">
        <v>78</v>
      </c>
      <c r="P1111" t="s">
        <v>1376</v>
      </c>
      <c r="Q1111" t="s"/>
      <c r="R1111" t="s">
        <v>171</v>
      </c>
      <c r="S1111" t="s">
        <v>383</v>
      </c>
      <c r="T1111" t="s">
        <v>81</v>
      </c>
      <c r="U1111" t="s">
        <v>82</v>
      </c>
      <c r="V1111" t="s">
        <v>83</v>
      </c>
      <c r="W1111" t="s">
        <v>109</v>
      </c>
      <c r="X1111" t="s"/>
      <c r="Y1111" t="s">
        <v>85</v>
      </c>
      <c r="Z1111">
        <f>HYPERLINK("https://hotel-media.eclerx.com/savepage/tk_1546241809355816_sr_188.html","info")</f>
        <v/>
      </c>
      <c r="AA1111" t="n">
        <v>-163231</v>
      </c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290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163231</v>
      </c>
      <c r="AZ1111" t="s">
        <v>1377</v>
      </c>
      <c r="BA1111" t="s"/>
      <c r="BB1111" t="n">
        <v>6532</v>
      </c>
      <c r="BC1111" t="n">
        <v>52.52442</v>
      </c>
      <c r="BD1111" t="n">
        <v>52.52442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1376</v>
      </c>
      <c r="F1112" t="n">
        <v>-1</v>
      </c>
      <c r="G1112" t="s">
        <v>74</v>
      </c>
      <c r="H1112" t="s">
        <v>75</v>
      </c>
      <c r="I1112" t="s"/>
      <c r="J1112" t="s">
        <v>74</v>
      </c>
      <c r="K1112" t="n">
        <v>88</v>
      </c>
      <c r="L1112" t="s">
        <v>76</v>
      </c>
      <c r="M1112" t="s"/>
      <c r="N1112" t="s">
        <v>201</v>
      </c>
      <c r="O1112" t="s">
        <v>78</v>
      </c>
      <c r="P1112" t="s">
        <v>1376</v>
      </c>
      <c r="Q1112" t="s"/>
      <c r="R1112" t="s">
        <v>171</v>
      </c>
      <c r="S1112" t="s">
        <v>214</v>
      </c>
      <c r="T1112" t="s">
        <v>81</v>
      </c>
      <c r="U1112" t="s">
        <v>82</v>
      </c>
      <c r="V1112" t="s">
        <v>83</v>
      </c>
      <c r="W1112" t="s">
        <v>109</v>
      </c>
      <c r="X1112" t="s"/>
      <c r="Y1112" t="s">
        <v>85</v>
      </c>
      <c r="Z1112">
        <f>HYPERLINK("https://hotel-media.eclerx.com/savepage/tk_1546241809355816_sr_188.html","info")</f>
        <v/>
      </c>
      <c r="AA1112" t="n">
        <v>-163231</v>
      </c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290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163231</v>
      </c>
      <c r="AZ1112" t="s">
        <v>1377</v>
      </c>
      <c r="BA1112" t="s"/>
      <c r="BB1112" t="n">
        <v>6532</v>
      </c>
      <c r="BC1112" t="n">
        <v>52.52442</v>
      </c>
      <c r="BD1112" t="n">
        <v>52.52442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1288</v>
      </c>
      <c r="F1113" t="n">
        <v>-1</v>
      </c>
      <c r="G1113" t="s">
        <v>74</v>
      </c>
      <c r="H1113" t="s">
        <v>75</v>
      </c>
      <c r="I1113" t="s"/>
      <c r="J1113" t="s">
        <v>74</v>
      </c>
      <c r="K1113" t="n">
        <v>63.5</v>
      </c>
      <c r="L1113" t="s">
        <v>76</v>
      </c>
      <c r="M1113" t="s"/>
      <c r="N1113" t="s">
        <v>93</v>
      </c>
      <c r="O1113" t="s">
        <v>78</v>
      </c>
      <c r="P1113" t="s">
        <v>1288</v>
      </c>
      <c r="Q1113" t="s"/>
      <c r="R1113" t="s">
        <v>171</v>
      </c>
      <c r="S1113" t="s">
        <v>1289</v>
      </c>
      <c r="T1113" t="s">
        <v>81</v>
      </c>
      <c r="U1113" t="s">
        <v>82</v>
      </c>
      <c r="V1113" t="s">
        <v>83</v>
      </c>
      <c r="W1113" t="s">
        <v>109</v>
      </c>
      <c r="X1113" t="s"/>
      <c r="Y1113" t="s">
        <v>85</v>
      </c>
      <c r="Z1113">
        <f>HYPERLINK("https://hotel-media.eclerx.com/savepage/tk_15462419767814922_sr_188.html","info")</f>
        <v/>
      </c>
      <c r="AA1113" t="n">
        <v>-4481122</v>
      </c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382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4481122</v>
      </c>
      <c r="AZ1113" t="s">
        <v>1290</v>
      </c>
      <c r="BA1113" t="s"/>
      <c r="BB1113" t="n">
        <v>865548</v>
      </c>
      <c r="BC1113" t="n">
        <v>52.508634</v>
      </c>
      <c r="BD1113" t="n">
        <v>52.508634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1288</v>
      </c>
      <c r="F1114" t="n">
        <v>-1</v>
      </c>
      <c r="G1114" t="s">
        <v>74</v>
      </c>
      <c r="H1114" t="s">
        <v>75</v>
      </c>
      <c r="I1114" t="s"/>
      <c r="J1114" t="s">
        <v>74</v>
      </c>
      <c r="K1114" t="n">
        <v>70.5</v>
      </c>
      <c r="L1114" t="s">
        <v>76</v>
      </c>
      <c r="M1114" t="s"/>
      <c r="N1114" t="s">
        <v>104</v>
      </c>
      <c r="O1114" t="s">
        <v>78</v>
      </c>
      <c r="P1114" t="s">
        <v>1288</v>
      </c>
      <c r="Q1114" t="s"/>
      <c r="R1114" t="s">
        <v>171</v>
      </c>
      <c r="S1114" t="s">
        <v>1291</v>
      </c>
      <c r="T1114" t="s">
        <v>81</v>
      </c>
      <c r="U1114" t="s">
        <v>82</v>
      </c>
      <c r="V1114" t="s">
        <v>83</v>
      </c>
      <c r="W1114" t="s">
        <v>109</v>
      </c>
      <c r="X1114" t="s"/>
      <c r="Y1114" t="s">
        <v>85</v>
      </c>
      <c r="Z1114">
        <f>HYPERLINK("https://hotel-media.eclerx.com/savepage/tk_15462419767814922_sr_188.html","info")</f>
        <v/>
      </c>
      <c r="AA1114" t="n">
        <v>-4481122</v>
      </c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382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4481122</v>
      </c>
      <c r="AZ1114" t="s">
        <v>1290</v>
      </c>
      <c r="BA1114" t="s"/>
      <c r="BB1114" t="n">
        <v>865548</v>
      </c>
      <c r="BC1114" t="n">
        <v>52.508634</v>
      </c>
      <c r="BD1114" t="n">
        <v>52.508634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1378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81.40000000000001</v>
      </c>
      <c r="L1115" t="s">
        <v>76</v>
      </c>
      <c r="M1115" t="s"/>
      <c r="N1115" t="s">
        <v>95</v>
      </c>
      <c r="O1115" t="s">
        <v>78</v>
      </c>
      <c r="P1115" t="s">
        <v>1378</v>
      </c>
      <c r="Q1115" t="s"/>
      <c r="R1115" t="s">
        <v>171</v>
      </c>
      <c r="S1115" t="s">
        <v>840</v>
      </c>
      <c r="T1115" t="s">
        <v>81</v>
      </c>
      <c r="U1115" t="s">
        <v>82</v>
      </c>
      <c r="V1115" t="s">
        <v>83</v>
      </c>
      <c r="W1115" t="s">
        <v>109</v>
      </c>
      <c r="X1115" t="s"/>
      <c r="Y1115" t="s">
        <v>85</v>
      </c>
      <c r="Z1115">
        <f>HYPERLINK("https://hotel-media.eclerx.com/savepage/tk_15462415111652224_sr_188.html","info")</f>
        <v/>
      </c>
      <c r="AA1115" t="n">
        <v>-8979216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130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8979216</v>
      </c>
      <c r="AZ1115" t="s">
        <v>1379</v>
      </c>
      <c r="BA1115" t="s"/>
      <c r="BB1115" t="n">
        <v>14617</v>
      </c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1380</v>
      </c>
      <c r="F1116" t="n">
        <v>178882</v>
      </c>
      <c r="G1116" t="s">
        <v>74</v>
      </c>
      <c r="H1116" t="s">
        <v>75</v>
      </c>
      <c r="I1116" t="s"/>
      <c r="J1116" t="s">
        <v>74</v>
      </c>
      <c r="K1116" t="n">
        <v>90.01000000000001</v>
      </c>
      <c r="L1116" t="s">
        <v>76</v>
      </c>
      <c r="M1116" t="s"/>
      <c r="N1116" t="s">
        <v>1381</v>
      </c>
      <c r="O1116" t="s">
        <v>78</v>
      </c>
      <c r="P1116" t="s">
        <v>1382</v>
      </c>
      <c r="Q1116" t="s"/>
      <c r="R1116" t="s">
        <v>171</v>
      </c>
      <c r="S1116" t="s">
        <v>1234</v>
      </c>
      <c r="T1116" t="s">
        <v>81</v>
      </c>
      <c r="U1116" t="s">
        <v>82</v>
      </c>
      <c r="V1116" t="s">
        <v>83</v>
      </c>
      <c r="W1116" t="s">
        <v>109</v>
      </c>
      <c r="X1116" t="s"/>
      <c r="Y1116" t="s">
        <v>85</v>
      </c>
      <c r="Z1116">
        <f>HYPERLINK("https://hotel-media.eclerx.com/savepage/tk_15462413923687387_sr_189.html","info")</f>
        <v/>
      </c>
      <c r="AA1116" t="n">
        <v>82861</v>
      </c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59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937737</v>
      </c>
      <c r="AZ1116" t="s">
        <v>1383</v>
      </c>
      <c r="BA1116" t="s"/>
      <c r="BB1116" t="n">
        <v>391042</v>
      </c>
      <c r="BC1116" t="n">
        <v>52.52362</v>
      </c>
      <c r="BD1116" t="n">
        <v>52.52362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1380</v>
      </c>
      <c r="F1117" t="n">
        <v>178882</v>
      </c>
      <c r="G1117" t="s">
        <v>74</v>
      </c>
      <c r="H1117" t="s">
        <v>75</v>
      </c>
      <c r="I1117" t="s"/>
      <c r="J1117" t="s">
        <v>74</v>
      </c>
      <c r="K1117" t="n">
        <v>137.01</v>
      </c>
      <c r="L1117" t="s">
        <v>76</v>
      </c>
      <c r="M1117" t="s"/>
      <c r="N1117" t="s">
        <v>1384</v>
      </c>
      <c r="O1117" t="s">
        <v>78</v>
      </c>
      <c r="P1117" t="s">
        <v>1382</v>
      </c>
      <c r="Q1117" t="s"/>
      <c r="R1117" t="s">
        <v>171</v>
      </c>
      <c r="S1117" t="s">
        <v>1385</v>
      </c>
      <c r="T1117" t="s">
        <v>81</v>
      </c>
      <c r="U1117" t="s">
        <v>82</v>
      </c>
      <c r="V1117" t="s">
        <v>83</v>
      </c>
      <c r="W1117" t="s">
        <v>109</v>
      </c>
      <c r="X1117" t="s"/>
      <c r="Y1117" t="s">
        <v>85</v>
      </c>
      <c r="Z1117">
        <f>HYPERLINK("https://hotel-media.eclerx.com/savepage/tk_15462413923687387_sr_189.html","info")</f>
        <v/>
      </c>
      <c r="AA1117" t="n">
        <v>82861</v>
      </c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59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937737</v>
      </c>
      <c r="AZ1117" t="s">
        <v>1383</v>
      </c>
      <c r="BA1117" t="s"/>
      <c r="BB1117" t="n">
        <v>391042</v>
      </c>
      <c r="BC1117" t="n">
        <v>52.52362</v>
      </c>
      <c r="BD1117" t="n">
        <v>52.52362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1386</v>
      </c>
      <c r="F1118" t="n">
        <v>529942</v>
      </c>
      <c r="G1118" t="s">
        <v>74</v>
      </c>
      <c r="H1118" t="s">
        <v>75</v>
      </c>
      <c r="I1118" t="s"/>
      <c r="J1118" t="s">
        <v>74</v>
      </c>
      <c r="K1118" t="n">
        <v>76.5</v>
      </c>
      <c r="L1118" t="s">
        <v>76</v>
      </c>
      <c r="M1118" t="s"/>
      <c r="N1118" t="s">
        <v>1387</v>
      </c>
      <c r="O1118" t="s">
        <v>78</v>
      </c>
      <c r="P1118" t="s">
        <v>1388</v>
      </c>
      <c r="Q1118" t="s"/>
      <c r="R1118" t="s">
        <v>112</v>
      </c>
      <c r="S1118" t="s">
        <v>1389</v>
      </c>
      <c r="T1118" t="s">
        <v>81</v>
      </c>
      <c r="U1118" t="s">
        <v>82</v>
      </c>
      <c r="V1118" t="s">
        <v>83</v>
      </c>
      <c r="W1118" t="s">
        <v>109</v>
      </c>
      <c r="X1118" t="s"/>
      <c r="Y1118" t="s">
        <v>85</v>
      </c>
      <c r="Z1118">
        <f>HYPERLINK("https://hotel-media.eclerx.com/savepage/tk_15462413746800056_sr_188.html","info")</f>
        <v/>
      </c>
      <c r="AA1118" t="n">
        <v>99034</v>
      </c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56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955261</v>
      </c>
      <c r="AZ1118" t="s">
        <v>1390</v>
      </c>
      <c r="BA1118" t="s"/>
      <c r="BB1118" t="n">
        <v>52318</v>
      </c>
      <c r="BC1118" t="n">
        <v>52.478378</v>
      </c>
      <c r="BD1118" t="n">
        <v>52.478378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1386</v>
      </c>
      <c r="F1119" t="n">
        <v>529942</v>
      </c>
      <c r="G1119" t="s">
        <v>74</v>
      </c>
      <c r="H1119" t="s">
        <v>75</v>
      </c>
      <c r="I1119" t="s"/>
      <c r="J1119" t="s">
        <v>74</v>
      </c>
      <c r="K1119" t="n">
        <v>91.5</v>
      </c>
      <c r="L1119" t="s">
        <v>76</v>
      </c>
      <c r="M1119" t="s"/>
      <c r="N1119" t="s">
        <v>1391</v>
      </c>
      <c r="O1119" t="s">
        <v>78</v>
      </c>
      <c r="P1119" t="s">
        <v>1388</v>
      </c>
      <c r="Q1119" t="s"/>
      <c r="R1119" t="s">
        <v>112</v>
      </c>
      <c r="S1119" t="s">
        <v>812</v>
      </c>
      <c r="T1119" t="s">
        <v>81</v>
      </c>
      <c r="U1119" t="s">
        <v>82</v>
      </c>
      <c r="V1119" t="s">
        <v>83</v>
      </c>
      <c r="W1119" t="s">
        <v>109</v>
      </c>
      <c r="X1119" t="s"/>
      <c r="Y1119" t="s">
        <v>85</v>
      </c>
      <c r="Z1119">
        <f>HYPERLINK("https://hotel-media.eclerx.com/savepage/tk_15462413746800056_sr_188.html","info")</f>
        <v/>
      </c>
      <c r="AA1119" t="n">
        <v>99034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56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955261</v>
      </c>
      <c r="AZ1119" t="s">
        <v>1390</v>
      </c>
      <c r="BA1119" t="s"/>
      <c r="BB1119" t="n">
        <v>52318</v>
      </c>
      <c r="BC1119" t="n">
        <v>52.478378</v>
      </c>
      <c r="BD1119" t="n">
        <v>52.478378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1386</v>
      </c>
      <c r="F1120" t="n">
        <v>529942</v>
      </c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1392</v>
      </c>
      <c r="O1120" t="s">
        <v>78</v>
      </c>
      <c r="P1120" t="s">
        <v>1388</v>
      </c>
      <c r="Q1120" t="s"/>
      <c r="R1120" t="s">
        <v>112</v>
      </c>
      <c r="S1120" t="s">
        <v>1389</v>
      </c>
      <c r="T1120" t="s">
        <v>81</v>
      </c>
      <c r="U1120" t="s">
        <v>82</v>
      </c>
      <c r="V1120" t="s">
        <v>83</v>
      </c>
      <c r="W1120" t="s">
        <v>109</v>
      </c>
      <c r="X1120" t="s"/>
      <c r="Y1120" t="s">
        <v>85</v>
      </c>
      <c r="Z1120">
        <f>HYPERLINK("https://hotel-media.eclerx.com/savepage/tk_15462413746800056_sr_188.html","info")</f>
        <v/>
      </c>
      <c r="AA1120" t="n">
        <v>99034</v>
      </c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56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955261</v>
      </c>
      <c r="AZ1120" t="s">
        <v>1390</v>
      </c>
      <c r="BA1120" t="s"/>
      <c r="BB1120" t="n">
        <v>52318</v>
      </c>
      <c r="BC1120" t="n">
        <v>52.478378</v>
      </c>
      <c r="BD1120" t="n">
        <v>52.478378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1386</v>
      </c>
      <c r="F1121" t="n">
        <v>529942</v>
      </c>
      <c r="G1121" t="s">
        <v>74</v>
      </c>
      <c r="H1121" t="s">
        <v>75</v>
      </c>
      <c r="I1121" t="s"/>
      <c r="J1121" t="s">
        <v>74</v>
      </c>
      <c r="K1121" t="n">
        <v>81.5</v>
      </c>
      <c r="L1121" t="s">
        <v>76</v>
      </c>
      <c r="M1121" t="s"/>
      <c r="N1121" t="s">
        <v>1392</v>
      </c>
      <c r="O1121" t="s">
        <v>78</v>
      </c>
      <c r="P1121" t="s">
        <v>1388</v>
      </c>
      <c r="Q1121" t="s"/>
      <c r="R1121" t="s">
        <v>112</v>
      </c>
      <c r="S1121" t="s">
        <v>1393</v>
      </c>
      <c r="T1121" t="s">
        <v>81</v>
      </c>
      <c r="U1121" t="s">
        <v>82</v>
      </c>
      <c r="V1121" t="s">
        <v>83</v>
      </c>
      <c r="W1121" t="s">
        <v>109</v>
      </c>
      <c r="X1121" t="s"/>
      <c r="Y1121" t="s">
        <v>85</v>
      </c>
      <c r="Z1121">
        <f>HYPERLINK("https://hotel-media.eclerx.com/savepage/tk_15462413746800056_sr_188.html","info")</f>
        <v/>
      </c>
      <c r="AA1121" t="n">
        <v>99034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56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955261</v>
      </c>
      <c r="AZ1121" t="s">
        <v>1390</v>
      </c>
      <c r="BA1121" t="s"/>
      <c r="BB1121" t="n">
        <v>52318</v>
      </c>
      <c r="BC1121" t="n">
        <v>52.478378</v>
      </c>
      <c r="BD1121" t="n">
        <v>52.478378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1386</v>
      </c>
      <c r="F1122" t="n">
        <v>529942</v>
      </c>
      <c r="G1122" t="s">
        <v>74</v>
      </c>
      <c r="H1122" t="s">
        <v>75</v>
      </c>
      <c r="I1122" t="s"/>
      <c r="J1122" t="s">
        <v>74</v>
      </c>
      <c r="K1122" t="n">
        <v>91.5</v>
      </c>
      <c r="L1122" t="s">
        <v>76</v>
      </c>
      <c r="M1122" t="s"/>
      <c r="N1122" t="s">
        <v>1394</v>
      </c>
      <c r="O1122" t="s">
        <v>78</v>
      </c>
      <c r="P1122" t="s">
        <v>1388</v>
      </c>
      <c r="Q1122" t="s"/>
      <c r="R1122" t="s">
        <v>112</v>
      </c>
      <c r="S1122" t="s">
        <v>812</v>
      </c>
      <c r="T1122" t="s">
        <v>81</v>
      </c>
      <c r="U1122" t="s">
        <v>82</v>
      </c>
      <c r="V1122" t="s">
        <v>83</v>
      </c>
      <c r="W1122" t="s">
        <v>109</v>
      </c>
      <c r="X1122" t="s"/>
      <c r="Y1122" t="s">
        <v>85</v>
      </c>
      <c r="Z1122">
        <f>HYPERLINK("https://hotel-media.eclerx.com/savepage/tk_15462413746800056_sr_188.html","info")</f>
        <v/>
      </c>
      <c r="AA1122" t="n">
        <v>99034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56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955261</v>
      </c>
      <c r="AZ1122" t="s">
        <v>1390</v>
      </c>
      <c r="BA1122" t="s"/>
      <c r="BB1122" t="n">
        <v>52318</v>
      </c>
      <c r="BC1122" t="n">
        <v>52.478378</v>
      </c>
      <c r="BD1122" t="n">
        <v>52.478378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1386</v>
      </c>
      <c r="F1123" t="n">
        <v>529942</v>
      </c>
      <c r="G1123" t="s">
        <v>74</v>
      </c>
      <c r="H1123" t="s">
        <v>75</v>
      </c>
      <c r="I1123" t="s"/>
      <c r="J1123" t="s">
        <v>74</v>
      </c>
      <c r="K1123" t="n">
        <v>91.5</v>
      </c>
      <c r="L1123" t="s">
        <v>76</v>
      </c>
      <c r="M1123" t="s"/>
      <c r="N1123" t="s">
        <v>1394</v>
      </c>
      <c r="O1123" t="s">
        <v>78</v>
      </c>
      <c r="P1123" t="s">
        <v>1388</v>
      </c>
      <c r="Q1123" t="s"/>
      <c r="R1123" t="s">
        <v>112</v>
      </c>
      <c r="S1123" t="s">
        <v>812</v>
      </c>
      <c r="T1123" t="s">
        <v>81</v>
      </c>
      <c r="U1123" t="s">
        <v>82</v>
      </c>
      <c r="V1123" t="s">
        <v>83</v>
      </c>
      <c r="W1123" t="s">
        <v>109</v>
      </c>
      <c r="X1123" t="s"/>
      <c r="Y1123" t="s">
        <v>85</v>
      </c>
      <c r="Z1123">
        <f>HYPERLINK("https://hotel-media.eclerx.com/savepage/tk_15462413746800056_sr_188.html","info")</f>
        <v/>
      </c>
      <c r="AA1123" t="n">
        <v>99034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56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955261</v>
      </c>
      <c r="AZ1123" t="s">
        <v>1390</v>
      </c>
      <c r="BA1123" t="s"/>
      <c r="BB1123" t="n">
        <v>52318</v>
      </c>
      <c r="BC1123" t="n">
        <v>52.478378</v>
      </c>
      <c r="BD1123" t="n">
        <v>52.478378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1386</v>
      </c>
      <c r="F1124" t="n">
        <v>529942</v>
      </c>
      <c r="G1124" t="s">
        <v>74</v>
      </c>
      <c r="H1124" t="s">
        <v>75</v>
      </c>
      <c r="I1124" t="s"/>
      <c r="J1124" t="s">
        <v>74</v>
      </c>
      <c r="K1124" t="n">
        <v>96.5</v>
      </c>
      <c r="L1124" t="s">
        <v>76</v>
      </c>
      <c r="M1124" t="s"/>
      <c r="N1124" t="s">
        <v>1394</v>
      </c>
      <c r="O1124" t="s">
        <v>78</v>
      </c>
      <c r="P1124" t="s">
        <v>1388</v>
      </c>
      <c r="Q1124" t="s"/>
      <c r="R1124" t="s">
        <v>112</v>
      </c>
      <c r="S1124" t="s">
        <v>1395</v>
      </c>
      <c r="T1124" t="s">
        <v>81</v>
      </c>
      <c r="U1124" t="s">
        <v>82</v>
      </c>
      <c r="V1124" t="s">
        <v>83</v>
      </c>
      <c r="W1124" t="s">
        <v>109</v>
      </c>
      <c r="X1124" t="s"/>
      <c r="Y1124" t="s">
        <v>85</v>
      </c>
      <c r="Z1124">
        <f>HYPERLINK("https://hotel-media.eclerx.com/savepage/tk_15462413746800056_sr_188.html","info")</f>
        <v/>
      </c>
      <c r="AA1124" t="n">
        <v>99034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56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955261</v>
      </c>
      <c r="AZ1124" t="s">
        <v>1390</v>
      </c>
      <c r="BA1124" t="s"/>
      <c r="BB1124" t="n">
        <v>52318</v>
      </c>
      <c r="BC1124" t="n">
        <v>52.478378</v>
      </c>
      <c r="BD1124" t="n">
        <v>52.478378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1386</v>
      </c>
      <c r="F1125" t="n">
        <v>529942</v>
      </c>
      <c r="G1125" t="s">
        <v>74</v>
      </c>
      <c r="H1125" t="s">
        <v>75</v>
      </c>
      <c r="I1125" t="s"/>
      <c r="J1125" t="s">
        <v>74</v>
      </c>
      <c r="K1125" t="n">
        <v>104.5</v>
      </c>
      <c r="L1125" t="s">
        <v>76</v>
      </c>
      <c r="M1125" t="s"/>
      <c r="N1125" t="s">
        <v>1392</v>
      </c>
      <c r="O1125" t="s">
        <v>78</v>
      </c>
      <c r="P1125" t="s">
        <v>1388</v>
      </c>
      <c r="Q1125" t="s"/>
      <c r="R1125" t="s">
        <v>112</v>
      </c>
      <c r="S1125" t="s">
        <v>1396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>
        <f>HYPERLINK("https://hotel-media.eclerx.com/savepage/tk_15462413746800056_sr_188.html","info")</f>
        <v/>
      </c>
      <c r="AA1125" t="n">
        <v>99034</v>
      </c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56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955261</v>
      </c>
      <c r="AZ1125" t="s">
        <v>1390</v>
      </c>
      <c r="BA1125" t="s"/>
      <c r="BB1125" t="n">
        <v>52318</v>
      </c>
      <c r="BC1125" t="n">
        <v>52.478378</v>
      </c>
      <c r="BD1125" t="n">
        <v>52.478378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1386</v>
      </c>
      <c r="F1126" t="n">
        <v>529942</v>
      </c>
      <c r="G1126" t="s">
        <v>74</v>
      </c>
      <c r="H1126" t="s">
        <v>75</v>
      </c>
      <c r="I1126" t="s"/>
      <c r="J1126" t="s">
        <v>74</v>
      </c>
      <c r="K1126" t="n">
        <v>106.5</v>
      </c>
      <c r="L1126" t="s">
        <v>76</v>
      </c>
      <c r="M1126" t="s"/>
      <c r="N1126" t="s">
        <v>1397</v>
      </c>
      <c r="O1126" t="s">
        <v>78</v>
      </c>
      <c r="P1126" t="s">
        <v>1388</v>
      </c>
      <c r="Q1126" t="s"/>
      <c r="R1126" t="s">
        <v>112</v>
      </c>
      <c r="S1126" t="s">
        <v>1398</v>
      </c>
      <c r="T1126" t="s">
        <v>81</v>
      </c>
      <c r="U1126" t="s">
        <v>82</v>
      </c>
      <c r="V1126" t="s">
        <v>83</v>
      </c>
      <c r="W1126" t="s">
        <v>109</v>
      </c>
      <c r="X1126" t="s"/>
      <c r="Y1126" t="s">
        <v>85</v>
      </c>
      <c r="Z1126">
        <f>HYPERLINK("https://hotel-media.eclerx.com/savepage/tk_15462413746800056_sr_188.html","info")</f>
        <v/>
      </c>
      <c r="AA1126" t="n">
        <v>99034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56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955261</v>
      </c>
      <c r="AZ1126" t="s">
        <v>1390</v>
      </c>
      <c r="BA1126" t="s"/>
      <c r="BB1126" t="n">
        <v>52318</v>
      </c>
      <c r="BC1126" t="n">
        <v>52.478378</v>
      </c>
      <c r="BD1126" t="n">
        <v>52.478378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1386</v>
      </c>
      <c r="F1127" t="n">
        <v>529942</v>
      </c>
      <c r="G1127" t="s">
        <v>74</v>
      </c>
      <c r="H1127" t="s">
        <v>75</v>
      </c>
      <c r="I1127" t="s"/>
      <c r="J1127" t="s">
        <v>74</v>
      </c>
      <c r="K1127" t="n">
        <v>109.5</v>
      </c>
      <c r="L1127" t="s">
        <v>76</v>
      </c>
      <c r="M1127" t="s"/>
      <c r="N1127" t="s">
        <v>1392</v>
      </c>
      <c r="O1127" t="s">
        <v>78</v>
      </c>
      <c r="P1127" t="s">
        <v>1388</v>
      </c>
      <c r="Q1127" t="s"/>
      <c r="R1127" t="s">
        <v>112</v>
      </c>
      <c r="S1127" t="s">
        <v>992</v>
      </c>
      <c r="T1127" t="s">
        <v>81</v>
      </c>
      <c r="U1127" t="s">
        <v>82</v>
      </c>
      <c r="V1127" t="s">
        <v>83</v>
      </c>
      <c r="W1127" t="s">
        <v>84</v>
      </c>
      <c r="X1127" t="s"/>
      <c r="Y1127" t="s">
        <v>85</v>
      </c>
      <c r="Z1127">
        <f>HYPERLINK("https://hotel-media.eclerx.com/savepage/tk_15462413746800056_sr_188.html","info")</f>
        <v/>
      </c>
      <c r="AA1127" t="n">
        <v>99034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56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955261</v>
      </c>
      <c r="AZ1127" t="s">
        <v>1390</v>
      </c>
      <c r="BA1127" t="s"/>
      <c r="BB1127" t="n">
        <v>52318</v>
      </c>
      <c r="BC1127" t="n">
        <v>52.478378</v>
      </c>
      <c r="BD1127" t="n">
        <v>52.478378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1386</v>
      </c>
      <c r="F1128" t="n">
        <v>529942</v>
      </c>
      <c r="G1128" t="s">
        <v>74</v>
      </c>
      <c r="H1128" t="s">
        <v>75</v>
      </c>
      <c r="I1128" t="s"/>
      <c r="J1128" t="s">
        <v>74</v>
      </c>
      <c r="K1128" t="n">
        <v>119.5</v>
      </c>
      <c r="L1128" t="s">
        <v>76</v>
      </c>
      <c r="M1128" t="s"/>
      <c r="N1128" t="s">
        <v>1394</v>
      </c>
      <c r="O1128" t="s">
        <v>78</v>
      </c>
      <c r="P1128" t="s">
        <v>1388</v>
      </c>
      <c r="Q1128" t="s"/>
      <c r="R1128" t="s">
        <v>112</v>
      </c>
      <c r="S1128" t="s">
        <v>1399</v>
      </c>
      <c r="T1128" t="s">
        <v>81</v>
      </c>
      <c r="U1128" t="s">
        <v>82</v>
      </c>
      <c r="V1128" t="s">
        <v>83</v>
      </c>
      <c r="W1128" t="s">
        <v>84</v>
      </c>
      <c r="X1128" t="s"/>
      <c r="Y1128" t="s">
        <v>85</v>
      </c>
      <c r="Z1128">
        <f>HYPERLINK("https://hotel-media.eclerx.com/savepage/tk_15462413746800056_sr_188.html","info")</f>
        <v/>
      </c>
      <c r="AA1128" t="n">
        <v>99034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56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955261</v>
      </c>
      <c r="AZ1128" t="s">
        <v>1390</v>
      </c>
      <c r="BA1128" t="s"/>
      <c r="BB1128" t="n">
        <v>52318</v>
      </c>
      <c r="BC1128" t="n">
        <v>52.478378</v>
      </c>
      <c r="BD1128" t="n">
        <v>52.478378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1386</v>
      </c>
      <c r="F1129" t="n">
        <v>529942</v>
      </c>
      <c r="G1129" t="s">
        <v>74</v>
      </c>
      <c r="H1129" t="s">
        <v>75</v>
      </c>
      <c r="I1129" t="s"/>
      <c r="J1129" t="s">
        <v>74</v>
      </c>
      <c r="K1129" t="n">
        <v>123.5</v>
      </c>
      <c r="L1129" t="s">
        <v>76</v>
      </c>
      <c r="M1129" t="s"/>
      <c r="N1129" t="s">
        <v>1391</v>
      </c>
      <c r="O1129" t="s">
        <v>78</v>
      </c>
      <c r="P1129" t="s">
        <v>1388</v>
      </c>
      <c r="Q1129" t="s"/>
      <c r="R1129" t="s">
        <v>112</v>
      </c>
      <c r="S1129" t="s">
        <v>1400</v>
      </c>
      <c r="T1129" t="s">
        <v>81</v>
      </c>
      <c r="U1129" t="s">
        <v>82</v>
      </c>
      <c r="V1129" t="s">
        <v>83</v>
      </c>
      <c r="W1129" t="s">
        <v>84</v>
      </c>
      <c r="X1129" t="s"/>
      <c r="Y1129" t="s">
        <v>85</v>
      </c>
      <c r="Z1129">
        <f>HYPERLINK("https://hotel-media.eclerx.com/savepage/tk_15462413746800056_sr_188.html","info")</f>
        <v/>
      </c>
      <c r="AA1129" t="n">
        <v>99034</v>
      </c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56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955261</v>
      </c>
      <c r="AZ1129" t="s">
        <v>1390</v>
      </c>
      <c r="BA1129" t="s"/>
      <c r="BB1129" t="n">
        <v>52318</v>
      </c>
      <c r="BC1129" t="n">
        <v>52.478378</v>
      </c>
      <c r="BD1129" t="n">
        <v>52.478378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1386</v>
      </c>
      <c r="F1130" t="n">
        <v>529942</v>
      </c>
      <c r="G1130" t="s">
        <v>74</v>
      </c>
      <c r="H1130" t="s">
        <v>75</v>
      </c>
      <c r="I1130" t="s"/>
      <c r="J1130" t="s">
        <v>74</v>
      </c>
      <c r="K1130" t="n">
        <v>124.5</v>
      </c>
      <c r="L1130" t="s">
        <v>76</v>
      </c>
      <c r="M1130" t="s"/>
      <c r="N1130" t="s">
        <v>1394</v>
      </c>
      <c r="O1130" t="s">
        <v>78</v>
      </c>
      <c r="P1130" t="s">
        <v>1388</v>
      </c>
      <c r="Q1130" t="s"/>
      <c r="R1130" t="s">
        <v>112</v>
      </c>
      <c r="S1130" t="s">
        <v>1401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>
        <f>HYPERLINK("https://hotel-media.eclerx.com/savepage/tk_15462413746800056_sr_188.html","info")</f>
        <v/>
      </c>
      <c r="AA1130" t="n">
        <v>99034</v>
      </c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56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955261</v>
      </c>
      <c r="AZ1130" t="s">
        <v>1390</v>
      </c>
      <c r="BA1130" t="s"/>
      <c r="BB1130" t="n">
        <v>52318</v>
      </c>
      <c r="BC1130" t="n">
        <v>52.478378</v>
      </c>
      <c r="BD1130" t="n">
        <v>52.478378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1386</v>
      </c>
      <c r="F1131" t="n">
        <v>529942</v>
      </c>
      <c r="G1131" t="s">
        <v>74</v>
      </c>
      <c r="H1131" t="s">
        <v>75</v>
      </c>
      <c r="I1131" t="s"/>
      <c r="J1131" t="s">
        <v>74</v>
      </c>
      <c r="K1131" t="n">
        <v>138.5</v>
      </c>
      <c r="L1131" t="s">
        <v>76</v>
      </c>
      <c r="M1131" t="s"/>
      <c r="N1131" t="s">
        <v>1397</v>
      </c>
      <c r="O1131" t="s">
        <v>78</v>
      </c>
      <c r="P1131" t="s">
        <v>1388</v>
      </c>
      <c r="Q1131" t="s"/>
      <c r="R1131" t="s">
        <v>112</v>
      </c>
      <c r="S1131" t="s">
        <v>1402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>
        <f>HYPERLINK("https://hotel-media.eclerx.com/savepage/tk_15462413746800056_sr_188.html","info")</f>
        <v/>
      </c>
      <c r="AA1131" t="n">
        <v>99034</v>
      </c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56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955261</v>
      </c>
      <c r="AZ1131" t="s">
        <v>1390</v>
      </c>
      <c r="BA1131" t="s"/>
      <c r="BB1131" t="n">
        <v>52318</v>
      </c>
      <c r="BC1131" t="n">
        <v>52.478378</v>
      </c>
      <c r="BD1131" t="n">
        <v>52.478378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1403</v>
      </c>
      <c r="F1132" t="n">
        <v>-1</v>
      </c>
      <c r="G1132" t="s">
        <v>74</v>
      </c>
      <c r="H1132" t="s">
        <v>75</v>
      </c>
      <c r="I1132" t="s"/>
      <c r="J1132" t="s">
        <v>74</v>
      </c>
      <c r="K1132" t="n">
        <v>54.15</v>
      </c>
      <c r="L1132" t="s">
        <v>76</v>
      </c>
      <c r="M1132" t="s"/>
      <c r="N1132" t="s">
        <v>93</v>
      </c>
      <c r="O1132" t="s">
        <v>78</v>
      </c>
      <c r="P1132" t="s">
        <v>1403</v>
      </c>
      <c r="Q1132" t="s"/>
      <c r="R1132" t="s">
        <v>171</v>
      </c>
      <c r="S1132" t="s">
        <v>1404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>
        <f>HYPERLINK("https://hotel-media.eclerx.com/savepage/tk_15462419141606252_sr_188.html","info")</f>
        <v/>
      </c>
      <c r="AA1132" t="n">
        <v>-4880361</v>
      </c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347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4880361</v>
      </c>
      <c r="AZ1132" t="s">
        <v>1405</v>
      </c>
      <c r="BA1132" t="s"/>
      <c r="BB1132" t="n">
        <v>76078</v>
      </c>
      <c r="BC1132" t="n">
        <v>52.496441</v>
      </c>
      <c r="BD1132" t="n">
        <v>52.496441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1403</v>
      </c>
      <c r="F1133" t="n">
        <v>-1</v>
      </c>
      <c r="G1133" t="s">
        <v>74</v>
      </c>
      <c r="H1133" t="s">
        <v>75</v>
      </c>
      <c r="I1133" t="s"/>
      <c r="J1133" t="s">
        <v>74</v>
      </c>
      <c r="K1133" t="n">
        <v>57</v>
      </c>
      <c r="L1133" t="s">
        <v>76</v>
      </c>
      <c r="M1133" t="s"/>
      <c r="N1133" t="s">
        <v>104</v>
      </c>
      <c r="O1133" t="s">
        <v>78</v>
      </c>
      <c r="P1133" t="s">
        <v>1403</v>
      </c>
      <c r="Q1133" t="s"/>
      <c r="R1133" t="s">
        <v>171</v>
      </c>
      <c r="S1133" t="s">
        <v>1271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>
        <f>HYPERLINK("https://hotel-media.eclerx.com/savepage/tk_15462419141606252_sr_188.html","info")</f>
        <v/>
      </c>
      <c r="AA1133" t="n">
        <v>-4880361</v>
      </c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347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4880361</v>
      </c>
      <c r="AZ1133" t="s">
        <v>1405</v>
      </c>
      <c r="BA1133" t="s"/>
      <c r="BB1133" t="n">
        <v>76078</v>
      </c>
      <c r="BC1133" t="n">
        <v>52.496441</v>
      </c>
      <c r="BD1133" t="n">
        <v>52.496441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1406</v>
      </c>
      <c r="F1134" t="n">
        <v>-1</v>
      </c>
      <c r="G1134" t="s">
        <v>74</v>
      </c>
      <c r="H1134" t="s">
        <v>75</v>
      </c>
      <c r="I1134" t="s"/>
      <c r="J1134" t="s">
        <v>74</v>
      </c>
      <c r="K1134" t="n">
        <v>114.95</v>
      </c>
      <c r="L1134" t="s">
        <v>76</v>
      </c>
      <c r="M1134" t="s"/>
      <c r="N1134" t="s">
        <v>1407</v>
      </c>
      <c r="O1134" t="s">
        <v>78</v>
      </c>
      <c r="P1134" t="s">
        <v>1406</v>
      </c>
      <c r="Q1134" t="s"/>
      <c r="R1134" t="s">
        <v>269</v>
      </c>
      <c r="S1134" t="s">
        <v>1408</v>
      </c>
      <c r="T1134" t="s">
        <v>81</v>
      </c>
      <c r="U1134" t="s">
        <v>82</v>
      </c>
      <c r="V1134" t="s">
        <v>83</v>
      </c>
      <c r="W1134" t="s">
        <v>109</v>
      </c>
      <c r="X1134" t="s"/>
      <c r="Y1134" t="s">
        <v>85</v>
      </c>
      <c r="Z1134">
        <f>HYPERLINK("https://hotel-media.eclerx.com/savepage/tk_15462420009995244_sr_188.html","info")</f>
        <v/>
      </c>
      <c r="AA1134" t="n">
        <v>-4444374</v>
      </c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396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4444374</v>
      </c>
      <c r="AZ1134" t="s">
        <v>1409</v>
      </c>
      <c r="BA1134" t="s"/>
      <c r="BB1134" t="n">
        <v>66546</v>
      </c>
      <c r="BC1134" t="n">
        <v>52.52713</v>
      </c>
      <c r="BD1134" t="n">
        <v>52.52713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1406</v>
      </c>
      <c r="F1135" t="n">
        <v>-1</v>
      </c>
      <c r="G1135" t="s">
        <v>74</v>
      </c>
      <c r="H1135" t="s">
        <v>75</v>
      </c>
      <c r="I1135" t="s"/>
      <c r="J1135" t="s">
        <v>74</v>
      </c>
      <c r="K1135" t="n">
        <v>121</v>
      </c>
      <c r="L1135" t="s">
        <v>76</v>
      </c>
      <c r="M1135" t="s"/>
      <c r="N1135" t="s">
        <v>1410</v>
      </c>
      <c r="O1135" t="s">
        <v>78</v>
      </c>
      <c r="P1135" t="s">
        <v>1406</v>
      </c>
      <c r="Q1135" t="s"/>
      <c r="R1135" t="s">
        <v>269</v>
      </c>
      <c r="S1135" t="s">
        <v>668</v>
      </c>
      <c r="T1135" t="s">
        <v>81</v>
      </c>
      <c r="U1135" t="s">
        <v>82</v>
      </c>
      <c r="V1135" t="s">
        <v>83</v>
      </c>
      <c r="W1135" t="s">
        <v>109</v>
      </c>
      <c r="X1135" t="s"/>
      <c r="Y1135" t="s">
        <v>85</v>
      </c>
      <c r="Z1135">
        <f>HYPERLINK("https://hotel-media.eclerx.com/savepage/tk_15462420009995244_sr_188.html","info")</f>
        <v/>
      </c>
      <c r="AA1135" t="n">
        <v>-4444374</v>
      </c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396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4444374</v>
      </c>
      <c r="AZ1135" t="s">
        <v>1409</v>
      </c>
      <c r="BA1135" t="s"/>
      <c r="BB1135" t="n">
        <v>66546</v>
      </c>
      <c r="BC1135" t="n">
        <v>52.52713</v>
      </c>
      <c r="BD1135" t="n">
        <v>52.52713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1406</v>
      </c>
      <c r="F1136" t="n">
        <v>-1</v>
      </c>
      <c r="G1136" t="s">
        <v>74</v>
      </c>
      <c r="H1136" t="s">
        <v>75</v>
      </c>
      <c r="I1136" t="s"/>
      <c r="J1136" t="s">
        <v>74</v>
      </c>
      <c r="K1136" t="n">
        <v>121</v>
      </c>
      <c r="L1136" t="s">
        <v>76</v>
      </c>
      <c r="M1136" t="s"/>
      <c r="N1136" t="s">
        <v>1410</v>
      </c>
      <c r="O1136" t="s">
        <v>78</v>
      </c>
      <c r="P1136" t="s">
        <v>1406</v>
      </c>
      <c r="Q1136" t="s"/>
      <c r="R1136" t="s">
        <v>269</v>
      </c>
      <c r="S1136" t="s">
        <v>668</v>
      </c>
      <c r="T1136" t="s">
        <v>81</v>
      </c>
      <c r="U1136" t="s">
        <v>82</v>
      </c>
      <c r="V1136" t="s">
        <v>83</v>
      </c>
      <c r="W1136" t="s">
        <v>109</v>
      </c>
      <c r="X1136" t="s"/>
      <c r="Y1136" t="s">
        <v>85</v>
      </c>
      <c r="Z1136">
        <f>HYPERLINK("https://hotel-media.eclerx.com/savepage/tk_15462420009995244_sr_188.html","info")</f>
        <v/>
      </c>
      <c r="AA1136" t="n">
        <v>-4444374</v>
      </c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396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4444374</v>
      </c>
      <c r="AZ1136" t="s">
        <v>1409</v>
      </c>
      <c r="BA1136" t="s"/>
      <c r="BB1136" t="n">
        <v>66546</v>
      </c>
      <c r="BC1136" t="n">
        <v>52.52713</v>
      </c>
      <c r="BD1136" t="n">
        <v>52.52713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1406</v>
      </c>
      <c r="F1137" t="n">
        <v>-1</v>
      </c>
      <c r="G1137" t="s">
        <v>74</v>
      </c>
      <c r="H1137" t="s">
        <v>75</v>
      </c>
      <c r="I1137" t="s"/>
      <c r="J1137" t="s">
        <v>74</v>
      </c>
      <c r="K1137" t="n">
        <v>138.69</v>
      </c>
      <c r="L1137" t="s">
        <v>76</v>
      </c>
      <c r="M1137" t="s"/>
      <c r="N1137" t="s">
        <v>1411</v>
      </c>
      <c r="O1137" t="s">
        <v>78</v>
      </c>
      <c r="P1137" t="s">
        <v>1406</v>
      </c>
      <c r="Q1137" t="s"/>
      <c r="R1137" t="s">
        <v>269</v>
      </c>
      <c r="S1137" t="s">
        <v>1412</v>
      </c>
      <c r="T1137" t="s">
        <v>81</v>
      </c>
      <c r="U1137" t="s">
        <v>82</v>
      </c>
      <c r="V1137" t="s">
        <v>83</v>
      </c>
      <c r="W1137" t="s">
        <v>109</v>
      </c>
      <c r="X1137" t="s"/>
      <c r="Y1137" t="s">
        <v>85</v>
      </c>
      <c r="Z1137">
        <f>HYPERLINK("https://hotel-media.eclerx.com/savepage/tk_15462420009995244_sr_188.html","info")</f>
        <v/>
      </c>
      <c r="AA1137" t="n">
        <v>-4444374</v>
      </c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396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4444374</v>
      </c>
      <c r="AZ1137" t="s">
        <v>1409</v>
      </c>
      <c r="BA1137" t="s"/>
      <c r="BB1137" t="n">
        <v>66546</v>
      </c>
      <c r="BC1137" t="n">
        <v>52.52713</v>
      </c>
      <c r="BD1137" t="n">
        <v>52.52713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1406</v>
      </c>
      <c r="F1138" t="n">
        <v>-1</v>
      </c>
      <c r="G1138" t="s">
        <v>74</v>
      </c>
      <c r="H1138" t="s">
        <v>75</v>
      </c>
      <c r="I1138" t="s"/>
      <c r="J1138" t="s">
        <v>74</v>
      </c>
      <c r="K1138" t="n">
        <v>146</v>
      </c>
      <c r="L1138" t="s">
        <v>76</v>
      </c>
      <c r="M1138" t="s"/>
      <c r="N1138" t="s">
        <v>1411</v>
      </c>
      <c r="O1138" t="s">
        <v>78</v>
      </c>
      <c r="P1138" t="s">
        <v>1406</v>
      </c>
      <c r="Q1138" t="s"/>
      <c r="R1138" t="s">
        <v>269</v>
      </c>
      <c r="S1138" t="s">
        <v>753</v>
      </c>
      <c r="T1138" t="s">
        <v>81</v>
      </c>
      <c r="U1138" t="s">
        <v>82</v>
      </c>
      <c r="V1138" t="s">
        <v>83</v>
      </c>
      <c r="W1138" t="s">
        <v>109</v>
      </c>
      <c r="X1138" t="s"/>
      <c r="Y1138" t="s">
        <v>85</v>
      </c>
      <c r="Z1138">
        <f>HYPERLINK("https://hotel-media.eclerx.com/savepage/tk_15462420009995244_sr_188.html","info")</f>
        <v/>
      </c>
      <c r="AA1138" t="n">
        <v>-4444374</v>
      </c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396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4444374</v>
      </c>
      <c r="AZ1138" t="s">
        <v>1409</v>
      </c>
      <c r="BA1138" t="s"/>
      <c r="BB1138" t="n">
        <v>66546</v>
      </c>
      <c r="BC1138" t="n">
        <v>52.52713</v>
      </c>
      <c r="BD1138" t="n">
        <v>52.52713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1406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146</v>
      </c>
      <c r="L1139" t="s">
        <v>76</v>
      </c>
      <c r="M1139" t="s"/>
      <c r="N1139" t="s">
        <v>1411</v>
      </c>
      <c r="O1139" t="s">
        <v>78</v>
      </c>
      <c r="P1139" t="s">
        <v>1406</v>
      </c>
      <c r="Q1139" t="s"/>
      <c r="R1139" t="s">
        <v>269</v>
      </c>
      <c r="S1139" t="s">
        <v>753</v>
      </c>
      <c r="T1139" t="s">
        <v>81</v>
      </c>
      <c r="U1139" t="s">
        <v>82</v>
      </c>
      <c r="V1139" t="s">
        <v>83</v>
      </c>
      <c r="W1139" t="s">
        <v>109</v>
      </c>
      <c r="X1139" t="s"/>
      <c r="Y1139" t="s">
        <v>85</v>
      </c>
      <c r="Z1139">
        <f>HYPERLINK("https://hotel-media.eclerx.com/savepage/tk_15462420009995244_sr_188.html","info")</f>
        <v/>
      </c>
      <c r="AA1139" t="n">
        <v>-4444374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396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4444374</v>
      </c>
      <c r="AZ1139" t="s">
        <v>1409</v>
      </c>
      <c r="BA1139" t="s"/>
      <c r="BB1139" t="n">
        <v>66546</v>
      </c>
      <c r="BC1139" t="n">
        <v>52.52713</v>
      </c>
      <c r="BD1139" t="n">
        <v>52.52713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1406</v>
      </c>
      <c r="F1140" t="n">
        <v>-1</v>
      </c>
      <c r="G1140" t="s">
        <v>74</v>
      </c>
      <c r="H1140" t="s">
        <v>75</v>
      </c>
      <c r="I1140" t="s"/>
      <c r="J1140" t="s">
        <v>74</v>
      </c>
      <c r="K1140" t="n">
        <v>167.2</v>
      </c>
      <c r="L1140" t="s">
        <v>76</v>
      </c>
      <c r="M1140" t="s"/>
      <c r="N1140" t="s">
        <v>1413</v>
      </c>
      <c r="O1140" t="s">
        <v>78</v>
      </c>
      <c r="P1140" t="s">
        <v>1406</v>
      </c>
      <c r="Q1140" t="s"/>
      <c r="R1140" t="s">
        <v>269</v>
      </c>
      <c r="S1140" t="s">
        <v>1414</v>
      </c>
      <c r="T1140" t="s">
        <v>81</v>
      </c>
      <c r="U1140" t="s">
        <v>82</v>
      </c>
      <c r="V1140" t="s">
        <v>83</v>
      </c>
      <c r="W1140" t="s">
        <v>109</v>
      </c>
      <c r="X1140" t="s"/>
      <c r="Y1140" t="s">
        <v>85</v>
      </c>
      <c r="Z1140">
        <f>HYPERLINK("https://hotel-media.eclerx.com/savepage/tk_15462420009995244_sr_188.html","info")</f>
        <v/>
      </c>
      <c r="AA1140" t="n">
        <v>-4444374</v>
      </c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396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4444374</v>
      </c>
      <c r="AZ1140" t="s">
        <v>1409</v>
      </c>
      <c r="BA1140" t="s"/>
      <c r="BB1140" t="n">
        <v>66546</v>
      </c>
      <c r="BC1140" t="n">
        <v>52.52713</v>
      </c>
      <c r="BD1140" t="n">
        <v>52.52713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1406</v>
      </c>
      <c r="F1141" t="n">
        <v>-1</v>
      </c>
      <c r="G1141" t="s">
        <v>74</v>
      </c>
      <c r="H1141" t="s">
        <v>75</v>
      </c>
      <c r="I1141" t="s"/>
      <c r="J1141" t="s">
        <v>74</v>
      </c>
      <c r="K1141" t="n">
        <v>176</v>
      </c>
      <c r="L1141" t="s">
        <v>76</v>
      </c>
      <c r="M1141" t="s"/>
      <c r="N1141" t="s">
        <v>1413</v>
      </c>
      <c r="O1141" t="s">
        <v>78</v>
      </c>
      <c r="P1141" t="s">
        <v>1406</v>
      </c>
      <c r="Q1141" t="s"/>
      <c r="R1141" t="s">
        <v>269</v>
      </c>
      <c r="S1141" t="s">
        <v>890</v>
      </c>
      <c r="T1141" t="s">
        <v>81</v>
      </c>
      <c r="U1141" t="s">
        <v>82</v>
      </c>
      <c r="V1141" t="s">
        <v>83</v>
      </c>
      <c r="W1141" t="s">
        <v>109</v>
      </c>
      <c r="X1141" t="s"/>
      <c r="Y1141" t="s">
        <v>85</v>
      </c>
      <c r="Z1141">
        <f>HYPERLINK("https://hotel-media.eclerx.com/savepage/tk_15462420009995244_sr_188.html","info")</f>
        <v/>
      </c>
      <c r="AA1141" t="n">
        <v>-4444374</v>
      </c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396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4444374</v>
      </c>
      <c r="AZ1141" t="s">
        <v>1409</v>
      </c>
      <c r="BA1141" t="s"/>
      <c r="BB1141" t="n">
        <v>66546</v>
      </c>
      <c r="BC1141" t="n">
        <v>52.52713</v>
      </c>
      <c r="BD1141" t="n">
        <v>52.52713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1406</v>
      </c>
      <c r="F1142" t="n">
        <v>-1</v>
      </c>
      <c r="G1142" t="s">
        <v>74</v>
      </c>
      <c r="H1142" t="s">
        <v>75</v>
      </c>
      <c r="I1142" t="s"/>
      <c r="J1142" t="s">
        <v>74</v>
      </c>
      <c r="K1142" t="n">
        <v>176</v>
      </c>
      <c r="L1142" t="s">
        <v>76</v>
      </c>
      <c r="M1142" t="s"/>
      <c r="N1142" t="s">
        <v>1413</v>
      </c>
      <c r="O1142" t="s">
        <v>78</v>
      </c>
      <c r="P1142" t="s">
        <v>1406</v>
      </c>
      <c r="Q1142" t="s"/>
      <c r="R1142" t="s">
        <v>269</v>
      </c>
      <c r="S1142" t="s">
        <v>890</v>
      </c>
      <c r="T1142" t="s">
        <v>81</v>
      </c>
      <c r="U1142" t="s">
        <v>82</v>
      </c>
      <c r="V1142" t="s">
        <v>83</v>
      </c>
      <c r="W1142" t="s">
        <v>109</v>
      </c>
      <c r="X1142" t="s"/>
      <c r="Y1142" t="s">
        <v>85</v>
      </c>
      <c r="Z1142">
        <f>HYPERLINK("https://hotel-media.eclerx.com/savepage/tk_15462420009995244_sr_188.html","info")</f>
        <v/>
      </c>
      <c r="AA1142" t="n">
        <v>-4444374</v>
      </c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396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4444374</v>
      </c>
      <c r="AZ1142" t="s">
        <v>1409</v>
      </c>
      <c r="BA1142" t="s"/>
      <c r="BB1142" t="n">
        <v>66546</v>
      </c>
      <c r="BC1142" t="n">
        <v>52.52713</v>
      </c>
      <c r="BD1142" t="n">
        <v>52.52713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1415</v>
      </c>
      <c r="F1143" t="n">
        <v>-1</v>
      </c>
      <c r="G1143" t="s">
        <v>74</v>
      </c>
      <c r="H1143" t="s">
        <v>75</v>
      </c>
      <c r="I1143" t="s"/>
      <c r="J1143" t="s">
        <v>74</v>
      </c>
      <c r="K1143" t="n">
        <v>82</v>
      </c>
      <c r="L1143" t="s">
        <v>76</v>
      </c>
      <c r="M1143" t="s"/>
      <c r="N1143" t="s">
        <v>1252</v>
      </c>
      <c r="O1143" t="s">
        <v>78</v>
      </c>
      <c r="P1143" t="s">
        <v>1415</v>
      </c>
      <c r="Q1143" t="s"/>
      <c r="R1143" t="s">
        <v>171</v>
      </c>
      <c r="S1143" t="s">
        <v>604</v>
      </c>
      <c r="T1143" t="s">
        <v>81</v>
      </c>
      <c r="U1143" t="s">
        <v>82</v>
      </c>
      <c r="V1143" t="s">
        <v>83</v>
      </c>
      <c r="W1143" t="s">
        <v>109</v>
      </c>
      <c r="X1143" t="s"/>
      <c r="Y1143" t="s">
        <v>85</v>
      </c>
      <c r="Z1143">
        <f>HYPERLINK("https://hotel-media.eclerx.com/savepage/tk_15462415746582355_sr_189.html","info")</f>
        <v/>
      </c>
      <c r="AA1143" t="n">
        <v>-8979215</v>
      </c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147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8979215</v>
      </c>
      <c r="AZ1143" t="s">
        <v>1416</v>
      </c>
      <c r="BA1143" t="s"/>
      <c r="BB1143" t="n">
        <v>91551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1415</v>
      </c>
      <c r="F1144" t="n">
        <v>-1</v>
      </c>
      <c r="G1144" t="s">
        <v>74</v>
      </c>
      <c r="H1144" t="s">
        <v>75</v>
      </c>
      <c r="I1144" t="s"/>
      <c r="J1144" t="s">
        <v>74</v>
      </c>
      <c r="K1144" t="n">
        <v>92</v>
      </c>
      <c r="L1144" t="s">
        <v>76</v>
      </c>
      <c r="M1144" t="s"/>
      <c r="N1144" t="s">
        <v>95</v>
      </c>
      <c r="O1144" t="s">
        <v>78</v>
      </c>
      <c r="P1144" t="s">
        <v>1415</v>
      </c>
      <c r="Q1144" t="s"/>
      <c r="R1144" t="s">
        <v>171</v>
      </c>
      <c r="S1144" t="s">
        <v>605</v>
      </c>
      <c r="T1144" t="s">
        <v>81</v>
      </c>
      <c r="U1144" t="s">
        <v>82</v>
      </c>
      <c r="V1144" t="s">
        <v>83</v>
      </c>
      <c r="W1144" t="s">
        <v>109</v>
      </c>
      <c r="X1144" t="s"/>
      <c r="Y1144" t="s">
        <v>85</v>
      </c>
      <c r="Z1144">
        <f>HYPERLINK("https://hotel-media.eclerx.com/savepage/tk_15462415746582355_sr_189.html","info")</f>
        <v/>
      </c>
      <c r="AA1144" t="n">
        <v>-8979215</v>
      </c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147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8979215</v>
      </c>
      <c r="AZ1144" t="s">
        <v>1416</v>
      </c>
      <c r="BA1144" t="s"/>
      <c r="BB1144" t="n">
        <v>91551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1417</v>
      </c>
      <c r="F1145" t="n">
        <v>-1</v>
      </c>
      <c r="G1145" t="s">
        <v>74</v>
      </c>
      <c r="H1145" t="s">
        <v>75</v>
      </c>
      <c r="I1145" t="s"/>
      <c r="J1145" t="s">
        <v>74</v>
      </c>
      <c r="K1145" t="n">
        <v>50.15</v>
      </c>
      <c r="L1145" t="s">
        <v>76</v>
      </c>
      <c r="M1145" t="s"/>
      <c r="N1145" t="s">
        <v>93</v>
      </c>
      <c r="O1145" t="s">
        <v>78</v>
      </c>
      <c r="P1145" t="s">
        <v>1417</v>
      </c>
      <c r="Q1145" t="s"/>
      <c r="R1145" t="s">
        <v>171</v>
      </c>
      <c r="S1145" t="s">
        <v>1418</v>
      </c>
      <c r="T1145" t="s">
        <v>81</v>
      </c>
      <c r="U1145" t="s">
        <v>82</v>
      </c>
      <c r="V1145" t="s">
        <v>83</v>
      </c>
      <c r="W1145" t="s">
        <v>109</v>
      </c>
      <c r="X1145" t="s"/>
      <c r="Y1145" t="s">
        <v>85</v>
      </c>
      <c r="Z1145">
        <f>HYPERLINK("https://hotel-media.eclerx.com/savepage/tk_1546241805535578_sr_188.html","info")</f>
        <v/>
      </c>
      <c r="AA1145" t="n">
        <v>-2071616</v>
      </c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288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2071616</v>
      </c>
      <c r="AZ1145" t="s">
        <v>1419</v>
      </c>
      <c r="BA1145" t="s"/>
      <c r="BB1145" t="n">
        <v>17033</v>
      </c>
      <c r="BC1145" t="n">
        <v>52.50972</v>
      </c>
      <c r="BD1145" t="n">
        <v>52.50972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1417</v>
      </c>
      <c r="F1146" t="n">
        <v>-1</v>
      </c>
      <c r="G1146" t="s">
        <v>74</v>
      </c>
      <c r="H1146" t="s">
        <v>75</v>
      </c>
      <c r="I1146" t="s"/>
      <c r="J1146" t="s">
        <v>74</v>
      </c>
      <c r="K1146" t="n">
        <v>56.5</v>
      </c>
      <c r="L1146" t="s">
        <v>76</v>
      </c>
      <c r="M1146" t="s"/>
      <c r="N1146" t="s">
        <v>1420</v>
      </c>
      <c r="O1146" t="s">
        <v>78</v>
      </c>
      <c r="P1146" t="s">
        <v>1417</v>
      </c>
      <c r="Q1146" t="s"/>
      <c r="R1146" t="s">
        <v>171</v>
      </c>
      <c r="S1146" t="s">
        <v>1421</v>
      </c>
      <c r="T1146" t="s">
        <v>81</v>
      </c>
      <c r="U1146" t="s">
        <v>82</v>
      </c>
      <c r="V1146" t="s">
        <v>83</v>
      </c>
      <c r="W1146" t="s">
        <v>109</v>
      </c>
      <c r="X1146" t="s"/>
      <c r="Y1146" t="s">
        <v>85</v>
      </c>
      <c r="Z1146">
        <f>HYPERLINK("https://hotel-media.eclerx.com/savepage/tk_1546241805535578_sr_188.html","info")</f>
        <v/>
      </c>
      <c r="AA1146" t="n">
        <v>-2071616</v>
      </c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288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2071616</v>
      </c>
      <c r="AZ1146" t="s">
        <v>1419</v>
      </c>
      <c r="BA1146" t="s"/>
      <c r="BB1146" t="n">
        <v>17033</v>
      </c>
      <c r="BC1146" t="n">
        <v>52.50972</v>
      </c>
      <c r="BD1146" t="n">
        <v>52.50972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1417</v>
      </c>
      <c r="F1147" t="n">
        <v>-1</v>
      </c>
      <c r="G1147" t="s">
        <v>74</v>
      </c>
      <c r="H1147" t="s">
        <v>75</v>
      </c>
      <c r="I1147" t="s"/>
      <c r="J1147" t="s">
        <v>74</v>
      </c>
      <c r="K1147" t="n">
        <v>69</v>
      </c>
      <c r="L1147" t="s">
        <v>76</v>
      </c>
      <c r="M1147" t="s"/>
      <c r="N1147" t="s">
        <v>201</v>
      </c>
      <c r="O1147" t="s">
        <v>78</v>
      </c>
      <c r="P1147" t="s">
        <v>1417</v>
      </c>
      <c r="Q1147" t="s"/>
      <c r="R1147" t="s">
        <v>171</v>
      </c>
      <c r="S1147" t="s">
        <v>367</v>
      </c>
      <c r="T1147" t="s">
        <v>81</v>
      </c>
      <c r="U1147" t="s">
        <v>82</v>
      </c>
      <c r="V1147" t="s">
        <v>83</v>
      </c>
      <c r="W1147" t="s">
        <v>109</v>
      </c>
      <c r="X1147" t="s"/>
      <c r="Y1147" t="s">
        <v>85</v>
      </c>
      <c r="Z1147">
        <f>HYPERLINK("https://hotel-media.eclerx.com/savepage/tk_1546241805535578_sr_188.html","info")</f>
        <v/>
      </c>
      <c r="AA1147" t="n">
        <v>-2071616</v>
      </c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288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2071616</v>
      </c>
      <c r="AZ1147" t="s">
        <v>1419</v>
      </c>
      <c r="BA1147" t="s"/>
      <c r="BB1147" t="n">
        <v>17033</v>
      </c>
      <c r="BC1147" t="n">
        <v>52.50972</v>
      </c>
      <c r="BD1147" t="n">
        <v>52.50972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1422</v>
      </c>
      <c r="F1148" t="n">
        <v>-1</v>
      </c>
      <c r="G1148" t="s">
        <v>74</v>
      </c>
      <c r="H1148" t="s">
        <v>75</v>
      </c>
      <c r="I1148" t="s"/>
      <c r="J1148" t="s">
        <v>74</v>
      </c>
      <c r="K1148" t="n">
        <v>80</v>
      </c>
      <c r="L1148" t="s">
        <v>76</v>
      </c>
      <c r="M1148" t="s"/>
      <c r="N1148" t="s">
        <v>137</v>
      </c>
      <c r="O1148" t="s">
        <v>78</v>
      </c>
      <c r="P1148" t="s">
        <v>1422</v>
      </c>
      <c r="Q1148" t="s"/>
      <c r="R1148" t="s">
        <v>79</v>
      </c>
      <c r="S1148" t="s">
        <v>798</v>
      </c>
      <c r="T1148" t="s">
        <v>81</v>
      </c>
      <c r="U1148" t="s">
        <v>82</v>
      </c>
      <c r="V1148" t="s">
        <v>83</v>
      </c>
      <c r="W1148" t="s">
        <v>109</v>
      </c>
      <c r="X1148" t="s"/>
      <c r="Y1148" t="s">
        <v>85</v>
      </c>
      <c r="Z1148">
        <f>HYPERLINK("https://hotel-media.eclerx.com/savepage/tk_15462416254840126_sr_188.html","info")</f>
        <v/>
      </c>
      <c r="AA1148" t="n">
        <v>-937669</v>
      </c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191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937669</v>
      </c>
      <c r="AZ1148" t="s">
        <v>1423</v>
      </c>
      <c r="BA1148" t="s"/>
      <c r="BB1148" t="n">
        <v>42567</v>
      </c>
      <c r="BC1148" t="n">
        <v>52.49013</v>
      </c>
      <c r="BD1148" t="n">
        <v>52.49013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1424</v>
      </c>
      <c r="F1149" t="n">
        <v>-1</v>
      </c>
      <c r="G1149" t="s">
        <v>74</v>
      </c>
      <c r="H1149" t="s">
        <v>75</v>
      </c>
      <c r="I1149" t="s"/>
      <c r="J1149" t="s">
        <v>74</v>
      </c>
      <c r="K1149" t="n">
        <v>50</v>
      </c>
      <c r="L1149" t="s">
        <v>76</v>
      </c>
      <c r="M1149" t="s"/>
      <c r="N1149" t="s">
        <v>93</v>
      </c>
      <c r="O1149" t="s">
        <v>78</v>
      </c>
      <c r="P1149" t="s">
        <v>1424</v>
      </c>
      <c r="Q1149" t="s"/>
      <c r="R1149" t="s">
        <v>380</v>
      </c>
      <c r="S1149" t="s">
        <v>653</v>
      </c>
      <c r="T1149" t="s">
        <v>81</v>
      </c>
      <c r="U1149" t="s">
        <v>82</v>
      </c>
      <c r="V1149" t="s">
        <v>83</v>
      </c>
      <c r="W1149" t="s">
        <v>109</v>
      </c>
      <c r="X1149" t="s"/>
      <c r="Y1149" t="s">
        <v>85</v>
      </c>
      <c r="Z1149">
        <f>HYPERLINK("https://hotel-media.eclerx.com/savepage/tk_1546242325026051_sr_189.html","info")</f>
        <v/>
      </c>
      <c r="AA1149" t="n">
        <v>-2071486</v>
      </c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499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2071486</v>
      </c>
      <c r="AZ1149" t="s">
        <v>1425</v>
      </c>
      <c r="BA1149" t="s"/>
      <c r="BB1149" t="n">
        <v>217237</v>
      </c>
      <c r="BC1149" t="n">
        <v>52.567</v>
      </c>
      <c r="BD1149" t="n">
        <v>52.567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1426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106.92</v>
      </c>
      <c r="L1150" t="s">
        <v>76</v>
      </c>
      <c r="M1150" t="s"/>
      <c r="N1150" t="s">
        <v>95</v>
      </c>
      <c r="O1150" t="s">
        <v>78</v>
      </c>
      <c r="P1150" t="s">
        <v>1426</v>
      </c>
      <c r="Q1150" t="s"/>
      <c r="R1150" t="s">
        <v>112</v>
      </c>
      <c r="S1150" t="s">
        <v>1427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>
        <f>HYPERLINK("https://hotel-media.eclerx.com/savepage/tk_15462415782473314_sr_188.html","info")</f>
        <v/>
      </c>
      <c r="AA1150" t="n">
        <v>-5901530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167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5901530</v>
      </c>
      <c r="AZ1150" t="s">
        <v>1428</v>
      </c>
      <c r="BA1150" t="s"/>
      <c r="BB1150" t="n">
        <v>588330</v>
      </c>
      <c r="BC1150" t="n">
        <v>52.529713</v>
      </c>
      <c r="BD1150" t="n">
        <v>52.529713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1426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123.12</v>
      </c>
      <c r="L1151" t="s">
        <v>76</v>
      </c>
      <c r="M1151" t="s"/>
      <c r="N1151" t="s">
        <v>201</v>
      </c>
      <c r="O1151" t="s">
        <v>78</v>
      </c>
      <c r="P1151" t="s">
        <v>1426</v>
      </c>
      <c r="Q1151" t="s"/>
      <c r="R1151" t="s">
        <v>112</v>
      </c>
      <c r="S1151" t="s">
        <v>1429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>
        <f>HYPERLINK("https://hotel-media.eclerx.com/savepage/tk_15462415782473314_sr_188.html","info")</f>
        <v/>
      </c>
      <c r="AA1151" t="n">
        <v>-5901530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167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5901530</v>
      </c>
      <c r="AZ1151" t="s">
        <v>1428</v>
      </c>
      <c r="BA1151" t="s"/>
      <c r="BB1151" t="n">
        <v>588330</v>
      </c>
      <c r="BC1151" t="n">
        <v>52.529713</v>
      </c>
      <c r="BD1151" t="n">
        <v>52.529713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1426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133.92</v>
      </c>
      <c r="L1152" t="s">
        <v>76</v>
      </c>
      <c r="M1152" t="s"/>
      <c r="N1152" t="s">
        <v>597</v>
      </c>
      <c r="O1152" t="s">
        <v>78</v>
      </c>
      <c r="P1152" t="s">
        <v>1426</v>
      </c>
      <c r="Q1152" t="s"/>
      <c r="R1152" t="s">
        <v>112</v>
      </c>
      <c r="S1152" t="s">
        <v>1430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>
        <f>HYPERLINK("https://hotel-media.eclerx.com/savepage/tk_15462415782473314_sr_188.html","info")</f>
        <v/>
      </c>
      <c r="AA1152" t="n">
        <v>-5901530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167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5901530</v>
      </c>
      <c r="AZ1152" t="s">
        <v>1428</v>
      </c>
      <c r="BA1152" t="s"/>
      <c r="BB1152" t="n">
        <v>588330</v>
      </c>
      <c r="BC1152" t="n">
        <v>52.529713</v>
      </c>
      <c r="BD1152" t="n">
        <v>52.529713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1431</v>
      </c>
      <c r="F1153" t="n">
        <v>2173725</v>
      </c>
      <c r="G1153" t="s">
        <v>74</v>
      </c>
      <c r="H1153" t="s">
        <v>75</v>
      </c>
      <c r="I1153" t="s"/>
      <c r="J1153" t="s">
        <v>74</v>
      </c>
      <c r="K1153" t="n">
        <v>67</v>
      </c>
      <c r="L1153" t="s">
        <v>76</v>
      </c>
      <c r="M1153" t="s"/>
      <c r="N1153" t="s">
        <v>1432</v>
      </c>
      <c r="O1153" t="s">
        <v>78</v>
      </c>
      <c r="P1153" t="s">
        <v>1433</v>
      </c>
      <c r="Q1153" t="s"/>
      <c r="R1153" t="s">
        <v>79</v>
      </c>
      <c r="S1153" t="s">
        <v>381</v>
      </c>
      <c r="T1153" t="s">
        <v>81</v>
      </c>
      <c r="U1153" t="s">
        <v>82</v>
      </c>
      <c r="V1153" t="s">
        <v>83</v>
      </c>
      <c r="W1153" t="s">
        <v>109</v>
      </c>
      <c r="X1153" t="s"/>
      <c r="Y1153" t="s">
        <v>85</v>
      </c>
      <c r="Z1153">
        <f>HYPERLINK("https://hotel-media.eclerx.com/savepage/tk_15462413822314994_sr_188.html","info")</f>
        <v/>
      </c>
      <c r="AA1153" t="n">
        <v>228060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60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2071803</v>
      </c>
      <c r="AZ1153" t="s">
        <v>1434</v>
      </c>
      <c r="BA1153" t="s"/>
      <c r="BB1153" t="n">
        <v>462863</v>
      </c>
      <c r="BC1153" t="n">
        <v>52.530071</v>
      </c>
      <c r="BD1153" t="n">
        <v>52.530071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1431</v>
      </c>
      <c r="F1154" t="n">
        <v>2173725</v>
      </c>
      <c r="G1154" t="s">
        <v>74</v>
      </c>
      <c r="H1154" t="s">
        <v>75</v>
      </c>
      <c r="I1154" t="s"/>
      <c r="J1154" t="s">
        <v>74</v>
      </c>
      <c r="K1154" t="n">
        <v>74</v>
      </c>
      <c r="L1154" t="s">
        <v>76</v>
      </c>
      <c r="M1154" t="s"/>
      <c r="N1154" t="s">
        <v>1435</v>
      </c>
      <c r="O1154" t="s">
        <v>78</v>
      </c>
      <c r="P1154" t="s">
        <v>1433</v>
      </c>
      <c r="Q1154" t="s"/>
      <c r="R1154" t="s">
        <v>79</v>
      </c>
      <c r="S1154" t="s">
        <v>600</v>
      </c>
      <c r="T1154" t="s">
        <v>81</v>
      </c>
      <c r="U1154" t="s">
        <v>82</v>
      </c>
      <c r="V1154" t="s">
        <v>83</v>
      </c>
      <c r="W1154" t="s">
        <v>109</v>
      </c>
      <c r="X1154" t="s"/>
      <c r="Y1154" t="s">
        <v>85</v>
      </c>
      <c r="Z1154">
        <f>HYPERLINK("https://hotel-media.eclerx.com/savepage/tk_15462413822314994_sr_188.html","info")</f>
        <v/>
      </c>
      <c r="AA1154" t="n">
        <v>228060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60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2071803</v>
      </c>
      <c r="AZ1154" t="s">
        <v>1434</v>
      </c>
      <c r="BA1154" t="s"/>
      <c r="BB1154" t="n">
        <v>462863</v>
      </c>
      <c r="BC1154" t="n">
        <v>52.530071</v>
      </c>
      <c r="BD1154" t="n">
        <v>52.530071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1431</v>
      </c>
      <c r="F1155" t="n">
        <v>2173725</v>
      </c>
      <c r="G1155" t="s">
        <v>74</v>
      </c>
      <c r="H1155" t="s">
        <v>75</v>
      </c>
      <c r="I1155" t="s"/>
      <c r="J1155" t="s">
        <v>74</v>
      </c>
      <c r="K1155" t="n">
        <v>67</v>
      </c>
      <c r="L1155" t="s">
        <v>76</v>
      </c>
      <c r="M1155" t="s"/>
      <c r="N1155" t="s">
        <v>1392</v>
      </c>
      <c r="O1155" t="s">
        <v>78</v>
      </c>
      <c r="P1155" t="s">
        <v>1433</v>
      </c>
      <c r="Q1155" t="s"/>
      <c r="R1155" t="s">
        <v>79</v>
      </c>
      <c r="S1155" t="s">
        <v>381</v>
      </c>
      <c r="T1155" t="s">
        <v>81</v>
      </c>
      <c r="U1155" t="s">
        <v>82</v>
      </c>
      <c r="V1155" t="s">
        <v>83</v>
      </c>
      <c r="W1155" t="s">
        <v>109</v>
      </c>
      <c r="X1155" t="s"/>
      <c r="Y1155" t="s">
        <v>85</v>
      </c>
      <c r="Z1155">
        <f>HYPERLINK("https://hotel-media.eclerx.com/savepage/tk_15462413822314994_sr_188.html","info")</f>
        <v/>
      </c>
      <c r="AA1155" t="n">
        <v>228060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60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2071803</v>
      </c>
      <c r="AZ1155" t="s">
        <v>1434</v>
      </c>
      <c r="BA1155" t="s"/>
      <c r="BB1155" t="n">
        <v>462863</v>
      </c>
      <c r="BC1155" t="n">
        <v>52.530071</v>
      </c>
      <c r="BD1155" t="n">
        <v>52.530071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1431</v>
      </c>
      <c r="F1156" t="n">
        <v>2173725</v>
      </c>
      <c r="G1156" t="s">
        <v>74</v>
      </c>
      <c r="H1156" t="s">
        <v>75</v>
      </c>
      <c r="I1156" t="s"/>
      <c r="J1156" t="s">
        <v>74</v>
      </c>
      <c r="K1156" t="n">
        <v>67</v>
      </c>
      <c r="L1156" t="s">
        <v>76</v>
      </c>
      <c r="M1156" t="s"/>
      <c r="N1156" t="s">
        <v>1436</v>
      </c>
      <c r="O1156" t="s">
        <v>78</v>
      </c>
      <c r="P1156" t="s">
        <v>1433</v>
      </c>
      <c r="Q1156" t="s"/>
      <c r="R1156" t="s">
        <v>79</v>
      </c>
      <c r="S1156" t="s">
        <v>381</v>
      </c>
      <c r="T1156" t="s">
        <v>81</v>
      </c>
      <c r="U1156" t="s">
        <v>82</v>
      </c>
      <c r="V1156" t="s">
        <v>83</v>
      </c>
      <c r="W1156" t="s">
        <v>109</v>
      </c>
      <c r="X1156" t="s"/>
      <c r="Y1156" t="s">
        <v>85</v>
      </c>
      <c r="Z1156">
        <f>HYPERLINK("https://hotel-media.eclerx.com/savepage/tk_15462413822314994_sr_188.html","info")</f>
        <v/>
      </c>
      <c r="AA1156" t="n">
        <v>228060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60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2071803</v>
      </c>
      <c r="AZ1156" t="s">
        <v>1434</v>
      </c>
      <c r="BA1156" t="s"/>
      <c r="BB1156" t="n">
        <v>462863</v>
      </c>
      <c r="BC1156" t="n">
        <v>52.530071</v>
      </c>
      <c r="BD1156" t="n">
        <v>52.530071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1431</v>
      </c>
      <c r="F1157" t="n">
        <v>2173725</v>
      </c>
      <c r="G1157" t="s">
        <v>74</v>
      </c>
      <c r="H1157" t="s">
        <v>75</v>
      </c>
      <c r="I1157" t="s"/>
      <c r="J1157" t="s">
        <v>74</v>
      </c>
      <c r="K1157" t="n">
        <v>67</v>
      </c>
      <c r="L1157" t="s">
        <v>76</v>
      </c>
      <c r="M1157" t="s"/>
      <c r="N1157" t="s">
        <v>1392</v>
      </c>
      <c r="O1157" t="s">
        <v>78</v>
      </c>
      <c r="P1157" t="s">
        <v>1433</v>
      </c>
      <c r="Q1157" t="s"/>
      <c r="R1157" t="s">
        <v>79</v>
      </c>
      <c r="S1157" t="s">
        <v>381</v>
      </c>
      <c r="T1157" t="s">
        <v>81</v>
      </c>
      <c r="U1157" t="s">
        <v>82</v>
      </c>
      <c r="V1157" t="s">
        <v>83</v>
      </c>
      <c r="W1157" t="s">
        <v>109</v>
      </c>
      <c r="X1157" t="s"/>
      <c r="Y1157" t="s">
        <v>85</v>
      </c>
      <c r="Z1157">
        <f>HYPERLINK("https://hotel-media.eclerx.com/savepage/tk_15462413822314994_sr_188.html","info")</f>
        <v/>
      </c>
      <c r="AA1157" t="n">
        <v>228060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60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2071803</v>
      </c>
      <c r="AZ1157" t="s">
        <v>1434</v>
      </c>
      <c r="BA1157" t="s"/>
      <c r="BB1157" t="n">
        <v>462863</v>
      </c>
      <c r="BC1157" t="n">
        <v>52.530071</v>
      </c>
      <c r="BD1157" t="n">
        <v>52.530071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1431</v>
      </c>
      <c r="F1158" t="n">
        <v>2173725</v>
      </c>
      <c r="G1158" t="s">
        <v>74</v>
      </c>
      <c r="H1158" t="s">
        <v>75</v>
      </c>
      <c r="I1158" t="s"/>
      <c r="J1158" t="s">
        <v>74</v>
      </c>
      <c r="K1158" t="n">
        <v>74</v>
      </c>
      <c r="L1158" t="s">
        <v>76</v>
      </c>
      <c r="M1158" t="s"/>
      <c r="N1158" t="s">
        <v>1391</v>
      </c>
      <c r="O1158" t="s">
        <v>78</v>
      </c>
      <c r="P1158" t="s">
        <v>1433</v>
      </c>
      <c r="Q1158" t="s"/>
      <c r="R1158" t="s">
        <v>79</v>
      </c>
      <c r="S1158" t="s">
        <v>600</v>
      </c>
      <c r="T1158" t="s">
        <v>81</v>
      </c>
      <c r="U1158" t="s">
        <v>82</v>
      </c>
      <c r="V1158" t="s">
        <v>83</v>
      </c>
      <c r="W1158" t="s">
        <v>109</v>
      </c>
      <c r="X1158" t="s"/>
      <c r="Y1158" t="s">
        <v>85</v>
      </c>
      <c r="Z1158">
        <f>HYPERLINK("https://hotel-media.eclerx.com/savepage/tk_15462413822314994_sr_188.html","info")</f>
        <v/>
      </c>
      <c r="AA1158" t="n">
        <v>228060</v>
      </c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60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2071803</v>
      </c>
      <c r="AZ1158" t="s">
        <v>1434</v>
      </c>
      <c r="BA1158" t="s"/>
      <c r="BB1158" t="n">
        <v>462863</v>
      </c>
      <c r="BC1158" t="n">
        <v>52.530071</v>
      </c>
      <c r="BD1158" t="n">
        <v>52.530071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1431</v>
      </c>
      <c r="F1159" t="n">
        <v>2173725</v>
      </c>
      <c r="G1159" t="s">
        <v>74</v>
      </c>
      <c r="H1159" t="s">
        <v>75</v>
      </c>
      <c r="I1159" t="s"/>
      <c r="J1159" t="s">
        <v>74</v>
      </c>
      <c r="K1159" t="n">
        <v>84</v>
      </c>
      <c r="L1159" t="s">
        <v>76</v>
      </c>
      <c r="M1159" t="s"/>
      <c r="N1159" t="s">
        <v>1436</v>
      </c>
      <c r="O1159" t="s">
        <v>78</v>
      </c>
      <c r="P1159" t="s">
        <v>1433</v>
      </c>
      <c r="Q1159" t="s"/>
      <c r="R1159" t="s">
        <v>79</v>
      </c>
      <c r="S1159" t="s">
        <v>179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>
        <f>HYPERLINK("https://hotel-media.eclerx.com/savepage/tk_15462413822314994_sr_188.html","info")</f>
        <v/>
      </c>
      <c r="AA1159" t="n">
        <v>228060</v>
      </c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60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2071803</v>
      </c>
      <c r="AZ1159" t="s">
        <v>1434</v>
      </c>
      <c r="BA1159" t="s"/>
      <c r="BB1159" t="n">
        <v>462863</v>
      </c>
      <c r="BC1159" t="n">
        <v>52.530071</v>
      </c>
      <c r="BD1159" t="n">
        <v>52.530071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1431</v>
      </c>
      <c r="F1160" t="n">
        <v>2173725</v>
      </c>
      <c r="G1160" t="s">
        <v>74</v>
      </c>
      <c r="H1160" t="s">
        <v>75</v>
      </c>
      <c r="I1160" t="s"/>
      <c r="J1160" t="s">
        <v>74</v>
      </c>
      <c r="K1160" t="n">
        <v>84</v>
      </c>
      <c r="L1160" t="s">
        <v>76</v>
      </c>
      <c r="M1160" t="s"/>
      <c r="N1160" t="s">
        <v>1392</v>
      </c>
      <c r="O1160" t="s">
        <v>78</v>
      </c>
      <c r="P1160" t="s">
        <v>1433</v>
      </c>
      <c r="Q1160" t="s"/>
      <c r="R1160" t="s">
        <v>79</v>
      </c>
      <c r="S1160" t="s">
        <v>179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>
        <f>HYPERLINK("https://hotel-media.eclerx.com/savepage/tk_15462413822314994_sr_188.html","info")</f>
        <v/>
      </c>
      <c r="AA1160" t="n">
        <v>228060</v>
      </c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60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2071803</v>
      </c>
      <c r="AZ1160" t="s">
        <v>1434</v>
      </c>
      <c r="BA1160" t="s"/>
      <c r="BB1160" t="n">
        <v>462863</v>
      </c>
      <c r="BC1160" t="n">
        <v>52.530071</v>
      </c>
      <c r="BD1160" t="n">
        <v>52.530071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1431</v>
      </c>
      <c r="F1161" t="n">
        <v>2173725</v>
      </c>
      <c r="G1161" t="s">
        <v>74</v>
      </c>
      <c r="H1161" t="s">
        <v>75</v>
      </c>
      <c r="I1161" t="s"/>
      <c r="J1161" t="s">
        <v>74</v>
      </c>
      <c r="K1161" t="n">
        <v>84</v>
      </c>
      <c r="L1161" t="s">
        <v>76</v>
      </c>
      <c r="M1161" t="s"/>
      <c r="N1161" t="s">
        <v>1436</v>
      </c>
      <c r="O1161" t="s">
        <v>78</v>
      </c>
      <c r="P1161" t="s">
        <v>1433</v>
      </c>
      <c r="Q1161" t="s"/>
      <c r="R1161" t="s">
        <v>79</v>
      </c>
      <c r="S1161" t="s">
        <v>179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>
        <f>HYPERLINK("https://hotel-media.eclerx.com/savepage/tk_15462413822314994_sr_188.html","info")</f>
        <v/>
      </c>
      <c r="AA1161" t="n">
        <v>228060</v>
      </c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60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2071803</v>
      </c>
      <c r="AZ1161" t="s">
        <v>1434</v>
      </c>
      <c r="BA1161" t="s"/>
      <c r="BB1161" t="n">
        <v>462863</v>
      </c>
      <c r="BC1161" t="n">
        <v>52.530071</v>
      </c>
      <c r="BD1161" t="n">
        <v>52.530071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1431</v>
      </c>
      <c r="F1162" t="n">
        <v>2173725</v>
      </c>
      <c r="G1162" t="s">
        <v>74</v>
      </c>
      <c r="H1162" t="s">
        <v>75</v>
      </c>
      <c r="I1162" t="s"/>
      <c r="J1162" t="s">
        <v>74</v>
      </c>
      <c r="K1162" t="n">
        <v>84</v>
      </c>
      <c r="L1162" t="s">
        <v>76</v>
      </c>
      <c r="M1162" t="s"/>
      <c r="N1162" t="s">
        <v>1392</v>
      </c>
      <c r="O1162" t="s">
        <v>78</v>
      </c>
      <c r="P1162" t="s">
        <v>1433</v>
      </c>
      <c r="Q1162" t="s"/>
      <c r="R1162" t="s">
        <v>79</v>
      </c>
      <c r="S1162" t="s">
        <v>179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>
        <f>HYPERLINK("https://hotel-media.eclerx.com/savepage/tk_15462413822314994_sr_188.html","info")</f>
        <v/>
      </c>
      <c r="AA1162" t="n">
        <v>228060</v>
      </c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60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2071803</v>
      </c>
      <c r="AZ1162" t="s">
        <v>1434</v>
      </c>
      <c r="BA1162" t="s"/>
      <c r="BB1162" t="n">
        <v>462863</v>
      </c>
      <c r="BC1162" t="n">
        <v>52.530071</v>
      </c>
      <c r="BD1162" t="n">
        <v>52.530071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1431</v>
      </c>
      <c r="F1163" t="n">
        <v>2173725</v>
      </c>
      <c r="G1163" t="s">
        <v>74</v>
      </c>
      <c r="H1163" t="s">
        <v>75</v>
      </c>
      <c r="I1163" t="s"/>
      <c r="J1163" t="s">
        <v>74</v>
      </c>
      <c r="K1163" t="n">
        <v>84</v>
      </c>
      <c r="L1163" t="s">
        <v>76</v>
      </c>
      <c r="M1163" t="s"/>
      <c r="N1163" t="s">
        <v>1436</v>
      </c>
      <c r="O1163" t="s">
        <v>78</v>
      </c>
      <c r="P1163" t="s">
        <v>1433</v>
      </c>
      <c r="Q1163" t="s"/>
      <c r="R1163" t="s">
        <v>79</v>
      </c>
      <c r="S1163" t="s">
        <v>179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>
        <f>HYPERLINK("https://hotel-media.eclerx.com/savepage/tk_15462413822314994_sr_188.html","info")</f>
        <v/>
      </c>
      <c r="AA1163" t="n">
        <v>228060</v>
      </c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60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2071803</v>
      </c>
      <c r="AZ1163" t="s">
        <v>1434</v>
      </c>
      <c r="BA1163" t="s"/>
      <c r="BB1163" t="n">
        <v>462863</v>
      </c>
      <c r="BC1163" t="n">
        <v>52.530071</v>
      </c>
      <c r="BD1163" t="n">
        <v>52.530071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1431</v>
      </c>
      <c r="F1164" t="n">
        <v>2173725</v>
      </c>
      <c r="G1164" t="s">
        <v>74</v>
      </c>
      <c r="H1164" t="s">
        <v>75</v>
      </c>
      <c r="I1164" t="s"/>
      <c r="J1164" t="s">
        <v>74</v>
      </c>
      <c r="K1164" t="n">
        <v>84</v>
      </c>
      <c r="L1164" t="s">
        <v>76</v>
      </c>
      <c r="M1164" t="s"/>
      <c r="N1164" t="s">
        <v>1392</v>
      </c>
      <c r="O1164" t="s">
        <v>78</v>
      </c>
      <c r="P1164" t="s">
        <v>1433</v>
      </c>
      <c r="Q1164" t="s"/>
      <c r="R1164" t="s">
        <v>79</v>
      </c>
      <c r="S1164" t="s">
        <v>179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>
        <f>HYPERLINK("https://hotel-media.eclerx.com/savepage/tk_15462413822314994_sr_188.html","info")</f>
        <v/>
      </c>
      <c r="AA1164" t="n">
        <v>228060</v>
      </c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60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2071803</v>
      </c>
      <c r="AZ1164" t="s">
        <v>1434</v>
      </c>
      <c r="BA1164" t="s"/>
      <c r="BB1164" t="n">
        <v>462863</v>
      </c>
      <c r="BC1164" t="n">
        <v>52.530071</v>
      </c>
      <c r="BD1164" t="n">
        <v>52.530071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1431</v>
      </c>
      <c r="F1165" t="n">
        <v>2173725</v>
      </c>
      <c r="G1165" t="s">
        <v>74</v>
      </c>
      <c r="H1165" t="s">
        <v>75</v>
      </c>
      <c r="I1165" t="s"/>
      <c r="J1165" t="s">
        <v>74</v>
      </c>
      <c r="K1165" t="n">
        <v>87</v>
      </c>
      <c r="L1165" t="s">
        <v>76</v>
      </c>
      <c r="M1165" t="s"/>
      <c r="N1165" t="s">
        <v>1437</v>
      </c>
      <c r="O1165" t="s">
        <v>78</v>
      </c>
      <c r="P1165" t="s">
        <v>1433</v>
      </c>
      <c r="Q1165" t="s"/>
      <c r="R1165" t="s">
        <v>79</v>
      </c>
      <c r="S1165" t="s">
        <v>181</v>
      </c>
      <c r="T1165" t="s">
        <v>81</v>
      </c>
      <c r="U1165" t="s">
        <v>82</v>
      </c>
      <c r="V1165" t="s">
        <v>83</v>
      </c>
      <c r="W1165" t="s">
        <v>109</v>
      </c>
      <c r="X1165" t="s"/>
      <c r="Y1165" t="s">
        <v>85</v>
      </c>
      <c r="Z1165">
        <f>HYPERLINK("https://hotel-media.eclerx.com/savepage/tk_15462413822314994_sr_188.html","info")</f>
        <v/>
      </c>
      <c r="AA1165" t="n">
        <v>228060</v>
      </c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60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2071803</v>
      </c>
      <c r="AZ1165" t="s">
        <v>1434</v>
      </c>
      <c r="BA1165" t="s"/>
      <c r="BB1165" t="n">
        <v>462863</v>
      </c>
      <c r="BC1165" t="n">
        <v>52.530071</v>
      </c>
      <c r="BD1165" t="n">
        <v>52.530071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1431</v>
      </c>
      <c r="F1166" t="n">
        <v>2173725</v>
      </c>
      <c r="G1166" t="s">
        <v>74</v>
      </c>
      <c r="H1166" t="s">
        <v>75</v>
      </c>
      <c r="I1166" t="s"/>
      <c r="J1166" t="s">
        <v>74</v>
      </c>
      <c r="K1166" t="n">
        <v>87</v>
      </c>
      <c r="L1166" t="s">
        <v>76</v>
      </c>
      <c r="M1166" t="s"/>
      <c r="N1166" t="s">
        <v>1437</v>
      </c>
      <c r="O1166" t="s">
        <v>78</v>
      </c>
      <c r="P1166" t="s">
        <v>1433</v>
      </c>
      <c r="Q1166" t="s"/>
      <c r="R1166" t="s">
        <v>79</v>
      </c>
      <c r="S1166" t="s">
        <v>181</v>
      </c>
      <c r="T1166" t="s">
        <v>81</v>
      </c>
      <c r="U1166" t="s">
        <v>82</v>
      </c>
      <c r="V1166" t="s">
        <v>83</v>
      </c>
      <c r="W1166" t="s">
        <v>109</v>
      </c>
      <c r="X1166" t="s"/>
      <c r="Y1166" t="s">
        <v>85</v>
      </c>
      <c r="Z1166">
        <f>HYPERLINK("https://hotel-media.eclerx.com/savepage/tk_15462413822314994_sr_188.html","info")</f>
        <v/>
      </c>
      <c r="AA1166" t="n">
        <v>228060</v>
      </c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60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2071803</v>
      </c>
      <c r="AZ1166" t="s">
        <v>1434</v>
      </c>
      <c r="BA1166" t="s"/>
      <c r="BB1166" t="n">
        <v>462863</v>
      </c>
      <c r="BC1166" t="n">
        <v>52.530071</v>
      </c>
      <c r="BD1166" t="n">
        <v>52.530071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1431</v>
      </c>
      <c r="F1167" t="n">
        <v>2173725</v>
      </c>
      <c r="G1167" t="s">
        <v>74</v>
      </c>
      <c r="H1167" t="s">
        <v>75</v>
      </c>
      <c r="I1167" t="s"/>
      <c r="J1167" t="s">
        <v>74</v>
      </c>
      <c r="K1167" t="n">
        <v>94</v>
      </c>
      <c r="L1167" t="s">
        <v>76</v>
      </c>
      <c r="M1167" t="s"/>
      <c r="N1167" t="s">
        <v>1438</v>
      </c>
      <c r="O1167" t="s">
        <v>78</v>
      </c>
      <c r="P1167" t="s">
        <v>1433</v>
      </c>
      <c r="Q1167" t="s"/>
      <c r="R1167" t="s">
        <v>79</v>
      </c>
      <c r="S1167" t="s">
        <v>589</v>
      </c>
      <c r="T1167" t="s">
        <v>81</v>
      </c>
      <c r="U1167" t="s">
        <v>82</v>
      </c>
      <c r="V1167" t="s">
        <v>83</v>
      </c>
      <c r="W1167" t="s">
        <v>109</v>
      </c>
      <c r="X1167" t="s"/>
      <c r="Y1167" t="s">
        <v>85</v>
      </c>
      <c r="Z1167">
        <f>HYPERLINK("https://hotel-media.eclerx.com/savepage/tk_15462413822314994_sr_188.html","info")</f>
        <v/>
      </c>
      <c r="AA1167" t="n">
        <v>228060</v>
      </c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60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2071803</v>
      </c>
      <c r="AZ1167" t="s">
        <v>1434</v>
      </c>
      <c r="BA1167" t="s"/>
      <c r="BB1167" t="n">
        <v>462863</v>
      </c>
      <c r="BC1167" t="n">
        <v>52.530071</v>
      </c>
      <c r="BD1167" t="n">
        <v>52.530071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1431</v>
      </c>
      <c r="F1168" t="n">
        <v>2173725</v>
      </c>
      <c r="G1168" t="s">
        <v>74</v>
      </c>
      <c r="H1168" t="s">
        <v>75</v>
      </c>
      <c r="I1168" t="s"/>
      <c r="J1168" t="s">
        <v>74</v>
      </c>
      <c r="K1168" t="n">
        <v>96</v>
      </c>
      <c r="L1168" t="s">
        <v>76</v>
      </c>
      <c r="M1168" t="s"/>
      <c r="N1168" t="s">
        <v>1435</v>
      </c>
      <c r="O1168" t="s">
        <v>78</v>
      </c>
      <c r="P1168" t="s">
        <v>1433</v>
      </c>
      <c r="Q1168" t="s"/>
      <c r="R1168" t="s">
        <v>79</v>
      </c>
      <c r="S1168" t="s">
        <v>725</v>
      </c>
      <c r="T1168" t="s">
        <v>81</v>
      </c>
      <c r="U1168" t="s">
        <v>82</v>
      </c>
      <c r="V1168" t="s">
        <v>83</v>
      </c>
      <c r="W1168" t="s">
        <v>84</v>
      </c>
      <c r="X1168" t="s"/>
      <c r="Y1168" t="s">
        <v>85</v>
      </c>
      <c r="Z1168">
        <f>HYPERLINK("https://hotel-media.eclerx.com/savepage/tk_15462413822314994_sr_188.html","info")</f>
        <v/>
      </c>
      <c r="AA1168" t="n">
        <v>228060</v>
      </c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60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2071803</v>
      </c>
      <c r="AZ1168" t="s">
        <v>1434</v>
      </c>
      <c r="BA1168" t="s"/>
      <c r="BB1168" t="n">
        <v>462863</v>
      </c>
      <c r="BC1168" t="n">
        <v>52.530071</v>
      </c>
      <c r="BD1168" t="n">
        <v>52.530071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1431</v>
      </c>
      <c r="F1169" t="n">
        <v>2173725</v>
      </c>
      <c r="G1169" t="s">
        <v>74</v>
      </c>
      <c r="H1169" t="s">
        <v>75</v>
      </c>
      <c r="I1169" t="s"/>
      <c r="J1169" t="s">
        <v>74</v>
      </c>
      <c r="K1169" t="n">
        <v>96</v>
      </c>
      <c r="L1169" t="s">
        <v>76</v>
      </c>
      <c r="M1169" t="s"/>
      <c r="N1169" t="s">
        <v>1391</v>
      </c>
      <c r="O1169" t="s">
        <v>78</v>
      </c>
      <c r="P1169" t="s">
        <v>1433</v>
      </c>
      <c r="Q1169" t="s"/>
      <c r="R1169" t="s">
        <v>79</v>
      </c>
      <c r="S1169" t="s">
        <v>725</v>
      </c>
      <c r="T1169" t="s">
        <v>81</v>
      </c>
      <c r="U1169" t="s">
        <v>82</v>
      </c>
      <c r="V1169" t="s">
        <v>83</v>
      </c>
      <c r="W1169" t="s">
        <v>84</v>
      </c>
      <c r="X1169" t="s"/>
      <c r="Y1169" t="s">
        <v>85</v>
      </c>
      <c r="Z1169">
        <f>HYPERLINK("https://hotel-media.eclerx.com/savepage/tk_15462413822314994_sr_188.html","info")</f>
        <v/>
      </c>
      <c r="AA1169" t="n">
        <v>228060</v>
      </c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60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2071803</v>
      </c>
      <c r="AZ1169" t="s">
        <v>1434</v>
      </c>
      <c r="BA1169" t="s"/>
      <c r="BB1169" t="n">
        <v>462863</v>
      </c>
      <c r="BC1169" t="n">
        <v>52.530071</v>
      </c>
      <c r="BD1169" t="n">
        <v>52.530071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1431</v>
      </c>
      <c r="F1170" t="n">
        <v>2173725</v>
      </c>
      <c r="G1170" t="s">
        <v>74</v>
      </c>
      <c r="H1170" t="s">
        <v>75</v>
      </c>
      <c r="I1170" t="s"/>
      <c r="J1170" t="s">
        <v>74</v>
      </c>
      <c r="K1170" t="n">
        <v>104</v>
      </c>
      <c r="L1170" t="s">
        <v>76</v>
      </c>
      <c r="M1170" t="s"/>
      <c r="N1170" t="s">
        <v>1437</v>
      </c>
      <c r="O1170" t="s">
        <v>78</v>
      </c>
      <c r="P1170" t="s">
        <v>1433</v>
      </c>
      <c r="Q1170" t="s"/>
      <c r="R1170" t="s">
        <v>79</v>
      </c>
      <c r="S1170" t="s">
        <v>184</v>
      </c>
      <c r="T1170" t="s">
        <v>81</v>
      </c>
      <c r="U1170" t="s">
        <v>82</v>
      </c>
      <c r="V1170" t="s">
        <v>83</v>
      </c>
      <c r="W1170" t="s">
        <v>84</v>
      </c>
      <c r="X1170" t="s"/>
      <c r="Y1170" t="s">
        <v>85</v>
      </c>
      <c r="Z1170">
        <f>HYPERLINK("https://hotel-media.eclerx.com/savepage/tk_15462413822314994_sr_188.html","info")</f>
        <v/>
      </c>
      <c r="AA1170" t="n">
        <v>228060</v>
      </c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60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2071803</v>
      </c>
      <c r="AZ1170" t="s">
        <v>1434</v>
      </c>
      <c r="BA1170" t="s"/>
      <c r="BB1170" t="n">
        <v>462863</v>
      </c>
      <c r="BC1170" t="n">
        <v>52.530071</v>
      </c>
      <c r="BD1170" t="n">
        <v>52.530071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1431</v>
      </c>
      <c r="F1171" t="n">
        <v>2173725</v>
      </c>
      <c r="G1171" t="s">
        <v>74</v>
      </c>
      <c r="H1171" t="s">
        <v>75</v>
      </c>
      <c r="I1171" t="s"/>
      <c r="J1171" t="s">
        <v>74</v>
      </c>
      <c r="K1171" t="n">
        <v>104</v>
      </c>
      <c r="L1171" t="s">
        <v>76</v>
      </c>
      <c r="M1171" t="s"/>
      <c r="N1171" t="s">
        <v>1437</v>
      </c>
      <c r="O1171" t="s">
        <v>78</v>
      </c>
      <c r="P1171" t="s">
        <v>1433</v>
      </c>
      <c r="Q1171" t="s"/>
      <c r="R1171" t="s">
        <v>79</v>
      </c>
      <c r="S1171" t="s">
        <v>184</v>
      </c>
      <c r="T1171" t="s">
        <v>81</v>
      </c>
      <c r="U1171" t="s">
        <v>82</v>
      </c>
      <c r="V1171" t="s">
        <v>83</v>
      </c>
      <c r="W1171" t="s">
        <v>84</v>
      </c>
      <c r="X1171" t="s"/>
      <c r="Y1171" t="s">
        <v>85</v>
      </c>
      <c r="Z1171">
        <f>HYPERLINK("https://hotel-media.eclerx.com/savepage/tk_15462413822314994_sr_188.html","info")</f>
        <v/>
      </c>
      <c r="AA1171" t="n">
        <v>228060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60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2071803</v>
      </c>
      <c r="AZ1171" t="s">
        <v>1434</v>
      </c>
      <c r="BA1171" t="s"/>
      <c r="BB1171" t="n">
        <v>462863</v>
      </c>
      <c r="BC1171" t="n">
        <v>52.530071</v>
      </c>
      <c r="BD1171" t="n">
        <v>52.530071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1431</v>
      </c>
      <c r="F1172" t="n">
        <v>2173725</v>
      </c>
      <c r="G1172" t="s">
        <v>74</v>
      </c>
      <c r="H1172" t="s">
        <v>75</v>
      </c>
      <c r="I1172" t="s"/>
      <c r="J1172" t="s">
        <v>74</v>
      </c>
      <c r="K1172" t="n">
        <v>104</v>
      </c>
      <c r="L1172" t="s">
        <v>76</v>
      </c>
      <c r="M1172" t="s"/>
      <c r="N1172" t="s">
        <v>1437</v>
      </c>
      <c r="O1172" t="s">
        <v>78</v>
      </c>
      <c r="P1172" t="s">
        <v>1433</v>
      </c>
      <c r="Q1172" t="s"/>
      <c r="R1172" t="s">
        <v>79</v>
      </c>
      <c r="S1172" t="s">
        <v>184</v>
      </c>
      <c r="T1172" t="s">
        <v>81</v>
      </c>
      <c r="U1172" t="s">
        <v>82</v>
      </c>
      <c r="V1172" t="s">
        <v>83</v>
      </c>
      <c r="W1172" t="s">
        <v>84</v>
      </c>
      <c r="X1172" t="s"/>
      <c r="Y1172" t="s">
        <v>85</v>
      </c>
      <c r="Z1172">
        <f>HYPERLINK("https://hotel-media.eclerx.com/savepage/tk_15462413822314994_sr_188.html","info")</f>
        <v/>
      </c>
      <c r="AA1172" t="n">
        <v>228060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60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2071803</v>
      </c>
      <c r="AZ1172" t="s">
        <v>1434</v>
      </c>
      <c r="BA1172" t="s"/>
      <c r="BB1172" t="n">
        <v>462863</v>
      </c>
      <c r="BC1172" t="n">
        <v>52.530071</v>
      </c>
      <c r="BD1172" t="n">
        <v>52.530071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538</v>
      </c>
      <c r="F1173" t="n">
        <v>188056</v>
      </c>
      <c r="G1173" t="s">
        <v>74</v>
      </c>
      <c r="H1173" t="s">
        <v>75</v>
      </c>
      <c r="I1173" t="s"/>
      <c r="J1173" t="s">
        <v>74</v>
      </c>
      <c r="K1173" t="n">
        <v>60.64</v>
      </c>
      <c r="L1173" t="s">
        <v>76</v>
      </c>
      <c r="M1173" t="s"/>
      <c r="N1173" t="s">
        <v>93</v>
      </c>
      <c r="O1173" t="s">
        <v>78</v>
      </c>
      <c r="P1173" t="s">
        <v>539</v>
      </c>
      <c r="Q1173" t="s"/>
      <c r="R1173" t="s">
        <v>112</v>
      </c>
      <c r="S1173" t="s">
        <v>540</v>
      </c>
      <c r="T1173" t="s">
        <v>81</v>
      </c>
      <c r="U1173" t="s">
        <v>82</v>
      </c>
      <c r="V1173" t="s">
        <v>83</v>
      </c>
      <c r="W1173" t="s">
        <v>109</v>
      </c>
      <c r="X1173" t="s"/>
      <c r="Y1173" t="s">
        <v>85</v>
      </c>
      <c r="Z1173">
        <f>HYPERLINK("https://hotel-media.eclerx.com/savepage/tk_15462420976566505_sr_188.html","info")</f>
        <v/>
      </c>
      <c r="AA1173" t="n">
        <v>83697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449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937729</v>
      </c>
      <c r="AZ1173" t="s">
        <v>541</v>
      </c>
      <c r="BA1173" t="s"/>
      <c r="BB1173" t="n">
        <v>3203</v>
      </c>
      <c r="BC1173" t="n">
        <v>52.500712</v>
      </c>
      <c r="BD1173" t="n">
        <v>52.500712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538</v>
      </c>
      <c r="F1174" t="n">
        <v>188056</v>
      </c>
      <c r="G1174" t="s">
        <v>74</v>
      </c>
      <c r="H1174" t="s">
        <v>75</v>
      </c>
      <c r="I1174" t="s"/>
      <c r="J1174" t="s">
        <v>74</v>
      </c>
      <c r="K1174" t="n">
        <v>68.51000000000001</v>
      </c>
      <c r="L1174" t="s">
        <v>76</v>
      </c>
      <c r="M1174" t="s"/>
      <c r="N1174" t="s">
        <v>542</v>
      </c>
      <c r="O1174" t="s">
        <v>78</v>
      </c>
      <c r="P1174" t="s">
        <v>539</v>
      </c>
      <c r="Q1174" t="s"/>
      <c r="R1174" t="s">
        <v>112</v>
      </c>
      <c r="S1174" t="s">
        <v>543</v>
      </c>
      <c r="T1174" t="s">
        <v>81</v>
      </c>
      <c r="U1174" t="s">
        <v>82</v>
      </c>
      <c r="V1174" t="s">
        <v>83</v>
      </c>
      <c r="W1174" t="s">
        <v>109</v>
      </c>
      <c r="X1174" t="s"/>
      <c r="Y1174" t="s">
        <v>85</v>
      </c>
      <c r="Z1174">
        <f>HYPERLINK("https://hotel-media.eclerx.com/savepage/tk_15462420976566505_sr_188.html","info")</f>
        <v/>
      </c>
      <c r="AA1174" t="n">
        <v>83697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449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937729</v>
      </c>
      <c r="AZ1174" t="s">
        <v>541</v>
      </c>
      <c r="BA1174" t="s"/>
      <c r="BB1174" t="n">
        <v>3203</v>
      </c>
      <c r="BC1174" t="n">
        <v>52.500712</v>
      </c>
      <c r="BD1174" t="n">
        <v>52.500712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538</v>
      </c>
      <c r="F1175" t="n">
        <v>188056</v>
      </c>
      <c r="G1175" t="s">
        <v>74</v>
      </c>
      <c r="H1175" t="s">
        <v>75</v>
      </c>
      <c r="I1175" t="s"/>
      <c r="J1175" t="s">
        <v>74</v>
      </c>
      <c r="K1175" t="n">
        <v>76.39</v>
      </c>
      <c r="L1175" t="s">
        <v>76</v>
      </c>
      <c r="M1175" t="s"/>
      <c r="N1175" t="s">
        <v>544</v>
      </c>
      <c r="O1175" t="s">
        <v>78</v>
      </c>
      <c r="P1175" t="s">
        <v>539</v>
      </c>
      <c r="Q1175" t="s"/>
      <c r="R1175" t="s">
        <v>112</v>
      </c>
      <c r="S1175" t="s">
        <v>545</v>
      </c>
      <c r="T1175" t="s">
        <v>81</v>
      </c>
      <c r="U1175" t="s">
        <v>82</v>
      </c>
      <c r="V1175" t="s">
        <v>83</v>
      </c>
      <c r="W1175" t="s">
        <v>109</v>
      </c>
      <c r="X1175" t="s"/>
      <c r="Y1175" t="s">
        <v>85</v>
      </c>
      <c r="Z1175">
        <f>HYPERLINK("https://hotel-media.eclerx.com/savepage/tk_15462420976566505_sr_188.html","info")</f>
        <v/>
      </c>
      <c r="AA1175" t="n">
        <v>83697</v>
      </c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449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937729</v>
      </c>
      <c r="AZ1175" t="s">
        <v>541</v>
      </c>
      <c r="BA1175" t="s"/>
      <c r="BB1175" t="n">
        <v>3203</v>
      </c>
      <c r="BC1175" t="n">
        <v>52.500712</v>
      </c>
      <c r="BD1175" t="n">
        <v>52.500712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538</v>
      </c>
      <c r="F1176" t="n">
        <v>188056</v>
      </c>
      <c r="G1176" t="s">
        <v>74</v>
      </c>
      <c r="H1176" t="s">
        <v>75</v>
      </c>
      <c r="I1176" t="s"/>
      <c r="J1176" t="s">
        <v>74</v>
      </c>
      <c r="K1176" t="n">
        <v>100.01</v>
      </c>
      <c r="L1176" t="s">
        <v>76</v>
      </c>
      <c r="M1176" t="s"/>
      <c r="N1176" t="s">
        <v>546</v>
      </c>
      <c r="O1176" t="s">
        <v>78</v>
      </c>
      <c r="P1176" t="s">
        <v>539</v>
      </c>
      <c r="Q1176" t="s"/>
      <c r="R1176" t="s">
        <v>112</v>
      </c>
      <c r="S1176" t="s">
        <v>547</v>
      </c>
      <c r="T1176" t="s">
        <v>81</v>
      </c>
      <c r="U1176" t="s">
        <v>82</v>
      </c>
      <c r="V1176" t="s">
        <v>83</v>
      </c>
      <c r="W1176" t="s">
        <v>109</v>
      </c>
      <c r="X1176" t="s"/>
      <c r="Y1176" t="s">
        <v>85</v>
      </c>
      <c r="Z1176">
        <f>HYPERLINK("https://hotel-media.eclerx.com/savepage/tk_15462420976566505_sr_188.html","info")</f>
        <v/>
      </c>
      <c r="AA1176" t="n">
        <v>83697</v>
      </c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449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937729</v>
      </c>
      <c r="AZ1176" t="s">
        <v>541</v>
      </c>
      <c r="BA1176" t="s"/>
      <c r="BB1176" t="n">
        <v>3203</v>
      </c>
      <c r="BC1176" t="n">
        <v>52.500712</v>
      </c>
      <c r="BD1176" t="n">
        <v>52.500712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538</v>
      </c>
      <c r="F1177" t="n">
        <v>188056</v>
      </c>
      <c r="G1177" t="s">
        <v>74</v>
      </c>
      <c r="H1177" t="s">
        <v>75</v>
      </c>
      <c r="I1177" t="s"/>
      <c r="J1177" t="s">
        <v>74</v>
      </c>
      <c r="K1177" t="n">
        <v>100.68</v>
      </c>
      <c r="L1177" t="s">
        <v>76</v>
      </c>
      <c r="M1177" t="s"/>
      <c r="N1177" t="s">
        <v>544</v>
      </c>
      <c r="O1177" t="s">
        <v>78</v>
      </c>
      <c r="P1177" t="s">
        <v>539</v>
      </c>
      <c r="Q1177" t="s"/>
      <c r="R1177" t="s">
        <v>112</v>
      </c>
      <c r="S1177" t="s">
        <v>548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>
        <f>HYPERLINK("https://hotel-media.eclerx.com/savepage/tk_15462420976566505_sr_188.html","info")</f>
        <v/>
      </c>
      <c r="AA1177" t="n">
        <v>83697</v>
      </c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449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937729</v>
      </c>
      <c r="AZ1177" t="s">
        <v>541</v>
      </c>
      <c r="BA1177" t="s"/>
      <c r="BB1177" t="n">
        <v>3203</v>
      </c>
      <c r="BC1177" t="n">
        <v>52.500712</v>
      </c>
      <c r="BD1177" t="n">
        <v>52.500712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538</v>
      </c>
      <c r="F1178" t="n">
        <v>188056</v>
      </c>
      <c r="G1178" t="s">
        <v>74</v>
      </c>
      <c r="H1178" t="s">
        <v>75</v>
      </c>
      <c r="I1178" t="s"/>
      <c r="J1178" t="s">
        <v>74</v>
      </c>
      <c r="K1178" t="n">
        <v>101.85</v>
      </c>
      <c r="L1178" t="s">
        <v>76</v>
      </c>
      <c r="M1178" t="s"/>
      <c r="N1178" t="s">
        <v>201</v>
      </c>
      <c r="O1178" t="s">
        <v>78</v>
      </c>
      <c r="P1178" t="s">
        <v>539</v>
      </c>
      <c r="Q1178" t="s"/>
      <c r="R1178" t="s">
        <v>112</v>
      </c>
      <c r="S1178" t="s">
        <v>520</v>
      </c>
      <c r="T1178" t="s">
        <v>81</v>
      </c>
      <c r="U1178" t="s">
        <v>82</v>
      </c>
      <c r="V1178" t="s">
        <v>83</v>
      </c>
      <c r="W1178" t="s">
        <v>109</v>
      </c>
      <c r="X1178" t="s"/>
      <c r="Y1178" t="s">
        <v>85</v>
      </c>
      <c r="Z1178">
        <f>HYPERLINK("https://hotel-media.eclerx.com/savepage/tk_15462420976566505_sr_188.html","info")</f>
        <v/>
      </c>
      <c r="AA1178" t="n">
        <v>83697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449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937729</v>
      </c>
      <c r="AZ1178" t="s">
        <v>541</v>
      </c>
      <c r="BA1178" t="s"/>
      <c r="BB1178" t="n">
        <v>3203</v>
      </c>
      <c r="BC1178" t="n">
        <v>52.500712</v>
      </c>
      <c r="BD1178" t="n">
        <v>52.500712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538</v>
      </c>
      <c r="F1179" t="n">
        <v>188056</v>
      </c>
      <c r="G1179" t="s">
        <v>74</v>
      </c>
      <c r="H1179" t="s">
        <v>75</v>
      </c>
      <c r="I1179" t="s"/>
      <c r="J1179" t="s">
        <v>74</v>
      </c>
      <c r="K1179" t="n">
        <v>125.85</v>
      </c>
      <c r="L1179" t="s">
        <v>76</v>
      </c>
      <c r="M1179" t="s"/>
      <c r="N1179" t="s">
        <v>544</v>
      </c>
      <c r="O1179" t="s">
        <v>78</v>
      </c>
      <c r="P1179" t="s">
        <v>539</v>
      </c>
      <c r="Q1179" t="s"/>
      <c r="R1179" t="s">
        <v>112</v>
      </c>
      <c r="S1179" t="s">
        <v>549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>
        <f>HYPERLINK("https://hotel-media.eclerx.com/savepage/tk_15462420976566505_sr_188.html","info")</f>
        <v/>
      </c>
      <c r="AA1179" t="n">
        <v>83697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449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937729</v>
      </c>
      <c r="AZ1179" t="s">
        <v>541</v>
      </c>
      <c r="BA1179" t="s"/>
      <c r="BB1179" t="n">
        <v>3203</v>
      </c>
      <c r="BC1179" t="n">
        <v>52.500712</v>
      </c>
      <c r="BD1179" t="n">
        <v>52.500712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538</v>
      </c>
      <c r="F1180" t="n">
        <v>188056</v>
      </c>
      <c r="G1180" t="s">
        <v>74</v>
      </c>
      <c r="H1180" t="s">
        <v>75</v>
      </c>
      <c r="I1180" t="s"/>
      <c r="J1180" t="s">
        <v>74</v>
      </c>
      <c r="K1180" t="n">
        <v>133.35</v>
      </c>
      <c r="L1180" t="s">
        <v>76</v>
      </c>
      <c r="M1180" t="s"/>
      <c r="N1180" t="s">
        <v>205</v>
      </c>
      <c r="O1180" t="s">
        <v>78</v>
      </c>
      <c r="P1180" t="s">
        <v>539</v>
      </c>
      <c r="Q1180" t="s"/>
      <c r="R1180" t="s">
        <v>112</v>
      </c>
      <c r="S1180" t="s">
        <v>249</v>
      </c>
      <c r="T1180" t="s">
        <v>81</v>
      </c>
      <c r="U1180" t="s">
        <v>82</v>
      </c>
      <c r="V1180" t="s">
        <v>83</v>
      </c>
      <c r="W1180" t="s">
        <v>109</v>
      </c>
      <c r="X1180" t="s"/>
      <c r="Y1180" t="s">
        <v>85</v>
      </c>
      <c r="Z1180">
        <f>HYPERLINK("https://hotel-media.eclerx.com/savepage/tk_15462420976566505_sr_188.html","info")</f>
        <v/>
      </c>
      <c r="AA1180" t="n">
        <v>83697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449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937729</v>
      </c>
      <c r="AZ1180" t="s">
        <v>541</v>
      </c>
      <c r="BA1180" t="s"/>
      <c r="BB1180" t="n">
        <v>3203</v>
      </c>
      <c r="BC1180" t="n">
        <v>52.500712</v>
      </c>
      <c r="BD1180" t="n">
        <v>52.500712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538</v>
      </c>
      <c r="F1181" t="n">
        <v>188056</v>
      </c>
      <c r="G1181" t="s">
        <v>74</v>
      </c>
      <c r="H1181" t="s">
        <v>75</v>
      </c>
      <c r="I1181" t="s"/>
      <c r="J1181" t="s">
        <v>74</v>
      </c>
      <c r="K1181" t="n">
        <v>157.34</v>
      </c>
      <c r="L1181" t="s">
        <v>76</v>
      </c>
      <c r="M1181" t="s"/>
      <c r="N1181" t="s">
        <v>546</v>
      </c>
      <c r="O1181" t="s">
        <v>78</v>
      </c>
      <c r="P1181" t="s">
        <v>539</v>
      </c>
      <c r="Q1181" t="s"/>
      <c r="R1181" t="s">
        <v>112</v>
      </c>
      <c r="S1181" t="s">
        <v>550</v>
      </c>
      <c r="T1181" t="s">
        <v>81</v>
      </c>
      <c r="U1181" t="s">
        <v>82</v>
      </c>
      <c r="V1181" t="s">
        <v>83</v>
      </c>
      <c r="W1181" t="s">
        <v>84</v>
      </c>
      <c r="X1181" t="s"/>
      <c r="Y1181" t="s">
        <v>85</v>
      </c>
      <c r="Z1181">
        <f>HYPERLINK("https://hotel-media.eclerx.com/savepage/tk_15462420976566505_sr_188.html","info")</f>
        <v/>
      </c>
      <c r="AA1181" t="n">
        <v>83697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449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937729</v>
      </c>
      <c r="AZ1181" t="s">
        <v>541</v>
      </c>
      <c r="BA1181" t="s"/>
      <c r="BB1181" t="n">
        <v>3203</v>
      </c>
      <c r="BC1181" t="n">
        <v>52.500712</v>
      </c>
      <c r="BD1181" t="n">
        <v>52.500712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761</v>
      </c>
      <c r="F1182" t="n">
        <v>620890</v>
      </c>
      <c r="G1182" t="s">
        <v>74</v>
      </c>
      <c r="H1182" t="s">
        <v>75</v>
      </c>
      <c r="I1182" t="s"/>
      <c r="J1182" t="s">
        <v>74</v>
      </c>
      <c r="K1182" t="n">
        <v>94.5</v>
      </c>
      <c r="L1182" t="s">
        <v>76</v>
      </c>
      <c r="M1182" t="s"/>
      <c r="N1182" t="s">
        <v>93</v>
      </c>
      <c r="O1182" t="s">
        <v>78</v>
      </c>
      <c r="P1182" t="s">
        <v>762</v>
      </c>
      <c r="Q1182" t="s"/>
      <c r="R1182" t="s">
        <v>112</v>
      </c>
      <c r="S1182" t="s">
        <v>642</v>
      </c>
      <c r="T1182" t="s">
        <v>81</v>
      </c>
      <c r="U1182" t="s">
        <v>82</v>
      </c>
      <c r="V1182" t="s">
        <v>83</v>
      </c>
      <c r="W1182" t="s">
        <v>109</v>
      </c>
      <c r="X1182" t="s"/>
      <c r="Y1182" t="s">
        <v>85</v>
      </c>
      <c r="Z1182">
        <f>HYPERLINK("https://hotel-media.eclerx.com/savepage/tk_15462414174052355_sr_188.html","info")</f>
        <v/>
      </c>
      <c r="AA1182" t="n">
        <v>135873</v>
      </c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79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1003367</v>
      </c>
      <c r="AZ1182" t="s">
        <v>763</v>
      </c>
      <c r="BA1182" t="s"/>
      <c r="BB1182" t="n">
        <v>430175</v>
      </c>
      <c r="BC1182" t="n">
        <v>52.4998</v>
      </c>
      <c r="BD1182" t="n">
        <v>52.4998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761</v>
      </c>
      <c r="F1183" t="n">
        <v>620890</v>
      </c>
      <c r="G1183" t="s">
        <v>74</v>
      </c>
      <c r="H1183" t="s">
        <v>75</v>
      </c>
      <c r="I1183" t="s"/>
      <c r="J1183" t="s">
        <v>74</v>
      </c>
      <c r="K1183" t="n">
        <v>105</v>
      </c>
      <c r="L1183" t="s">
        <v>76</v>
      </c>
      <c r="M1183" t="s"/>
      <c r="N1183" t="s">
        <v>95</v>
      </c>
      <c r="O1183" t="s">
        <v>78</v>
      </c>
      <c r="P1183" t="s">
        <v>762</v>
      </c>
      <c r="Q1183" t="s"/>
      <c r="R1183" t="s">
        <v>112</v>
      </c>
      <c r="S1183" t="s">
        <v>225</v>
      </c>
      <c r="T1183" t="s">
        <v>81</v>
      </c>
      <c r="U1183" t="s">
        <v>82</v>
      </c>
      <c r="V1183" t="s">
        <v>83</v>
      </c>
      <c r="W1183" t="s">
        <v>109</v>
      </c>
      <c r="X1183" t="s"/>
      <c r="Y1183" t="s">
        <v>85</v>
      </c>
      <c r="Z1183">
        <f>HYPERLINK("https://hotel-media.eclerx.com/savepage/tk_15462414174052355_sr_188.html","info")</f>
        <v/>
      </c>
      <c r="AA1183" t="n">
        <v>135873</v>
      </c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79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1003367</v>
      </c>
      <c r="AZ1183" t="s">
        <v>763</v>
      </c>
      <c r="BA1183" t="s"/>
      <c r="BB1183" t="n">
        <v>430175</v>
      </c>
      <c r="BC1183" t="n">
        <v>52.4998</v>
      </c>
      <c r="BD1183" t="n">
        <v>52.4998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761</v>
      </c>
      <c r="F1184" t="n">
        <v>620890</v>
      </c>
      <c r="G1184" t="s">
        <v>74</v>
      </c>
      <c r="H1184" t="s">
        <v>75</v>
      </c>
      <c r="I1184" t="s"/>
      <c r="J1184" t="s">
        <v>74</v>
      </c>
      <c r="K1184" t="n">
        <v>117</v>
      </c>
      <c r="L1184" t="s">
        <v>76</v>
      </c>
      <c r="M1184" t="s"/>
      <c r="N1184" t="s">
        <v>764</v>
      </c>
      <c r="O1184" t="s">
        <v>78</v>
      </c>
      <c r="P1184" t="s">
        <v>762</v>
      </c>
      <c r="Q1184" t="s"/>
      <c r="R1184" t="s">
        <v>112</v>
      </c>
      <c r="S1184" t="s">
        <v>765</v>
      </c>
      <c r="T1184" t="s">
        <v>81</v>
      </c>
      <c r="U1184" t="s">
        <v>82</v>
      </c>
      <c r="V1184" t="s">
        <v>83</v>
      </c>
      <c r="W1184" t="s">
        <v>109</v>
      </c>
      <c r="X1184" t="s"/>
      <c r="Y1184" t="s">
        <v>85</v>
      </c>
      <c r="Z1184">
        <f>HYPERLINK("https://hotel-media.eclerx.com/savepage/tk_15462414174052355_sr_188.html","info")</f>
        <v/>
      </c>
      <c r="AA1184" t="n">
        <v>135873</v>
      </c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79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1003367</v>
      </c>
      <c r="AZ1184" t="s">
        <v>763</v>
      </c>
      <c r="BA1184" t="s"/>
      <c r="BB1184" t="n">
        <v>430175</v>
      </c>
      <c r="BC1184" t="n">
        <v>52.4998</v>
      </c>
      <c r="BD1184" t="n">
        <v>52.4998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761</v>
      </c>
      <c r="F1185" t="n">
        <v>620890</v>
      </c>
      <c r="G1185" t="s">
        <v>74</v>
      </c>
      <c r="H1185" t="s">
        <v>75</v>
      </c>
      <c r="I1185" t="s"/>
      <c r="J1185" t="s">
        <v>74</v>
      </c>
      <c r="K1185" t="n">
        <v>130</v>
      </c>
      <c r="L1185" t="s">
        <v>76</v>
      </c>
      <c r="M1185" t="s"/>
      <c r="N1185" t="s">
        <v>201</v>
      </c>
      <c r="O1185" t="s">
        <v>78</v>
      </c>
      <c r="P1185" t="s">
        <v>762</v>
      </c>
      <c r="Q1185" t="s"/>
      <c r="R1185" t="s">
        <v>112</v>
      </c>
      <c r="S1185" t="s">
        <v>766</v>
      </c>
      <c r="T1185" t="s">
        <v>81</v>
      </c>
      <c r="U1185" t="s">
        <v>82</v>
      </c>
      <c r="V1185" t="s">
        <v>83</v>
      </c>
      <c r="W1185" t="s">
        <v>109</v>
      </c>
      <c r="X1185" t="s"/>
      <c r="Y1185" t="s">
        <v>85</v>
      </c>
      <c r="Z1185">
        <f>HYPERLINK("https://hotel-media.eclerx.com/savepage/tk_15462414174052355_sr_188.html","info")</f>
        <v/>
      </c>
      <c r="AA1185" t="n">
        <v>135873</v>
      </c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79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1003367</v>
      </c>
      <c r="AZ1185" t="s">
        <v>763</v>
      </c>
      <c r="BA1185" t="s"/>
      <c r="BB1185" t="n">
        <v>430175</v>
      </c>
      <c r="BC1185" t="n">
        <v>52.4998</v>
      </c>
      <c r="BD1185" t="n">
        <v>52.4998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761</v>
      </c>
      <c r="F1186" t="n">
        <v>620890</v>
      </c>
      <c r="G1186" t="s">
        <v>74</v>
      </c>
      <c r="H1186" t="s">
        <v>75</v>
      </c>
      <c r="I1186" t="s"/>
      <c r="J1186" t="s">
        <v>74</v>
      </c>
      <c r="K1186" t="n">
        <v>157.49</v>
      </c>
      <c r="L1186" t="s">
        <v>76</v>
      </c>
      <c r="M1186" t="s"/>
      <c r="N1186" t="s">
        <v>191</v>
      </c>
      <c r="O1186" t="s">
        <v>78</v>
      </c>
      <c r="P1186" t="s">
        <v>762</v>
      </c>
      <c r="Q1186" t="s"/>
      <c r="R1186" t="s">
        <v>112</v>
      </c>
      <c r="S1186" t="s">
        <v>767</v>
      </c>
      <c r="T1186" t="s">
        <v>81</v>
      </c>
      <c r="U1186" t="s">
        <v>82</v>
      </c>
      <c r="V1186" t="s">
        <v>83</v>
      </c>
      <c r="W1186" t="s">
        <v>109</v>
      </c>
      <c r="X1186" t="s"/>
      <c r="Y1186" t="s">
        <v>85</v>
      </c>
      <c r="Z1186">
        <f>HYPERLINK("https://hotel-media.eclerx.com/savepage/tk_15462414174052355_sr_188.html","info")</f>
        <v/>
      </c>
      <c r="AA1186" t="n">
        <v>135873</v>
      </c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79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1003367</v>
      </c>
      <c r="AZ1186" t="s">
        <v>763</v>
      </c>
      <c r="BA1186" t="s"/>
      <c r="BB1186" t="n">
        <v>430175</v>
      </c>
      <c r="BC1186" t="n">
        <v>52.4998</v>
      </c>
      <c r="BD1186" t="n">
        <v>52.4998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761</v>
      </c>
      <c r="F1187" t="n">
        <v>620890</v>
      </c>
      <c r="G1187" t="s">
        <v>74</v>
      </c>
      <c r="H1187" t="s">
        <v>75</v>
      </c>
      <c r="I1187" t="s"/>
      <c r="J1187" t="s">
        <v>74</v>
      </c>
      <c r="K1187" t="n">
        <v>161.99</v>
      </c>
      <c r="L1187" t="s">
        <v>76</v>
      </c>
      <c r="M1187" t="s"/>
      <c r="N1187" t="s">
        <v>475</v>
      </c>
      <c r="O1187" t="s">
        <v>78</v>
      </c>
      <c r="P1187" t="s">
        <v>762</v>
      </c>
      <c r="Q1187" t="s"/>
      <c r="R1187" t="s">
        <v>112</v>
      </c>
      <c r="S1187" t="s">
        <v>768</v>
      </c>
      <c r="T1187" t="s">
        <v>81</v>
      </c>
      <c r="U1187" t="s">
        <v>82</v>
      </c>
      <c r="V1187" t="s">
        <v>83</v>
      </c>
      <c r="W1187" t="s">
        <v>109</v>
      </c>
      <c r="X1187" t="s"/>
      <c r="Y1187" t="s">
        <v>85</v>
      </c>
      <c r="Z1187">
        <f>HYPERLINK("https://hotel-media.eclerx.com/savepage/tk_15462414174052355_sr_188.html","info")</f>
        <v/>
      </c>
      <c r="AA1187" t="n">
        <v>135873</v>
      </c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79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1003367</v>
      </c>
      <c r="AZ1187" t="s">
        <v>763</v>
      </c>
      <c r="BA1187" t="s"/>
      <c r="BB1187" t="n">
        <v>430175</v>
      </c>
      <c r="BC1187" t="n">
        <v>52.4998</v>
      </c>
      <c r="BD1187" t="n">
        <v>52.4998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761</v>
      </c>
      <c r="F1188" t="n">
        <v>620890</v>
      </c>
      <c r="G1188" t="s">
        <v>74</v>
      </c>
      <c r="H1188" t="s">
        <v>75</v>
      </c>
      <c r="I1188" t="s"/>
      <c r="J1188" t="s">
        <v>74</v>
      </c>
      <c r="K1188" t="n">
        <v>184.09</v>
      </c>
      <c r="L1188" t="s">
        <v>76</v>
      </c>
      <c r="M1188" t="s"/>
      <c r="N1188" t="s">
        <v>191</v>
      </c>
      <c r="O1188" t="s">
        <v>78</v>
      </c>
      <c r="P1188" t="s">
        <v>762</v>
      </c>
      <c r="Q1188" t="s"/>
      <c r="R1188" t="s">
        <v>112</v>
      </c>
      <c r="S1188" t="s">
        <v>769</v>
      </c>
      <c r="T1188" t="s">
        <v>81</v>
      </c>
      <c r="U1188" t="s">
        <v>82</v>
      </c>
      <c r="V1188" t="s">
        <v>83</v>
      </c>
      <c r="W1188" t="s">
        <v>84</v>
      </c>
      <c r="X1188" t="s"/>
      <c r="Y1188" t="s">
        <v>85</v>
      </c>
      <c r="Z1188">
        <f>HYPERLINK("https://hotel-media.eclerx.com/savepage/tk_15462414174052355_sr_188.html","info")</f>
        <v/>
      </c>
      <c r="AA1188" t="n">
        <v>135873</v>
      </c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79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1003367</v>
      </c>
      <c r="AZ1188" t="s">
        <v>763</v>
      </c>
      <c r="BA1188" t="s"/>
      <c r="BB1188" t="n">
        <v>430175</v>
      </c>
      <c r="BC1188" t="n">
        <v>52.4998</v>
      </c>
      <c r="BD1188" t="n">
        <v>52.4998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761</v>
      </c>
      <c r="F1189" t="n">
        <v>620890</v>
      </c>
      <c r="G1189" t="s">
        <v>74</v>
      </c>
      <c r="H1189" t="s">
        <v>75</v>
      </c>
      <c r="I1189" t="s"/>
      <c r="J1189" t="s">
        <v>74</v>
      </c>
      <c r="K1189" t="n">
        <v>188.59</v>
      </c>
      <c r="L1189" t="s">
        <v>76</v>
      </c>
      <c r="M1189" t="s"/>
      <c r="N1189" t="s">
        <v>475</v>
      </c>
      <c r="O1189" t="s">
        <v>78</v>
      </c>
      <c r="P1189" t="s">
        <v>762</v>
      </c>
      <c r="Q1189" t="s"/>
      <c r="R1189" t="s">
        <v>112</v>
      </c>
      <c r="S1189" t="s">
        <v>770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>
        <f>HYPERLINK("https://hotel-media.eclerx.com/savepage/tk_15462414174052355_sr_188.html","info")</f>
        <v/>
      </c>
      <c r="AA1189" t="n">
        <v>135873</v>
      </c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79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1003367</v>
      </c>
      <c r="AZ1189" t="s">
        <v>763</v>
      </c>
      <c r="BA1189" t="s"/>
      <c r="BB1189" t="n">
        <v>430175</v>
      </c>
      <c r="BC1189" t="n">
        <v>52.4998</v>
      </c>
      <c r="BD1189" t="n">
        <v>52.4998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1439</v>
      </c>
      <c r="F1190" t="n">
        <v>-1</v>
      </c>
      <c r="G1190" t="s">
        <v>74</v>
      </c>
      <c r="H1190" t="s">
        <v>75</v>
      </c>
      <c r="I1190" t="s"/>
      <c r="J1190" t="s">
        <v>74</v>
      </c>
      <c r="K1190" t="n">
        <v>78.39</v>
      </c>
      <c r="L1190" t="s">
        <v>76</v>
      </c>
      <c r="M1190" t="s"/>
      <c r="N1190" t="s">
        <v>1440</v>
      </c>
      <c r="O1190" t="s">
        <v>78</v>
      </c>
      <c r="P1190" t="s">
        <v>1439</v>
      </c>
      <c r="Q1190" t="s"/>
      <c r="R1190" t="s">
        <v>171</v>
      </c>
      <c r="S1190" t="s">
        <v>1441</v>
      </c>
      <c r="T1190" t="s">
        <v>81</v>
      </c>
      <c r="U1190" t="s">
        <v>82</v>
      </c>
      <c r="V1190" t="s">
        <v>83</v>
      </c>
      <c r="W1190" t="s">
        <v>109</v>
      </c>
      <c r="X1190" t="s"/>
      <c r="Y1190" t="s">
        <v>85</v>
      </c>
      <c r="Z1190">
        <f>HYPERLINK("https://hotel-media.eclerx.com/savepage/tk_15462420118487146_sr_189.html","info")</f>
        <v/>
      </c>
      <c r="AA1190" t="n">
        <v>-2071497</v>
      </c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356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2071497</v>
      </c>
      <c r="AZ1190" t="s">
        <v>1442</v>
      </c>
      <c r="BA1190" t="s"/>
      <c r="BB1190" t="n">
        <v>16917</v>
      </c>
      <c r="BC1190" t="n">
        <v>52.50226</v>
      </c>
      <c r="BD1190" t="n">
        <v>52.50226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1439</v>
      </c>
      <c r="F1191" t="n">
        <v>-1</v>
      </c>
      <c r="G1191" t="s">
        <v>74</v>
      </c>
      <c r="H1191" t="s">
        <v>75</v>
      </c>
      <c r="I1191" t="s"/>
      <c r="J1191" t="s">
        <v>74</v>
      </c>
      <c r="K1191" t="n">
        <v>86.01000000000001</v>
      </c>
      <c r="L1191" t="s">
        <v>76</v>
      </c>
      <c r="M1191" t="s"/>
      <c r="N1191" t="s">
        <v>1443</v>
      </c>
      <c r="O1191" t="s">
        <v>78</v>
      </c>
      <c r="P1191" t="s">
        <v>1439</v>
      </c>
      <c r="Q1191" t="s"/>
      <c r="R1191" t="s">
        <v>171</v>
      </c>
      <c r="S1191" t="s">
        <v>1444</v>
      </c>
      <c r="T1191" t="s">
        <v>81</v>
      </c>
      <c r="U1191" t="s">
        <v>82</v>
      </c>
      <c r="V1191" t="s">
        <v>83</v>
      </c>
      <c r="W1191" t="s">
        <v>109</v>
      </c>
      <c r="X1191" t="s"/>
      <c r="Y1191" t="s">
        <v>85</v>
      </c>
      <c r="Z1191">
        <f>HYPERLINK("https://hotel-media.eclerx.com/savepage/tk_15462420118487146_sr_189.html","info")</f>
        <v/>
      </c>
      <c r="AA1191" t="n">
        <v>-2071497</v>
      </c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356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2071497</v>
      </c>
      <c r="AZ1191" t="s">
        <v>1442</v>
      </c>
      <c r="BA1191" t="s"/>
      <c r="BB1191" t="n">
        <v>16917</v>
      </c>
      <c r="BC1191" t="n">
        <v>52.50226</v>
      </c>
      <c r="BD1191" t="n">
        <v>52.50226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1439</v>
      </c>
      <c r="F1192" t="n">
        <v>-1</v>
      </c>
      <c r="G1192" t="s">
        <v>74</v>
      </c>
      <c r="H1192" t="s">
        <v>75</v>
      </c>
      <c r="I1192" t="s"/>
      <c r="J1192" t="s">
        <v>74</v>
      </c>
      <c r="K1192" t="n">
        <v>79.3</v>
      </c>
      <c r="L1192" t="s">
        <v>76</v>
      </c>
      <c r="M1192" t="s"/>
      <c r="N1192" t="s">
        <v>183</v>
      </c>
      <c r="O1192" t="s">
        <v>78</v>
      </c>
      <c r="P1192" t="s">
        <v>1439</v>
      </c>
      <c r="Q1192" t="s"/>
      <c r="R1192" t="s">
        <v>171</v>
      </c>
      <c r="S1192" t="s">
        <v>1445</v>
      </c>
      <c r="T1192" t="s">
        <v>81</v>
      </c>
      <c r="U1192" t="s">
        <v>82</v>
      </c>
      <c r="V1192" t="s">
        <v>83</v>
      </c>
      <c r="W1192" t="s">
        <v>109</v>
      </c>
      <c r="X1192" t="s"/>
      <c r="Y1192" t="s">
        <v>85</v>
      </c>
      <c r="Z1192">
        <f>HYPERLINK("https://hotel-media.eclerx.com/savepage/tk_15462420118487146_sr_189.html","info")</f>
        <v/>
      </c>
      <c r="AA1192" t="n">
        <v>-2071497</v>
      </c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356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2071497</v>
      </c>
      <c r="AZ1192" t="s">
        <v>1442</v>
      </c>
      <c r="BA1192" t="s"/>
      <c r="BB1192" t="n">
        <v>16917</v>
      </c>
      <c r="BC1192" t="n">
        <v>52.50226</v>
      </c>
      <c r="BD1192" t="n">
        <v>52.50226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1439</v>
      </c>
      <c r="F1193" t="n">
        <v>-1</v>
      </c>
      <c r="G1193" t="s">
        <v>74</v>
      </c>
      <c r="H1193" t="s">
        <v>75</v>
      </c>
      <c r="I1193" t="s"/>
      <c r="J1193" t="s">
        <v>74</v>
      </c>
      <c r="K1193" t="n">
        <v>87</v>
      </c>
      <c r="L1193" t="s">
        <v>76</v>
      </c>
      <c r="M1193" t="s"/>
      <c r="N1193" t="s">
        <v>183</v>
      </c>
      <c r="O1193" t="s">
        <v>78</v>
      </c>
      <c r="P1193" t="s">
        <v>1439</v>
      </c>
      <c r="Q1193" t="s"/>
      <c r="R1193" t="s">
        <v>171</v>
      </c>
      <c r="S1193" t="s">
        <v>181</v>
      </c>
      <c r="T1193" t="s">
        <v>81</v>
      </c>
      <c r="U1193" t="s">
        <v>82</v>
      </c>
      <c r="V1193" t="s">
        <v>83</v>
      </c>
      <c r="W1193" t="s">
        <v>109</v>
      </c>
      <c r="X1193" t="s"/>
      <c r="Y1193" t="s">
        <v>85</v>
      </c>
      <c r="Z1193">
        <f>HYPERLINK("https://hotel-media.eclerx.com/savepage/tk_15462420118487146_sr_189.html","info")</f>
        <v/>
      </c>
      <c r="AA1193" t="n">
        <v>-2071497</v>
      </c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356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2071497</v>
      </c>
      <c r="AZ1193" t="s">
        <v>1442</v>
      </c>
      <c r="BA1193" t="s"/>
      <c r="BB1193" t="n">
        <v>16917</v>
      </c>
      <c r="BC1193" t="n">
        <v>52.50226</v>
      </c>
      <c r="BD1193" t="n">
        <v>52.50226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1439</v>
      </c>
      <c r="F1194" t="n">
        <v>-1</v>
      </c>
      <c r="G1194" t="s">
        <v>74</v>
      </c>
      <c r="H1194" t="s">
        <v>75</v>
      </c>
      <c r="I1194" t="s"/>
      <c r="J1194" t="s">
        <v>74</v>
      </c>
      <c r="K1194" t="n">
        <v>103.59</v>
      </c>
      <c r="L1194" t="s">
        <v>76</v>
      </c>
      <c r="M1194" t="s"/>
      <c r="N1194" t="s">
        <v>475</v>
      </c>
      <c r="O1194" t="s">
        <v>78</v>
      </c>
      <c r="P1194" t="s">
        <v>1439</v>
      </c>
      <c r="Q1194" t="s"/>
      <c r="R1194" t="s">
        <v>171</v>
      </c>
      <c r="S1194" t="s">
        <v>1446</v>
      </c>
      <c r="T1194" t="s">
        <v>81</v>
      </c>
      <c r="U1194" t="s">
        <v>82</v>
      </c>
      <c r="V1194" t="s">
        <v>83</v>
      </c>
      <c r="W1194" t="s">
        <v>109</v>
      </c>
      <c r="X1194" t="s"/>
      <c r="Y1194" t="s">
        <v>85</v>
      </c>
      <c r="Z1194">
        <f>HYPERLINK("https://hotel-media.eclerx.com/savepage/tk_15462420118487146_sr_189.html","info")</f>
        <v/>
      </c>
      <c r="AA1194" t="n">
        <v>-2071497</v>
      </c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356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2071497</v>
      </c>
      <c r="AZ1194" t="s">
        <v>1442</v>
      </c>
      <c r="BA1194" t="s"/>
      <c r="BB1194" t="n">
        <v>16917</v>
      </c>
      <c r="BC1194" t="n">
        <v>52.50226</v>
      </c>
      <c r="BD1194" t="n">
        <v>52.50226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1439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110</v>
      </c>
      <c r="L1195" t="s">
        <v>76</v>
      </c>
      <c r="M1195" t="s"/>
      <c r="N1195" t="s">
        <v>1443</v>
      </c>
      <c r="O1195" t="s">
        <v>78</v>
      </c>
      <c r="P1195" t="s">
        <v>1439</v>
      </c>
      <c r="Q1195" t="s"/>
      <c r="R1195" t="s">
        <v>171</v>
      </c>
      <c r="S1195" t="s">
        <v>591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>
        <f>HYPERLINK("https://hotel-media.eclerx.com/savepage/tk_15462420118487146_sr_189.html","info")</f>
        <v/>
      </c>
      <c r="AA1195" t="n">
        <v>-2071497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356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2071497</v>
      </c>
      <c r="AZ1195" t="s">
        <v>1442</v>
      </c>
      <c r="BA1195" t="s"/>
      <c r="BB1195" t="n">
        <v>16917</v>
      </c>
      <c r="BC1195" t="n">
        <v>52.50226</v>
      </c>
      <c r="BD1195" t="n">
        <v>52.50226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1439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111.01</v>
      </c>
      <c r="L1196" t="s">
        <v>76</v>
      </c>
      <c r="M1196" t="s"/>
      <c r="N1196" t="s">
        <v>183</v>
      </c>
      <c r="O1196" t="s">
        <v>78</v>
      </c>
      <c r="P1196" t="s">
        <v>1439</v>
      </c>
      <c r="Q1196" t="s"/>
      <c r="R1196" t="s">
        <v>171</v>
      </c>
      <c r="S1196" t="s">
        <v>1447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>
        <f>HYPERLINK("https://hotel-media.eclerx.com/savepage/tk_15462420118487146_sr_189.html","info")</f>
        <v/>
      </c>
      <c r="AA1196" t="n">
        <v>-2071497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356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2071497</v>
      </c>
      <c r="AZ1196" t="s">
        <v>1442</v>
      </c>
      <c r="BA1196" t="s"/>
      <c r="BB1196" t="n">
        <v>16917</v>
      </c>
      <c r="BC1196" t="n">
        <v>52.50226</v>
      </c>
      <c r="BD1196" t="n">
        <v>52.50226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1439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114</v>
      </c>
      <c r="L1197" t="s">
        <v>76</v>
      </c>
      <c r="M1197" t="s"/>
      <c r="N1197" t="s">
        <v>475</v>
      </c>
      <c r="O1197" t="s">
        <v>78</v>
      </c>
      <c r="P1197" t="s">
        <v>1439</v>
      </c>
      <c r="Q1197" t="s"/>
      <c r="R1197" t="s">
        <v>171</v>
      </c>
      <c r="S1197" t="s">
        <v>417</v>
      </c>
      <c r="T1197" t="s">
        <v>81</v>
      </c>
      <c r="U1197" t="s">
        <v>82</v>
      </c>
      <c r="V1197" t="s">
        <v>83</v>
      </c>
      <c r="W1197" t="s">
        <v>109</v>
      </c>
      <c r="X1197" t="s"/>
      <c r="Y1197" t="s">
        <v>85</v>
      </c>
      <c r="Z1197">
        <f>HYPERLINK("https://hotel-media.eclerx.com/savepage/tk_15462420118487146_sr_189.html","info")</f>
        <v/>
      </c>
      <c r="AA1197" t="n">
        <v>-2071497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356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2071497</v>
      </c>
      <c r="AZ1197" t="s">
        <v>1442</v>
      </c>
      <c r="BA1197" t="s"/>
      <c r="BB1197" t="n">
        <v>16917</v>
      </c>
      <c r="BC1197" t="n">
        <v>52.50226</v>
      </c>
      <c r="BD1197" t="n">
        <v>52.50226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1439</v>
      </c>
      <c r="F1198" t="n">
        <v>-1</v>
      </c>
      <c r="G1198" t="s">
        <v>74</v>
      </c>
      <c r="H1198" t="s">
        <v>75</v>
      </c>
      <c r="I1198" t="s"/>
      <c r="J1198" t="s">
        <v>74</v>
      </c>
      <c r="K1198" t="n">
        <v>138</v>
      </c>
      <c r="L1198" t="s">
        <v>76</v>
      </c>
      <c r="M1198" t="s"/>
      <c r="N1198" t="s">
        <v>475</v>
      </c>
      <c r="O1198" t="s">
        <v>78</v>
      </c>
      <c r="P1198" t="s">
        <v>1439</v>
      </c>
      <c r="Q1198" t="s"/>
      <c r="R1198" t="s">
        <v>171</v>
      </c>
      <c r="S1198" t="s">
        <v>168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>
        <f>HYPERLINK("https://hotel-media.eclerx.com/savepage/tk_15462420118487146_sr_189.html","info")</f>
        <v/>
      </c>
      <c r="AA1198" t="n">
        <v>-2071497</v>
      </c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356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2071497</v>
      </c>
      <c r="AZ1198" t="s">
        <v>1442</v>
      </c>
      <c r="BA1198" t="s"/>
      <c r="BB1198" t="n">
        <v>16917</v>
      </c>
      <c r="BC1198" t="n">
        <v>52.50226</v>
      </c>
      <c r="BD1198" t="n">
        <v>52.50226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1439</v>
      </c>
      <c r="F1199" t="n">
        <v>-1</v>
      </c>
      <c r="G1199" t="s">
        <v>74</v>
      </c>
      <c r="H1199" t="s">
        <v>75</v>
      </c>
      <c r="I1199" t="s"/>
      <c r="J1199" t="s">
        <v>74</v>
      </c>
      <c r="K1199" t="n">
        <v>139.59</v>
      </c>
      <c r="L1199" t="s">
        <v>76</v>
      </c>
      <c r="M1199" t="s"/>
      <c r="N1199" t="s">
        <v>1448</v>
      </c>
      <c r="O1199" t="s">
        <v>78</v>
      </c>
      <c r="P1199" t="s">
        <v>1439</v>
      </c>
      <c r="Q1199" t="s"/>
      <c r="R1199" t="s">
        <v>171</v>
      </c>
      <c r="S1199" t="s">
        <v>1449</v>
      </c>
      <c r="T1199" t="s">
        <v>81</v>
      </c>
      <c r="U1199" t="s">
        <v>82</v>
      </c>
      <c r="V1199" t="s">
        <v>83</v>
      </c>
      <c r="W1199" t="s">
        <v>109</v>
      </c>
      <c r="X1199" t="s"/>
      <c r="Y1199" t="s">
        <v>85</v>
      </c>
      <c r="Z1199">
        <f>HYPERLINK("https://hotel-media.eclerx.com/savepage/tk_15462420118487146_sr_189.html","info")</f>
        <v/>
      </c>
      <c r="AA1199" t="n">
        <v>-2071497</v>
      </c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356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2071497</v>
      </c>
      <c r="AZ1199" t="s">
        <v>1442</v>
      </c>
      <c r="BA1199" t="s"/>
      <c r="BB1199" t="n">
        <v>16917</v>
      </c>
      <c r="BC1199" t="n">
        <v>52.50226</v>
      </c>
      <c r="BD1199" t="n">
        <v>52.50226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1439</v>
      </c>
      <c r="F1200" t="n">
        <v>-1</v>
      </c>
      <c r="G1200" t="s">
        <v>74</v>
      </c>
      <c r="H1200" t="s">
        <v>75</v>
      </c>
      <c r="I1200" t="s"/>
      <c r="J1200" t="s">
        <v>74</v>
      </c>
      <c r="K1200" t="n">
        <v>154</v>
      </c>
      <c r="L1200" t="s">
        <v>76</v>
      </c>
      <c r="M1200" t="s"/>
      <c r="N1200" t="s">
        <v>1448</v>
      </c>
      <c r="O1200" t="s">
        <v>78</v>
      </c>
      <c r="P1200" t="s">
        <v>1439</v>
      </c>
      <c r="Q1200" t="s"/>
      <c r="R1200" t="s">
        <v>171</v>
      </c>
      <c r="S1200" t="s">
        <v>785</v>
      </c>
      <c r="T1200" t="s">
        <v>81</v>
      </c>
      <c r="U1200" t="s">
        <v>82</v>
      </c>
      <c r="V1200" t="s">
        <v>83</v>
      </c>
      <c r="W1200" t="s">
        <v>109</v>
      </c>
      <c r="X1200" t="s"/>
      <c r="Y1200" t="s">
        <v>85</v>
      </c>
      <c r="Z1200">
        <f>HYPERLINK("https://hotel-media.eclerx.com/savepage/tk_15462420118487146_sr_189.html","info")</f>
        <v/>
      </c>
      <c r="AA1200" t="n">
        <v>-2071497</v>
      </c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356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2071497</v>
      </c>
      <c r="AZ1200" t="s">
        <v>1442</v>
      </c>
      <c r="BA1200" t="s"/>
      <c r="BB1200" t="n">
        <v>16917</v>
      </c>
      <c r="BC1200" t="n">
        <v>52.50226</v>
      </c>
      <c r="BD1200" t="n">
        <v>52.50226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1439</v>
      </c>
      <c r="F1201" t="n">
        <v>-1</v>
      </c>
      <c r="G1201" t="s">
        <v>74</v>
      </c>
      <c r="H1201" t="s">
        <v>75</v>
      </c>
      <c r="I1201" t="s"/>
      <c r="J1201" t="s">
        <v>74</v>
      </c>
      <c r="K1201" t="n">
        <v>177.99</v>
      </c>
      <c r="L1201" t="s">
        <v>76</v>
      </c>
      <c r="M1201" t="s"/>
      <c r="N1201" t="s">
        <v>1448</v>
      </c>
      <c r="O1201" t="s">
        <v>78</v>
      </c>
      <c r="P1201" t="s">
        <v>1439</v>
      </c>
      <c r="Q1201" t="s"/>
      <c r="R1201" t="s">
        <v>171</v>
      </c>
      <c r="S1201" t="s">
        <v>1034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>
        <f>HYPERLINK("https://hotel-media.eclerx.com/savepage/tk_15462420118487146_sr_189.html","info")</f>
        <v/>
      </c>
      <c r="AA1201" t="n">
        <v>-2071497</v>
      </c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356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2071497</v>
      </c>
      <c r="AZ1201" t="s">
        <v>1442</v>
      </c>
      <c r="BA1201" t="s"/>
      <c r="BB1201" t="n">
        <v>16917</v>
      </c>
      <c r="BC1201" t="n">
        <v>52.50226</v>
      </c>
      <c r="BD1201" t="n">
        <v>52.50226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1294</v>
      </c>
      <c r="F1202" t="n">
        <v>-1</v>
      </c>
      <c r="G1202" t="s">
        <v>74</v>
      </c>
      <c r="H1202" t="s">
        <v>75</v>
      </c>
      <c r="I1202" t="s"/>
      <c r="J1202" t="s">
        <v>74</v>
      </c>
      <c r="K1202" t="n">
        <v>80.33</v>
      </c>
      <c r="L1202" t="s">
        <v>76</v>
      </c>
      <c r="M1202" t="s"/>
      <c r="N1202" t="s">
        <v>1295</v>
      </c>
      <c r="O1202" t="s">
        <v>78</v>
      </c>
      <c r="P1202" t="s">
        <v>1294</v>
      </c>
      <c r="Q1202" t="s"/>
      <c r="R1202" t="s">
        <v>171</v>
      </c>
      <c r="S1202" t="s">
        <v>1296</v>
      </c>
      <c r="T1202" t="s">
        <v>81</v>
      </c>
      <c r="U1202" t="s">
        <v>82</v>
      </c>
      <c r="V1202" t="s">
        <v>83</v>
      </c>
      <c r="W1202" t="s">
        <v>84</v>
      </c>
      <c r="X1202" t="s"/>
      <c r="Y1202" t="s">
        <v>85</v>
      </c>
      <c r="Z1202">
        <f>HYPERLINK("https://hotel-media.eclerx.com/savepage/tk_15462415597511911_sr_188.html","info")</f>
        <v/>
      </c>
      <c r="AA1202" t="n">
        <v>-3714201</v>
      </c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156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3714201</v>
      </c>
      <c r="AZ1202" t="s">
        <v>1297</v>
      </c>
      <c r="BA1202" t="s"/>
      <c r="BB1202" t="n">
        <v>883811</v>
      </c>
      <c r="BC1202" t="n">
        <v>52.52332</v>
      </c>
      <c r="BD1202" t="n">
        <v>52.52332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1294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85.68000000000001</v>
      </c>
      <c r="L1203" t="s">
        <v>76</v>
      </c>
      <c r="M1203" t="s"/>
      <c r="N1203" t="s">
        <v>1298</v>
      </c>
      <c r="O1203" t="s">
        <v>78</v>
      </c>
      <c r="P1203" t="s">
        <v>1294</v>
      </c>
      <c r="Q1203" t="s"/>
      <c r="R1203" t="s">
        <v>171</v>
      </c>
      <c r="S1203" t="s">
        <v>1299</v>
      </c>
      <c r="T1203" t="s">
        <v>81</v>
      </c>
      <c r="U1203" t="s">
        <v>82</v>
      </c>
      <c r="V1203" t="s">
        <v>83</v>
      </c>
      <c r="W1203" t="s">
        <v>84</v>
      </c>
      <c r="X1203" t="s"/>
      <c r="Y1203" t="s">
        <v>85</v>
      </c>
      <c r="Z1203">
        <f>HYPERLINK("https://hotel-media.eclerx.com/savepage/tk_15462415597511911_sr_188.html","info")</f>
        <v/>
      </c>
      <c r="AA1203" t="n">
        <v>-3714201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156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3714201</v>
      </c>
      <c r="AZ1203" t="s">
        <v>1297</v>
      </c>
      <c r="BA1203" t="s"/>
      <c r="BB1203" t="n">
        <v>883811</v>
      </c>
      <c r="BC1203" t="n">
        <v>52.52332</v>
      </c>
      <c r="BD1203" t="n">
        <v>52.52332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1294</v>
      </c>
      <c r="F1204" t="n">
        <v>-1</v>
      </c>
      <c r="G1204" t="s">
        <v>74</v>
      </c>
      <c r="H1204" t="s">
        <v>75</v>
      </c>
      <c r="I1204" t="s"/>
      <c r="J1204" t="s">
        <v>74</v>
      </c>
      <c r="K1204" t="n">
        <v>80.33</v>
      </c>
      <c r="L1204" t="s">
        <v>76</v>
      </c>
      <c r="M1204" t="s"/>
      <c r="N1204" t="s">
        <v>1300</v>
      </c>
      <c r="O1204" t="s">
        <v>78</v>
      </c>
      <c r="P1204" t="s">
        <v>1294</v>
      </c>
      <c r="Q1204" t="s"/>
      <c r="R1204" t="s">
        <v>171</v>
      </c>
      <c r="S1204" t="s">
        <v>1296</v>
      </c>
      <c r="T1204" t="s">
        <v>81</v>
      </c>
      <c r="U1204" t="s">
        <v>82</v>
      </c>
      <c r="V1204" t="s">
        <v>83</v>
      </c>
      <c r="W1204" t="s">
        <v>84</v>
      </c>
      <c r="X1204" t="s"/>
      <c r="Y1204" t="s">
        <v>85</v>
      </c>
      <c r="Z1204">
        <f>HYPERLINK("https://hotel-media.eclerx.com/savepage/tk_15462415597511911_sr_188.html","info")</f>
        <v/>
      </c>
      <c r="AA1204" t="n">
        <v>-3714201</v>
      </c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156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3714201</v>
      </c>
      <c r="AZ1204" t="s">
        <v>1297</v>
      </c>
      <c r="BA1204" t="s"/>
      <c r="BB1204" t="n">
        <v>883811</v>
      </c>
      <c r="BC1204" t="n">
        <v>52.52332</v>
      </c>
      <c r="BD1204" t="n">
        <v>52.52332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1294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80.33</v>
      </c>
      <c r="L1205" t="s">
        <v>76</v>
      </c>
      <c r="M1205" t="s"/>
      <c r="N1205" t="s">
        <v>1301</v>
      </c>
      <c r="O1205" t="s">
        <v>78</v>
      </c>
      <c r="P1205" t="s">
        <v>1294</v>
      </c>
      <c r="Q1205" t="s"/>
      <c r="R1205" t="s">
        <v>171</v>
      </c>
      <c r="S1205" t="s">
        <v>1296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>
        <f>HYPERLINK("https://hotel-media.eclerx.com/savepage/tk_15462415597511911_sr_188.html","info")</f>
        <v/>
      </c>
      <c r="AA1205" t="n">
        <v>-3714201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156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3714201</v>
      </c>
      <c r="AZ1205" t="s">
        <v>1297</v>
      </c>
      <c r="BA1205" t="s"/>
      <c r="BB1205" t="n">
        <v>883811</v>
      </c>
      <c r="BC1205" t="n">
        <v>52.52332</v>
      </c>
      <c r="BD1205" t="n">
        <v>52.52332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1294</v>
      </c>
      <c r="F1206" t="n">
        <v>-1</v>
      </c>
      <c r="G1206" t="s">
        <v>74</v>
      </c>
      <c r="H1206" t="s">
        <v>75</v>
      </c>
      <c r="I1206" t="s"/>
      <c r="J1206" t="s">
        <v>74</v>
      </c>
      <c r="K1206" t="n">
        <v>80.33</v>
      </c>
      <c r="L1206" t="s">
        <v>76</v>
      </c>
      <c r="M1206" t="s"/>
      <c r="N1206" t="s">
        <v>1302</v>
      </c>
      <c r="O1206" t="s">
        <v>78</v>
      </c>
      <c r="P1206" t="s">
        <v>1294</v>
      </c>
      <c r="Q1206" t="s"/>
      <c r="R1206" t="s">
        <v>171</v>
      </c>
      <c r="S1206" t="s">
        <v>1296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>
        <f>HYPERLINK("https://hotel-media.eclerx.com/savepage/tk_15462415597511911_sr_188.html","info")</f>
        <v/>
      </c>
      <c r="AA1206" t="n">
        <v>-3714201</v>
      </c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156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n">
        <v>3714201</v>
      </c>
      <c r="AZ1206" t="s">
        <v>1297</v>
      </c>
      <c r="BA1206" t="s"/>
      <c r="BB1206" t="n">
        <v>883811</v>
      </c>
      <c r="BC1206" t="n">
        <v>52.52332</v>
      </c>
      <c r="BD1206" t="n">
        <v>52.52332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1294</v>
      </c>
      <c r="F1207" t="n">
        <v>-1</v>
      </c>
      <c r="G1207" t="s">
        <v>74</v>
      </c>
      <c r="H1207" t="s">
        <v>75</v>
      </c>
      <c r="I1207" t="s"/>
      <c r="J1207" t="s">
        <v>74</v>
      </c>
      <c r="K1207" t="n">
        <v>85.68000000000001</v>
      </c>
      <c r="L1207" t="s">
        <v>76</v>
      </c>
      <c r="M1207" t="s"/>
      <c r="N1207" t="s">
        <v>1300</v>
      </c>
      <c r="O1207" t="s">
        <v>78</v>
      </c>
      <c r="P1207" t="s">
        <v>1294</v>
      </c>
      <c r="Q1207" t="s"/>
      <c r="R1207" t="s">
        <v>171</v>
      </c>
      <c r="S1207" t="s">
        <v>1299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>
        <f>HYPERLINK("https://hotel-media.eclerx.com/savepage/tk_15462415597511911_sr_188.html","info")</f>
        <v/>
      </c>
      <c r="AA1207" t="n">
        <v>-3714201</v>
      </c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156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n">
        <v>3714201</v>
      </c>
      <c r="AZ1207" t="s">
        <v>1297</v>
      </c>
      <c r="BA1207" t="s"/>
      <c r="BB1207" t="n">
        <v>883811</v>
      </c>
      <c r="BC1207" t="n">
        <v>52.52332</v>
      </c>
      <c r="BD1207" t="n">
        <v>52.52332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1294</v>
      </c>
      <c r="F1208" t="n">
        <v>-1</v>
      </c>
      <c r="G1208" t="s">
        <v>74</v>
      </c>
      <c r="H1208" t="s">
        <v>75</v>
      </c>
      <c r="I1208" t="s"/>
      <c r="J1208" t="s">
        <v>74</v>
      </c>
      <c r="K1208" t="n">
        <v>85.68000000000001</v>
      </c>
      <c r="L1208" t="s">
        <v>76</v>
      </c>
      <c r="M1208" t="s"/>
      <c r="N1208" t="s">
        <v>1301</v>
      </c>
      <c r="O1208" t="s">
        <v>78</v>
      </c>
      <c r="P1208" t="s">
        <v>1294</v>
      </c>
      <c r="Q1208" t="s"/>
      <c r="R1208" t="s">
        <v>171</v>
      </c>
      <c r="S1208" t="s">
        <v>1299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>
        <f>HYPERLINK("https://hotel-media.eclerx.com/savepage/tk_15462415597511911_sr_188.html","info")</f>
        <v/>
      </c>
      <c r="AA1208" t="n">
        <v>-3714201</v>
      </c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156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n">
        <v>3714201</v>
      </c>
      <c r="AZ1208" t="s">
        <v>1297</v>
      </c>
      <c r="BA1208" t="s"/>
      <c r="BB1208" t="n">
        <v>883811</v>
      </c>
      <c r="BC1208" t="n">
        <v>52.52332</v>
      </c>
      <c r="BD1208" t="n">
        <v>52.52332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1294</v>
      </c>
      <c r="F1209" t="n">
        <v>-1</v>
      </c>
      <c r="G1209" t="s">
        <v>74</v>
      </c>
      <c r="H1209" t="s">
        <v>75</v>
      </c>
      <c r="I1209" t="s"/>
      <c r="J1209" t="s">
        <v>74</v>
      </c>
      <c r="K1209" t="n">
        <v>85.68000000000001</v>
      </c>
      <c r="L1209" t="s">
        <v>76</v>
      </c>
      <c r="M1209" t="s"/>
      <c r="N1209" t="s">
        <v>1302</v>
      </c>
      <c r="O1209" t="s">
        <v>78</v>
      </c>
      <c r="P1209" t="s">
        <v>1294</v>
      </c>
      <c r="Q1209" t="s"/>
      <c r="R1209" t="s">
        <v>171</v>
      </c>
      <c r="S1209" t="s">
        <v>1299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>
        <f>HYPERLINK("https://hotel-media.eclerx.com/savepage/tk_15462415597511911_sr_188.html","info")</f>
        <v/>
      </c>
      <c r="AA1209" t="n">
        <v>-3714201</v>
      </c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156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3714201</v>
      </c>
      <c r="AZ1209" t="s">
        <v>1297</v>
      </c>
      <c r="BA1209" t="s"/>
      <c r="BB1209" t="n">
        <v>883811</v>
      </c>
      <c r="BC1209" t="n">
        <v>52.52332</v>
      </c>
      <c r="BD1209" t="n">
        <v>52.52332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1294</v>
      </c>
      <c r="F1210" t="n">
        <v>-1</v>
      </c>
      <c r="G1210" t="s">
        <v>74</v>
      </c>
      <c r="H1210" t="s">
        <v>75</v>
      </c>
      <c r="I1210" t="s"/>
      <c r="J1210" t="s">
        <v>74</v>
      </c>
      <c r="K1210" t="n">
        <v>89.25</v>
      </c>
      <c r="L1210" t="s">
        <v>76</v>
      </c>
      <c r="M1210" t="s"/>
      <c r="N1210" t="s">
        <v>1298</v>
      </c>
      <c r="O1210" t="s">
        <v>78</v>
      </c>
      <c r="P1210" t="s">
        <v>1294</v>
      </c>
      <c r="Q1210" t="s"/>
      <c r="R1210" t="s">
        <v>171</v>
      </c>
      <c r="S1210" t="s">
        <v>1303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>
        <f>HYPERLINK("https://hotel-media.eclerx.com/savepage/tk_15462415597511911_sr_188.html","info")</f>
        <v/>
      </c>
      <c r="AA1210" t="n">
        <v>-3714201</v>
      </c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156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3714201</v>
      </c>
      <c r="AZ1210" t="s">
        <v>1297</v>
      </c>
      <c r="BA1210" t="s"/>
      <c r="BB1210" t="n">
        <v>883811</v>
      </c>
      <c r="BC1210" t="n">
        <v>52.52332</v>
      </c>
      <c r="BD1210" t="n">
        <v>52.52332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1294</v>
      </c>
      <c r="F1211" t="n">
        <v>-1</v>
      </c>
      <c r="G1211" t="s">
        <v>74</v>
      </c>
      <c r="H1211" t="s">
        <v>75</v>
      </c>
      <c r="I1211" t="s"/>
      <c r="J1211" t="s">
        <v>74</v>
      </c>
      <c r="K1211" t="n">
        <v>89.25</v>
      </c>
      <c r="L1211" t="s">
        <v>76</v>
      </c>
      <c r="M1211" t="s"/>
      <c r="N1211" t="s">
        <v>1300</v>
      </c>
      <c r="O1211" t="s">
        <v>78</v>
      </c>
      <c r="P1211" t="s">
        <v>1294</v>
      </c>
      <c r="Q1211" t="s"/>
      <c r="R1211" t="s">
        <v>171</v>
      </c>
      <c r="S1211" t="s">
        <v>1303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>
        <f>HYPERLINK("https://hotel-media.eclerx.com/savepage/tk_15462415597511911_sr_188.html","info")</f>
        <v/>
      </c>
      <c r="AA1211" t="n">
        <v>-3714201</v>
      </c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156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3714201</v>
      </c>
      <c r="AZ1211" t="s">
        <v>1297</v>
      </c>
      <c r="BA1211" t="s"/>
      <c r="BB1211" t="n">
        <v>883811</v>
      </c>
      <c r="BC1211" t="n">
        <v>52.52332</v>
      </c>
      <c r="BD1211" t="n">
        <v>52.52332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1294</v>
      </c>
      <c r="F1212" t="n">
        <v>-1</v>
      </c>
      <c r="G1212" t="s">
        <v>74</v>
      </c>
      <c r="H1212" t="s">
        <v>75</v>
      </c>
      <c r="I1212" t="s"/>
      <c r="J1212" t="s">
        <v>74</v>
      </c>
      <c r="K1212" t="n">
        <v>89.25</v>
      </c>
      <c r="L1212" t="s">
        <v>76</v>
      </c>
      <c r="M1212" t="s"/>
      <c r="N1212" t="s">
        <v>1301</v>
      </c>
      <c r="O1212" t="s">
        <v>78</v>
      </c>
      <c r="P1212" t="s">
        <v>1294</v>
      </c>
      <c r="Q1212" t="s"/>
      <c r="R1212" t="s">
        <v>171</v>
      </c>
      <c r="S1212" t="s">
        <v>1303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>
        <f>HYPERLINK("https://hotel-media.eclerx.com/savepage/tk_15462415597511911_sr_188.html","info")</f>
        <v/>
      </c>
      <c r="AA1212" t="n">
        <v>-3714201</v>
      </c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156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3714201</v>
      </c>
      <c r="AZ1212" t="s">
        <v>1297</v>
      </c>
      <c r="BA1212" t="s"/>
      <c r="BB1212" t="n">
        <v>883811</v>
      </c>
      <c r="BC1212" t="n">
        <v>52.52332</v>
      </c>
      <c r="BD1212" t="n">
        <v>52.52332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1294</v>
      </c>
      <c r="F1213" t="n">
        <v>-1</v>
      </c>
      <c r="G1213" t="s">
        <v>74</v>
      </c>
      <c r="H1213" t="s">
        <v>75</v>
      </c>
      <c r="I1213" t="s"/>
      <c r="J1213" t="s">
        <v>74</v>
      </c>
      <c r="K1213" t="n">
        <v>89.25</v>
      </c>
      <c r="L1213" t="s">
        <v>76</v>
      </c>
      <c r="M1213" t="s"/>
      <c r="N1213" t="s">
        <v>1302</v>
      </c>
      <c r="O1213" t="s">
        <v>78</v>
      </c>
      <c r="P1213" t="s">
        <v>1294</v>
      </c>
      <c r="Q1213" t="s"/>
      <c r="R1213" t="s">
        <v>171</v>
      </c>
      <c r="S1213" t="s">
        <v>1303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>
        <f>HYPERLINK("https://hotel-media.eclerx.com/savepage/tk_15462415597511911_sr_188.html","info")</f>
        <v/>
      </c>
      <c r="AA1213" t="n">
        <v>-3714201</v>
      </c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156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3714201</v>
      </c>
      <c r="AZ1213" t="s">
        <v>1297</v>
      </c>
      <c r="BA1213" t="s"/>
      <c r="BB1213" t="n">
        <v>883811</v>
      </c>
      <c r="BC1213" t="n">
        <v>52.52332</v>
      </c>
      <c r="BD1213" t="n">
        <v>52.52332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1450</v>
      </c>
      <c r="F1214" t="n">
        <v>-1</v>
      </c>
      <c r="G1214" t="s">
        <v>74</v>
      </c>
      <c r="H1214" t="s">
        <v>75</v>
      </c>
      <c r="I1214" t="s"/>
      <c r="J1214" t="s">
        <v>74</v>
      </c>
      <c r="K1214" t="n">
        <v>80</v>
      </c>
      <c r="L1214" t="s">
        <v>76</v>
      </c>
      <c r="M1214" t="s"/>
      <c r="N1214" t="s">
        <v>787</v>
      </c>
      <c r="O1214" t="s">
        <v>78</v>
      </c>
      <c r="P1214" t="s">
        <v>1450</v>
      </c>
      <c r="Q1214" t="s"/>
      <c r="R1214" t="s">
        <v>79</v>
      </c>
      <c r="S1214" t="s">
        <v>798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>
        <f>HYPERLINK("https://hotel-media.eclerx.com/savepage/tk_15462415327797215_sr_188.html","info")</f>
        <v/>
      </c>
      <c r="AA1214" t="n">
        <v>-2071541</v>
      </c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143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2071541</v>
      </c>
      <c r="AZ1214" t="s">
        <v>1451</v>
      </c>
      <c r="BA1214" t="s"/>
      <c r="BB1214" t="n">
        <v>42026</v>
      </c>
      <c r="BC1214" t="n">
        <v>52.45425</v>
      </c>
      <c r="BD1214" t="n">
        <v>52.45425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1450</v>
      </c>
      <c r="F1215" t="n">
        <v>-1</v>
      </c>
      <c r="G1215" t="s">
        <v>74</v>
      </c>
      <c r="H1215" t="s">
        <v>75</v>
      </c>
      <c r="I1215" t="s"/>
      <c r="J1215" t="s">
        <v>74</v>
      </c>
      <c r="K1215" t="n">
        <v>100</v>
      </c>
      <c r="L1215" t="s">
        <v>76</v>
      </c>
      <c r="M1215" t="s"/>
      <c r="N1215" t="s">
        <v>104</v>
      </c>
      <c r="O1215" t="s">
        <v>78</v>
      </c>
      <c r="P1215" t="s">
        <v>1450</v>
      </c>
      <c r="Q1215" t="s"/>
      <c r="R1215" t="s">
        <v>79</v>
      </c>
      <c r="S1215" t="s">
        <v>537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>
        <f>HYPERLINK("https://hotel-media.eclerx.com/savepage/tk_15462415327797215_sr_188.html","info")</f>
        <v/>
      </c>
      <c r="AA1215" t="n">
        <v>-2071541</v>
      </c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143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2071541</v>
      </c>
      <c r="AZ1215" t="s">
        <v>1451</v>
      </c>
      <c r="BA1215" t="s"/>
      <c r="BB1215" t="n">
        <v>42026</v>
      </c>
      <c r="BC1215" t="n">
        <v>52.45425</v>
      </c>
      <c r="BD1215" t="n">
        <v>52.45425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1452</v>
      </c>
      <c r="F1216" t="n">
        <v>-1</v>
      </c>
      <c r="G1216" t="s">
        <v>74</v>
      </c>
      <c r="H1216" t="s">
        <v>75</v>
      </c>
      <c r="I1216" t="s"/>
      <c r="J1216" t="s">
        <v>74</v>
      </c>
      <c r="K1216" t="n">
        <v>94</v>
      </c>
      <c r="L1216" t="s">
        <v>76</v>
      </c>
      <c r="M1216" t="s"/>
      <c r="N1216" t="s">
        <v>104</v>
      </c>
      <c r="O1216" t="s">
        <v>78</v>
      </c>
      <c r="P1216" t="s">
        <v>1452</v>
      </c>
      <c r="Q1216" t="s"/>
      <c r="R1216" t="s">
        <v>171</v>
      </c>
      <c r="S1216" t="s">
        <v>589</v>
      </c>
      <c r="T1216" t="s">
        <v>81</v>
      </c>
      <c r="U1216" t="s">
        <v>82</v>
      </c>
      <c r="V1216" t="s">
        <v>83</v>
      </c>
      <c r="W1216" t="s">
        <v>84</v>
      </c>
      <c r="X1216" t="s"/>
      <c r="Y1216" t="s">
        <v>85</v>
      </c>
      <c r="Z1216">
        <f>HYPERLINK("https://hotel-media.eclerx.com/savepage/tk_15462415196457162_sr_189.html","info")</f>
        <v/>
      </c>
      <c r="AA1216" t="n">
        <v>-2071681</v>
      </c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121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2071681</v>
      </c>
      <c r="AZ1216" t="s">
        <v>1453</v>
      </c>
      <c r="BA1216" t="s"/>
      <c r="BB1216" t="n">
        <v>146248</v>
      </c>
      <c r="BC1216" t="n">
        <v>52.51261</v>
      </c>
      <c r="BD1216" t="n">
        <v>52.51261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1454</v>
      </c>
      <c r="F1217" t="n">
        <v>-1</v>
      </c>
      <c r="G1217" t="s">
        <v>74</v>
      </c>
      <c r="H1217" t="s">
        <v>75</v>
      </c>
      <c r="I1217" t="s"/>
      <c r="J1217" t="s">
        <v>74</v>
      </c>
      <c r="K1217" t="n">
        <v>49.5</v>
      </c>
      <c r="L1217" t="s">
        <v>76</v>
      </c>
      <c r="M1217" t="s"/>
      <c r="N1217" t="s">
        <v>134</v>
      </c>
      <c r="O1217" t="s">
        <v>78</v>
      </c>
      <c r="P1217" t="s">
        <v>1454</v>
      </c>
      <c r="Q1217" t="s"/>
      <c r="R1217" t="s">
        <v>79</v>
      </c>
      <c r="S1217" t="s">
        <v>1012</v>
      </c>
      <c r="T1217" t="s">
        <v>81</v>
      </c>
      <c r="U1217" t="s">
        <v>82</v>
      </c>
      <c r="V1217" t="s">
        <v>83</v>
      </c>
      <c r="W1217" t="s">
        <v>109</v>
      </c>
      <c r="X1217" t="s"/>
      <c r="Y1217" t="s">
        <v>85</v>
      </c>
      <c r="Z1217">
        <f>HYPERLINK("https://hotel-media.eclerx.com/savepage/tk_1546242256447398_sr_189.html","info")</f>
        <v/>
      </c>
      <c r="AA1217" t="n">
        <v>-2204314</v>
      </c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465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2204314</v>
      </c>
      <c r="AZ1217" t="s">
        <v>1455</v>
      </c>
      <c r="BA1217" t="s"/>
      <c r="BB1217" t="n">
        <v>689816</v>
      </c>
      <c r="BC1217" t="n">
        <v>52.51459</v>
      </c>
      <c r="BD1217" t="n">
        <v>52.51459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1454</v>
      </c>
      <c r="F1218" t="n">
        <v>-1</v>
      </c>
      <c r="G1218" t="s">
        <v>74</v>
      </c>
      <c r="H1218" t="s">
        <v>75</v>
      </c>
      <c r="I1218" t="s"/>
      <c r="J1218" t="s">
        <v>74</v>
      </c>
      <c r="K1218" t="n">
        <v>59</v>
      </c>
      <c r="L1218" t="s">
        <v>76</v>
      </c>
      <c r="M1218" t="s"/>
      <c r="N1218" t="s">
        <v>1456</v>
      </c>
      <c r="O1218" t="s">
        <v>78</v>
      </c>
      <c r="P1218" t="s">
        <v>1454</v>
      </c>
      <c r="Q1218" t="s"/>
      <c r="R1218" t="s">
        <v>79</v>
      </c>
      <c r="S1218" t="s">
        <v>286</v>
      </c>
      <c r="T1218" t="s">
        <v>81</v>
      </c>
      <c r="U1218" t="s">
        <v>82</v>
      </c>
      <c r="V1218" t="s">
        <v>83</v>
      </c>
      <c r="W1218" t="s">
        <v>109</v>
      </c>
      <c r="X1218" t="s"/>
      <c r="Y1218" t="s">
        <v>85</v>
      </c>
      <c r="Z1218">
        <f>HYPERLINK("https://hotel-media.eclerx.com/savepage/tk_1546242256447398_sr_189.html","info")</f>
        <v/>
      </c>
      <c r="AA1218" t="n">
        <v>-2204314</v>
      </c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465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2204314</v>
      </c>
      <c r="AZ1218" t="s">
        <v>1455</v>
      </c>
      <c r="BA1218" t="s"/>
      <c r="BB1218" t="n">
        <v>689816</v>
      </c>
      <c r="BC1218" t="n">
        <v>52.51459</v>
      </c>
      <c r="BD1218" t="n">
        <v>52.51459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1309</v>
      </c>
      <c r="F1219" t="n">
        <v>-1</v>
      </c>
      <c r="G1219" t="s">
        <v>74</v>
      </c>
      <c r="H1219" t="s">
        <v>75</v>
      </c>
      <c r="I1219" t="s"/>
      <c r="J1219" t="s">
        <v>74</v>
      </c>
      <c r="K1219" t="n">
        <v>46.55</v>
      </c>
      <c r="L1219" t="s">
        <v>76</v>
      </c>
      <c r="M1219" t="s"/>
      <c r="N1219" t="s">
        <v>93</v>
      </c>
      <c r="O1219" t="s">
        <v>78</v>
      </c>
      <c r="P1219" t="s">
        <v>1309</v>
      </c>
      <c r="Q1219" t="s"/>
      <c r="R1219" t="s">
        <v>171</v>
      </c>
      <c r="S1219" t="s">
        <v>1310</v>
      </c>
      <c r="T1219" t="s">
        <v>81</v>
      </c>
      <c r="U1219" t="s">
        <v>82</v>
      </c>
      <c r="V1219" t="s">
        <v>83</v>
      </c>
      <c r="W1219" t="s">
        <v>109</v>
      </c>
      <c r="X1219" t="s"/>
      <c r="Y1219" t="s">
        <v>85</v>
      </c>
      <c r="Z1219">
        <f>HYPERLINK("https://hotel-media.eclerx.com/savepage/tk_15462416830697465_sr_188.html","info")</f>
        <v/>
      </c>
      <c r="AA1219" t="n">
        <v>-3037649</v>
      </c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222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3037649</v>
      </c>
      <c r="AZ1219" t="s">
        <v>1311</v>
      </c>
      <c r="BA1219" t="s"/>
      <c r="BB1219" t="n">
        <v>24396</v>
      </c>
      <c r="BC1219" t="n">
        <v>52.50088</v>
      </c>
      <c r="BD1219" t="n">
        <v>52.50088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1309</v>
      </c>
      <c r="F1220" t="n">
        <v>-1</v>
      </c>
      <c r="G1220" t="s">
        <v>74</v>
      </c>
      <c r="H1220" t="s">
        <v>75</v>
      </c>
      <c r="I1220" t="s"/>
      <c r="J1220" t="s">
        <v>74</v>
      </c>
      <c r="K1220" t="n">
        <v>48.99</v>
      </c>
      <c r="L1220" t="s">
        <v>76</v>
      </c>
      <c r="M1220" t="s"/>
      <c r="N1220" t="s">
        <v>137</v>
      </c>
      <c r="O1220" t="s">
        <v>78</v>
      </c>
      <c r="P1220" t="s">
        <v>1309</v>
      </c>
      <c r="Q1220" t="s"/>
      <c r="R1220" t="s">
        <v>171</v>
      </c>
      <c r="S1220" t="s">
        <v>1312</v>
      </c>
      <c r="T1220" t="s">
        <v>81</v>
      </c>
      <c r="U1220" t="s">
        <v>82</v>
      </c>
      <c r="V1220" t="s">
        <v>83</v>
      </c>
      <c r="W1220" t="s">
        <v>109</v>
      </c>
      <c r="X1220" t="s"/>
      <c r="Y1220" t="s">
        <v>85</v>
      </c>
      <c r="Z1220">
        <f>HYPERLINK("https://hotel-media.eclerx.com/savepage/tk_15462416830697465_sr_188.html","info")</f>
        <v/>
      </c>
      <c r="AA1220" t="n">
        <v>-3037649</v>
      </c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222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3037649</v>
      </c>
      <c r="AZ1220" t="s">
        <v>1311</v>
      </c>
      <c r="BA1220" t="s"/>
      <c r="BB1220" t="n">
        <v>24396</v>
      </c>
      <c r="BC1220" t="n">
        <v>52.50088</v>
      </c>
      <c r="BD1220" t="n">
        <v>52.50088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1309</v>
      </c>
      <c r="F1221" t="n">
        <v>-1</v>
      </c>
      <c r="G1221" t="s">
        <v>74</v>
      </c>
      <c r="H1221" t="s">
        <v>75</v>
      </c>
      <c r="I1221" t="s"/>
      <c r="J1221" t="s">
        <v>74</v>
      </c>
      <c r="K1221" t="n">
        <v>59</v>
      </c>
      <c r="L1221" t="s">
        <v>76</v>
      </c>
      <c r="M1221" t="s"/>
      <c r="N1221" t="s">
        <v>137</v>
      </c>
      <c r="O1221" t="s">
        <v>78</v>
      </c>
      <c r="P1221" t="s">
        <v>1309</v>
      </c>
      <c r="Q1221" t="s"/>
      <c r="R1221" t="s">
        <v>171</v>
      </c>
      <c r="S1221" t="s">
        <v>286</v>
      </c>
      <c r="T1221" t="s">
        <v>81</v>
      </c>
      <c r="U1221" t="s">
        <v>82</v>
      </c>
      <c r="V1221" t="s">
        <v>83</v>
      </c>
      <c r="W1221" t="s">
        <v>84</v>
      </c>
      <c r="X1221" t="s"/>
      <c r="Y1221" t="s">
        <v>85</v>
      </c>
      <c r="Z1221">
        <f>HYPERLINK("https://hotel-media.eclerx.com/savepage/tk_15462416830697465_sr_188.html","info")</f>
        <v/>
      </c>
      <c r="AA1221" t="n">
        <v>-3037649</v>
      </c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222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3037649</v>
      </c>
      <c r="AZ1221" t="s">
        <v>1311</v>
      </c>
      <c r="BA1221" t="s"/>
      <c r="BB1221" t="n">
        <v>24396</v>
      </c>
      <c r="BC1221" t="n">
        <v>52.50088</v>
      </c>
      <c r="BD1221" t="n">
        <v>52.50088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1292</v>
      </c>
      <c r="F1222" t="n">
        <v>-1</v>
      </c>
      <c r="G1222" t="s">
        <v>74</v>
      </c>
      <c r="H1222" t="s">
        <v>75</v>
      </c>
      <c r="I1222" t="s"/>
      <c r="J1222" t="s">
        <v>74</v>
      </c>
      <c r="K1222" t="n">
        <v>80</v>
      </c>
      <c r="L1222" t="s">
        <v>76</v>
      </c>
      <c r="M1222" t="s"/>
      <c r="N1222" t="s">
        <v>93</v>
      </c>
      <c r="O1222" t="s">
        <v>78</v>
      </c>
      <c r="P1222" t="s">
        <v>1292</v>
      </c>
      <c r="Q1222" t="s"/>
      <c r="R1222" t="s">
        <v>171</v>
      </c>
      <c r="S1222" t="s">
        <v>798</v>
      </c>
      <c r="T1222" t="s">
        <v>81</v>
      </c>
      <c r="U1222" t="s">
        <v>82</v>
      </c>
      <c r="V1222" t="s">
        <v>83</v>
      </c>
      <c r="W1222" t="s">
        <v>84</v>
      </c>
      <c r="X1222" t="s"/>
      <c r="Y1222" t="s">
        <v>85</v>
      </c>
      <c r="Z1222">
        <f>HYPERLINK("https://hotel-media.eclerx.com/savepage/tk_15462421248236694_sr_188.html","info")</f>
        <v/>
      </c>
      <c r="AA1222" t="n">
        <v>-2071628</v>
      </c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462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2071628</v>
      </c>
      <c r="AZ1222" t="s">
        <v>1293</v>
      </c>
      <c r="BA1222" t="s"/>
      <c r="BB1222" t="n">
        <v>87842</v>
      </c>
      <c r="BC1222" t="n">
        <v>52.514532</v>
      </c>
      <c r="BD1222" t="n">
        <v>52.514532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1292</v>
      </c>
      <c r="F1223" t="n">
        <v>-1</v>
      </c>
      <c r="G1223" t="s">
        <v>74</v>
      </c>
      <c r="H1223" t="s">
        <v>75</v>
      </c>
      <c r="I1223" t="s"/>
      <c r="J1223" t="s">
        <v>74</v>
      </c>
      <c r="K1223" t="n">
        <v>90</v>
      </c>
      <c r="L1223" t="s">
        <v>76</v>
      </c>
      <c r="M1223" t="s"/>
      <c r="N1223" t="s">
        <v>95</v>
      </c>
      <c r="O1223" t="s">
        <v>78</v>
      </c>
      <c r="P1223" t="s">
        <v>1292</v>
      </c>
      <c r="Q1223" t="s"/>
      <c r="R1223" t="s">
        <v>171</v>
      </c>
      <c r="S1223" t="s">
        <v>398</v>
      </c>
      <c r="T1223" t="s">
        <v>81</v>
      </c>
      <c r="U1223" t="s">
        <v>82</v>
      </c>
      <c r="V1223" t="s">
        <v>83</v>
      </c>
      <c r="W1223" t="s">
        <v>84</v>
      </c>
      <c r="X1223" t="s"/>
      <c r="Y1223" t="s">
        <v>85</v>
      </c>
      <c r="Z1223">
        <f>HYPERLINK("https://hotel-media.eclerx.com/savepage/tk_15462421248236694_sr_188.html","info")</f>
        <v/>
      </c>
      <c r="AA1223" t="n">
        <v>-2071628</v>
      </c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462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2071628</v>
      </c>
      <c r="AZ1223" t="s">
        <v>1293</v>
      </c>
      <c r="BA1223" t="s"/>
      <c r="BB1223" t="n">
        <v>87842</v>
      </c>
      <c r="BC1223" t="n">
        <v>52.514532</v>
      </c>
      <c r="BD1223" t="n">
        <v>52.514532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1292</v>
      </c>
      <c r="F1224" t="n">
        <v>-1</v>
      </c>
      <c r="G1224" t="s">
        <v>74</v>
      </c>
      <c r="H1224" t="s">
        <v>75</v>
      </c>
      <c r="I1224" t="s"/>
      <c r="J1224" t="s">
        <v>74</v>
      </c>
      <c r="K1224" t="n">
        <v>140</v>
      </c>
      <c r="L1224" t="s">
        <v>76</v>
      </c>
      <c r="M1224" t="s"/>
      <c r="N1224" t="s">
        <v>329</v>
      </c>
      <c r="O1224" t="s">
        <v>78</v>
      </c>
      <c r="P1224" t="s">
        <v>1292</v>
      </c>
      <c r="Q1224" t="s"/>
      <c r="R1224" t="s">
        <v>171</v>
      </c>
      <c r="S1224" t="s">
        <v>866</v>
      </c>
      <c r="T1224" t="s">
        <v>81</v>
      </c>
      <c r="U1224" t="s">
        <v>82</v>
      </c>
      <c r="V1224" t="s">
        <v>83</v>
      </c>
      <c r="W1224" t="s">
        <v>84</v>
      </c>
      <c r="X1224" t="s"/>
      <c r="Y1224" t="s">
        <v>85</v>
      </c>
      <c r="Z1224">
        <f>HYPERLINK("https://hotel-media.eclerx.com/savepage/tk_15462421248236694_sr_188.html","info")</f>
        <v/>
      </c>
      <c r="AA1224" t="n">
        <v>-2071628</v>
      </c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462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2071628</v>
      </c>
      <c r="AZ1224" t="s">
        <v>1293</v>
      </c>
      <c r="BA1224" t="s"/>
      <c r="BB1224" t="n">
        <v>87842</v>
      </c>
      <c r="BC1224" t="n">
        <v>52.514532</v>
      </c>
      <c r="BD1224" t="n">
        <v>52.514532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1292</v>
      </c>
      <c r="F1225" t="n">
        <v>-1</v>
      </c>
      <c r="G1225" t="s">
        <v>74</v>
      </c>
      <c r="H1225" t="s">
        <v>75</v>
      </c>
      <c r="I1225" t="s"/>
      <c r="J1225" t="s">
        <v>74</v>
      </c>
      <c r="K1225" t="n">
        <v>160</v>
      </c>
      <c r="L1225" t="s">
        <v>76</v>
      </c>
      <c r="M1225" t="s"/>
      <c r="N1225" t="s">
        <v>597</v>
      </c>
      <c r="O1225" t="s">
        <v>78</v>
      </c>
      <c r="P1225" t="s">
        <v>1292</v>
      </c>
      <c r="Q1225" t="s"/>
      <c r="R1225" t="s">
        <v>171</v>
      </c>
      <c r="S1225" t="s">
        <v>1005</v>
      </c>
      <c r="T1225" t="s">
        <v>81</v>
      </c>
      <c r="U1225" t="s">
        <v>82</v>
      </c>
      <c r="V1225" t="s">
        <v>83</v>
      </c>
      <c r="W1225" t="s">
        <v>84</v>
      </c>
      <c r="X1225" t="s"/>
      <c r="Y1225" t="s">
        <v>85</v>
      </c>
      <c r="Z1225">
        <f>HYPERLINK("https://hotel-media.eclerx.com/savepage/tk_15462421248236694_sr_188.html","info")</f>
        <v/>
      </c>
      <c r="AA1225" t="n">
        <v>-2071628</v>
      </c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462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2071628</v>
      </c>
      <c r="AZ1225" t="s">
        <v>1293</v>
      </c>
      <c r="BA1225" t="s"/>
      <c r="BB1225" t="n">
        <v>87842</v>
      </c>
      <c r="BC1225" t="n">
        <v>52.514532</v>
      </c>
      <c r="BD1225" t="n">
        <v>52.514532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1457</v>
      </c>
      <c r="F1226" t="n">
        <v>5254604</v>
      </c>
      <c r="G1226" t="s">
        <v>74</v>
      </c>
      <c r="H1226" t="s">
        <v>75</v>
      </c>
      <c r="I1226" t="s"/>
      <c r="J1226" t="s">
        <v>74</v>
      </c>
      <c r="K1226" t="n">
        <v>82</v>
      </c>
      <c r="L1226" t="s">
        <v>76</v>
      </c>
      <c r="M1226" t="s"/>
      <c r="N1226" t="s">
        <v>93</v>
      </c>
      <c r="O1226" t="s">
        <v>78</v>
      </c>
      <c r="P1226" t="s">
        <v>1458</v>
      </c>
      <c r="Q1226" t="s"/>
      <c r="R1226" t="s">
        <v>171</v>
      </c>
      <c r="S1226" t="s">
        <v>604</v>
      </c>
      <c r="T1226" t="s">
        <v>81</v>
      </c>
      <c r="U1226" t="s">
        <v>82</v>
      </c>
      <c r="V1226" t="s">
        <v>83</v>
      </c>
      <c r="W1226" t="s">
        <v>109</v>
      </c>
      <c r="X1226" t="s"/>
      <c r="Y1226" t="s">
        <v>85</v>
      </c>
      <c r="Z1226">
        <f>HYPERLINK("https://hotel-media.eclerx.com/savepage/tk_15462414242105882_sr_189.html","info")</f>
        <v/>
      </c>
      <c r="AA1226" t="n">
        <v>162219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73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4784430</v>
      </c>
      <c r="AZ1226" t="s">
        <v>1459</v>
      </c>
      <c r="BA1226" t="s"/>
      <c r="BB1226" t="n">
        <v>412388</v>
      </c>
      <c r="BC1226" t="n">
        <v>52.509021</v>
      </c>
      <c r="BD1226" t="n">
        <v>52.509021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1378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81.40000000000001</v>
      </c>
      <c r="L1227" t="s">
        <v>76</v>
      </c>
      <c r="M1227" t="s"/>
      <c r="N1227" t="s">
        <v>95</v>
      </c>
      <c r="O1227" t="s">
        <v>78</v>
      </c>
      <c r="P1227" t="s">
        <v>1378</v>
      </c>
      <c r="Q1227" t="s"/>
      <c r="R1227" t="s">
        <v>171</v>
      </c>
      <c r="S1227" t="s">
        <v>840</v>
      </c>
      <c r="T1227" t="s">
        <v>81</v>
      </c>
      <c r="U1227" t="s">
        <v>82</v>
      </c>
      <c r="V1227" t="s">
        <v>83</v>
      </c>
      <c r="W1227" t="s">
        <v>109</v>
      </c>
      <c r="X1227" t="s"/>
      <c r="Y1227" t="s">
        <v>85</v>
      </c>
      <c r="Z1227">
        <f>HYPERLINK("https://hotel-media.eclerx.com/savepage/tk_15462415389978254_sr_189.html","info")</f>
        <v/>
      </c>
      <c r="AA1227" t="n">
        <v>-8979216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130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8979216</v>
      </c>
      <c r="AZ1227" t="s">
        <v>1379</v>
      </c>
      <c r="BA1227" t="s"/>
      <c r="BB1227" t="n">
        <v>14617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853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109.4</v>
      </c>
      <c r="L1228" t="s">
        <v>76</v>
      </c>
      <c r="M1228" t="s"/>
      <c r="N1228" t="s">
        <v>95</v>
      </c>
      <c r="O1228" t="s">
        <v>78</v>
      </c>
      <c r="P1228" t="s">
        <v>853</v>
      </c>
      <c r="Q1228" t="s"/>
      <c r="R1228" t="s">
        <v>171</v>
      </c>
      <c r="S1228" t="s">
        <v>854</v>
      </c>
      <c r="T1228" t="s">
        <v>81</v>
      </c>
      <c r="U1228" t="s">
        <v>82</v>
      </c>
      <c r="V1228" t="s">
        <v>83</v>
      </c>
      <c r="W1228" t="s">
        <v>109</v>
      </c>
      <c r="X1228" t="s"/>
      <c r="Y1228" t="s">
        <v>85</v>
      </c>
      <c r="Z1228">
        <f>HYPERLINK("https://hotel-media.eclerx.com/savepage/tk_15462417152453797_sr_188.html","info")</f>
        <v/>
      </c>
      <c r="AA1228" t="n">
        <v>-4784432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240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4784432</v>
      </c>
      <c r="AZ1228" t="s">
        <v>855</v>
      </c>
      <c r="BA1228" t="s"/>
      <c r="BB1228" t="n">
        <v>30038</v>
      </c>
      <c r="BC1228" t="n">
        <v>52.439362</v>
      </c>
      <c r="BD1228" t="n">
        <v>52.439362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1460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59</v>
      </c>
      <c r="L1229" t="s">
        <v>76</v>
      </c>
      <c r="M1229" t="s"/>
      <c r="N1229" t="s">
        <v>1461</v>
      </c>
      <c r="O1229" t="s">
        <v>78</v>
      </c>
      <c r="P1229" t="s">
        <v>1460</v>
      </c>
      <c r="Q1229" t="s"/>
      <c r="R1229" t="s">
        <v>79</v>
      </c>
      <c r="S1229" t="s">
        <v>286</v>
      </c>
      <c r="T1229" t="s">
        <v>81</v>
      </c>
      <c r="U1229" t="s">
        <v>82</v>
      </c>
      <c r="V1229" t="s">
        <v>83</v>
      </c>
      <c r="W1229" t="s">
        <v>109</v>
      </c>
      <c r="X1229" t="s"/>
      <c r="Y1229" t="s">
        <v>85</v>
      </c>
      <c r="Z1229">
        <f>HYPERLINK("https://hotel-media.eclerx.com/savepage/tk_15462420821733582_sr_188.html","info")</f>
        <v/>
      </c>
      <c r="AA1229" t="n">
        <v>-2071696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440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2071696</v>
      </c>
      <c r="AZ1229" t="s">
        <v>1462</v>
      </c>
      <c r="BA1229" t="s"/>
      <c r="BB1229" t="n">
        <v>422968</v>
      </c>
      <c r="BC1229" t="n">
        <v>52.551312</v>
      </c>
      <c r="BD1229" t="n">
        <v>52.551312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1460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74</v>
      </c>
      <c r="L1230" t="s">
        <v>76</v>
      </c>
      <c r="M1230" t="s"/>
      <c r="N1230" t="s">
        <v>104</v>
      </c>
      <c r="O1230" t="s">
        <v>78</v>
      </c>
      <c r="P1230" t="s">
        <v>1460</v>
      </c>
      <c r="Q1230" t="s"/>
      <c r="R1230" t="s">
        <v>79</v>
      </c>
      <c r="S1230" t="s">
        <v>600</v>
      </c>
      <c r="T1230" t="s">
        <v>81</v>
      </c>
      <c r="U1230" t="s">
        <v>82</v>
      </c>
      <c r="V1230" t="s">
        <v>83</v>
      </c>
      <c r="W1230" t="s">
        <v>84</v>
      </c>
      <c r="X1230" t="s"/>
      <c r="Y1230" t="s">
        <v>85</v>
      </c>
      <c r="Z1230">
        <f>HYPERLINK("https://hotel-media.eclerx.com/savepage/tk_15462420821733582_sr_188.html","info")</f>
        <v/>
      </c>
      <c r="AA1230" t="n">
        <v>-2071696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440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2071696</v>
      </c>
      <c r="AZ1230" t="s">
        <v>1462</v>
      </c>
      <c r="BA1230" t="s"/>
      <c r="BB1230" t="n">
        <v>422968</v>
      </c>
      <c r="BC1230" t="n">
        <v>52.551312</v>
      </c>
      <c r="BD1230" t="n">
        <v>52.551312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1460</v>
      </c>
      <c r="F1231" t="n">
        <v>-1</v>
      </c>
      <c r="G1231" t="s">
        <v>74</v>
      </c>
      <c r="H1231" t="s">
        <v>75</v>
      </c>
      <c r="I1231" t="s"/>
      <c r="J1231" t="s">
        <v>74</v>
      </c>
      <c r="K1231" t="n">
        <v>79</v>
      </c>
      <c r="L1231" t="s">
        <v>76</v>
      </c>
      <c r="M1231" t="s"/>
      <c r="N1231" t="s">
        <v>182</v>
      </c>
      <c r="O1231" t="s">
        <v>78</v>
      </c>
      <c r="P1231" t="s">
        <v>1460</v>
      </c>
      <c r="Q1231" t="s"/>
      <c r="R1231" t="s">
        <v>79</v>
      </c>
      <c r="S1231" t="s">
        <v>98</v>
      </c>
      <c r="T1231" t="s">
        <v>81</v>
      </c>
      <c r="U1231" t="s">
        <v>82</v>
      </c>
      <c r="V1231" t="s">
        <v>83</v>
      </c>
      <c r="W1231" t="s">
        <v>84</v>
      </c>
      <c r="X1231" t="s"/>
      <c r="Y1231" t="s">
        <v>85</v>
      </c>
      <c r="Z1231">
        <f>HYPERLINK("https://hotel-media.eclerx.com/savepage/tk_15462420821733582_sr_188.html","info")</f>
        <v/>
      </c>
      <c r="AA1231" t="n">
        <v>-2071696</v>
      </c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440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2071696</v>
      </c>
      <c r="AZ1231" t="s">
        <v>1462</v>
      </c>
      <c r="BA1231" t="s"/>
      <c r="BB1231" t="n">
        <v>422968</v>
      </c>
      <c r="BC1231" t="n">
        <v>52.551312</v>
      </c>
      <c r="BD1231" t="n">
        <v>52.551312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1460</v>
      </c>
      <c r="F1232" t="n">
        <v>-1</v>
      </c>
      <c r="G1232" t="s">
        <v>74</v>
      </c>
      <c r="H1232" t="s">
        <v>75</v>
      </c>
      <c r="I1232" t="s"/>
      <c r="J1232" t="s">
        <v>74</v>
      </c>
      <c r="K1232" t="n">
        <v>85</v>
      </c>
      <c r="L1232" t="s">
        <v>76</v>
      </c>
      <c r="M1232" t="s"/>
      <c r="N1232" t="s">
        <v>1463</v>
      </c>
      <c r="O1232" t="s">
        <v>78</v>
      </c>
      <c r="P1232" t="s">
        <v>1460</v>
      </c>
      <c r="Q1232" t="s"/>
      <c r="R1232" t="s">
        <v>79</v>
      </c>
      <c r="S1232" t="s">
        <v>211</v>
      </c>
      <c r="T1232" t="s">
        <v>81</v>
      </c>
      <c r="U1232" t="s">
        <v>82</v>
      </c>
      <c r="V1232" t="s">
        <v>83</v>
      </c>
      <c r="W1232" t="s">
        <v>109</v>
      </c>
      <c r="X1232" t="s"/>
      <c r="Y1232" t="s">
        <v>85</v>
      </c>
      <c r="Z1232">
        <f>HYPERLINK("https://hotel-media.eclerx.com/savepage/tk_15462420821733582_sr_188.html","info")</f>
        <v/>
      </c>
      <c r="AA1232" t="n">
        <v>-2071696</v>
      </c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440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2071696</v>
      </c>
      <c r="AZ1232" t="s">
        <v>1462</v>
      </c>
      <c r="BA1232" t="s"/>
      <c r="BB1232" t="n">
        <v>422968</v>
      </c>
      <c r="BC1232" t="n">
        <v>52.551312</v>
      </c>
      <c r="BD1232" t="n">
        <v>52.551312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1220</v>
      </c>
      <c r="F1233" t="n">
        <v>-1</v>
      </c>
      <c r="G1233" t="s">
        <v>74</v>
      </c>
      <c r="H1233" t="s">
        <v>75</v>
      </c>
      <c r="I1233" t="s"/>
      <c r="J1233" t="s">
        <v>74</v>
      </c>
      <c r="K1233" t="n">
        <v>51.3</v>
      </c>
      <c r="L1233" t="s">
        <v>76</v>
      </c>
      <c r="M1233" t="s"/>
      <c r="N1233" t="s">
        <v>1221</v>
      </c>
      <c r="O1233" t="s">
        <v>78</v>
      </c>
      <c r="P1233" t="s">
        <v>1220</v>
      </c>
      <c r="Q1233" t="s"/>
      <c r="R1233" t="s">
        <v>79</v>
      </c>
      <c r="S1233" t="s">
        <v>1222</v>
      </c>
      <c r="T1233" t="s">
        <v>81</v>
      </c>
      <c r="U1233" t="s">
        <v>82</v>
      </c>
      <c r="V1233" t="s">
        <v>83</v>
      </c>
      <c r="W1233" t="s">
        <v>109</v>
      </c>
      <c r="X1233" t="s"/>
      <c r="Y1233" t="s">
        <v>85</v>
      </c>
      <c r="Z1233">
        <f>HYPERLINK("https://hotel-media.eclerx.com/savepage/tk_15462416153899162_sr_189.html","info")</f>
        <v/>
      </c>
      <c r="AA1233" t="n">
        <v>-1352923</v>
      </c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166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1352923</v>
      </c>
      <c r="AZ1233" t="s">
        <v>1223</v>
      </c>
      <c r="BA1233" t="s"/>
      <c r="BB1233" t="n">
        <v>588585</v>
      </c>
      <c r="BC1233" t="n">
        <v>52.46725</v>
      </c>
      <c r="BD1233" t="n">
        <v>52.46725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1220</v>
      </c>
      <c r="F1234" t="n">
        <v>-1</v>
      </c>
      <c r="G1234" t="s">
        <v>74</v>
      </c>
      <c r="H1234" t="s">
        <v>75</v>
      </c>
      <c r="I1234" t="s"/>
      <c r="J1234" t="s">
        <v>74</v>
      </c>
      <c r="K1234" t="n">
        <v>67</v>
      </c>
      <c r="L1234" t="s">
        <v>76</v>
      </c>
      <c r="M1234" t="s"/>
      <c r="N1234" t="s">
        <v>1224</v>
      </c>
      <c r="O1234" t="s">
        <v>78</v>
      </c>
      <c r="P1234" t="s">
        <v>1220</v>
      </c>
      <c r="Q1234" t="s"/>
      <c r="R1234" t="s">
        <v>79</v>
      </c>
      <c r="S1234" t="s">
        <v>381</v>
      </c>
      <c r="T1234" t="s">
        <v>81</v>
      </c>
      <c r="U1234" t="s">
        <v>82</v>
      </c>
      <c r="V1234" t="s">
        <v>83</v>
      </c>
      <c r="W1234" t="s">
        <v>109</v>
      </c>
      <c r="X1234" t="s"/>
      <c r="Y1234" t="s">
        <v>85</v>
      </c>
      <c r="Z1234">
        <f>HYPERLINK("https://hotel-media.eclerx.com/savepage/tk_15462416153899162_sr_189.html","info")</f>
        <v/>
      </c>
      <c r="AA1234" t="n">
        <v>-1352923</v>
      </c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166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1352923</v>
      </c>
      <c r="AZ1234" t="s">
        <v>1223</v>
      </c>
      <c r="BA1234" t="s"/>
      <c r="BB1234" t="n">
        <v>588585</v>
      </c>
      <c r="BC1234" t="n">
        <v>52.46725</v>
      </c>
      <c r="BD1234" t="n">
        <v>52.46725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1220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75.01000000000001</v>
      </c>
      <c r="L1235" t="s">
        <v>76</v>
      </c>
      <c r="M1235" t="s"/>
      <c r="N1235" t="s">
        <v>1225</v>
      </c>
      <c r="O1235" t="s">
        <v>78</v>
      </c>
      <c r="P1235" t="s">
        <v>1220</v>
      </c>
      <c r="Q1235" t="s"/>
      <c r="R1235" t="s">
        <v>79</v>
      </c>
      <c r="S1235" t="s">
        <v>1226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>
        <f>HYPERLINK("https://hotel-media.eclerx.com/savepage/tk_15462416153899162_sr_189.html","info")</f>
        <v/>
      </c>
      <c r="AA1235" t="n">
        <v>-1352923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166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1352923</v>
      </c>
      <c r="AZ1235" t="s">
        <v>1223</v>
      </c>
      <c r="BA1235" t="s"/>
      <c r="BB1235" t="n">
        <v>588585</v>
      </c>
      <c r="BC1235" t="n">
        <v>52.46725</v>
      </c>
      <c r="BD1235" t="n">
        <v>52.46725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1464</v>
      </c>
      <c r="F1236" t="n">
        <v>-1</v>
      </c>
      <c r="G1236" t="s">
        <v>74</v>
      </c>
      <c r="H1236" t="s">
        <v>75</v>
      </c>
      <c r="I1236" t="s"/>
      <c r="J1236" t="s">
        <v>74</v>
      </c>
      <c r="K1236" t="n">
        <v>138.6</v>
      </c>
      <c r="L1236" t="s">
        <v>76</v>
      </c>
      <c r="M1236" t="s"/>
      <c r="N1236" t="s">
        <v>1465</v>
      </c>
      <c r="O1236" t="s">
        <v>78</v>
      </c>
      <c r="P1236" t="s">
        <v>1464</v>
      </c>
      <c r="Q1236" t="s"/>
      <c r="R1236" t="s">
        <v>79</v>
      </c>
      <c r="S1236" t="s">
        <v>1110</v>
      </c>
      <c r="T1236" t="s">
        <v>81</v>
      </c>
      <c r="U1236" t="s">
        <v>82</v>
      </c>
      <c r="V1236" t="s">
        <v>83</v>
      </c>
      <c r="W1236" t="s">
        <v>109</v>
      </c>
      <c r="X1236" t="s"/>
      <c r="Y1236" t="s">
        <v>85</v>
      </c>
      <c r="Z1236">
        <f>HYPERLINK("https://hotel-media.eclerx.com/savepage/tk_15462418364290974_sr_189.html","info")</f>
        <v/>
      </c>
      <c r="AA1236" t="n">
        <v>-2071561</v>
      </c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275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2071561</v>
      </c>
      <c r="AZ1236" t="s">
        <v>1466</v>
      </c>
      <c r="BA1236" t="s"/>
      <c r="BB1236" t="n">
        <v>430389</v>
      </c>
      <c r="BC1236" t="n">
        <v>52.49961</v>
      </c>
      <c r="BD1236" t="n">
        <v>52.49961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1464</v>
      </c>
      <c r="F1237" t="n">
        <v>-1</v>
      </c>
      <c r="G1237" t="s">
        <v>74</v>
      </c>
      <c r="H1237" t="s">
        <v>75</v>
      </c>
      <c r="I1237" t="s"/>
      <c r="J1237" t="s">
        <v>74</v>
      </c>
      <c r="K1237" t="n">
        <v>154</v>
      </c>
      <c r="L1237" t="s">
        <v>76</v>
      </c>
      <c r="M1237" t="s"/>
      <c r="N1237" t="s">
        <v>1467</v>
      </c>
      <c r="O1237" t="s">
        <v>78</v>
      </c>
      <c r="P1237" t="s">
        <v>1464</v>
      </c>
      <c r="Q1237" t="s"/>
      <c r="R1237" t="s">
        <v>79</v>
      </c>
      <c r="S1237" t="s">
        <v>785</v>
      </c>
      <c r="T1237" t="s">
        <v>81</v>
      </c>
      <c r="U1237" t="s">
        <v>82</v>
      </c>
      <c r="V1237" t="s">
        <v>83</v>
      </c>
      <c r="W1237" t="s">
        <v>109</v>
      </c>
      <c r="X1237" t="s"/>
      <c r="Y1237" t="s">
        <v>85</v>
      </c>
      <c r="Z1237">
        <f>HYPERLINK("https://hotel-media.eclerx.com/savepage/tk_15462418364290974_sr_189.html","info")</f>
        <v/>
      </c>
      <c r="AA1237" t="n">
        <v>-2071561</v>
      </c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275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2071561</v>
      </c>
      <c r="AZ1237" t="s">
        <v>1466</v>
      </c>
      <c r="BA1237" t="s"/>
      <c r="BB1237" t="n">
        <v>430389</v>
      </c>
      <c r="BC1237" t="n">
        <v>52.49961</v>
      </c>
      <c r="BD1237" t="n">
        <v>52.49961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1468</v>
      </c>
      <c r="F1238" t="n">
        <v>3597132</v>
      </c>
      <c r="G1238" t="s">
        <v>74</v>
      </c>
      <c r="H1238" t="s">
        <v>75</v>
      </c>
      <c r="I1238" t="s"/>
      <c r="J1238" t="s">
        <v>74</v>
      </c>
      <c r="K1238" t="n">
        <v>50</v>
      </c>
      <c r="L1238" t="s">
        <v>76</v>
      </c>
      <c r="M1238" t="s"/>
      <c r="N1238" t="s">
        <v>182</v>
      </c>
      <c r="O1238" t="s">
        <v>78</v>
      </c>
      <c r="P1238" t="s">
        <v>1469</v>
      </c>
      <c r="Q1238" t="s"/>
      <c r="R1238" t="s">
        <v>171</v>
      </c>
      <c r="S1238" t="s">
        <v>653</v>
      </c>
      <c r="T1238" t="s">
        <v>81</v>
      </c>
      <c r="U1238" t="s">
        <v>82</v>
      </c>
      <c r="V1238" t="s">
        <v>83</v>
      </c>
      <c r="W1238" t="s">
        <v>109</v>
      </c>
      <c r="X1238" t="s"/>
      <c r="Y1238" t="s">
        <v>85</v>
      </c>
      <c r="Z1238">
        <f>HYPERLINK("https://hotel-media.eclerx.com/savepage/tk_15462421526233478_sr_189.html","info")</f>
        <v/>
      </c>
      <c r="AA1238" t="n">
        <v>274806</v>
      </c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419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3466875</v>
      </c>
      <c r="AZ1238" t="s">
        <v>1470</v>
      </c>
      <c r="BA1238" t="s"/>
      <c r="BB1238" t="n">
        <v>447376</v>
      </c>
      <c r="BC1238" t="n">
        <v>52.503343</v>
      </c>
      <c r="BD1238" t="n">
        <v>52.503343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1468</v>
      </c>
      <c r="F1239" t="n">
        <v>3597132</v>
      </c>
      <c r="G1239" t="s">
        <v>74</v>
      </c>
      <c r="H1239" t="s">
        <v>75</v>
      </c>
      <c r="I1239" t="s"/>
      <c r="J1239" t="s">
        <v>74</v>
      </c>
      <c r="K1239" t="n">
        <v>60</v>
      </c>
      <c r="L1239" t="s">
        <v>76</v>
      </c>
      <c r="M1239" t="s"/>
      <c r="N1239" t="s">
        <v>183</v>
      </c>
      <c r="O1239" t="s">
        <v>78</v>
      </c>
      <c r="P1239" t="s">
        <v>1469</v>
      </c>
      <c r="Q1239" t="s"/>
      <c r="R1239" t="s">
        <v>171</v>
      </c>
      <c r="S1239" t="s">
        <v>377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>
        <f>HYPERLINK("https://hotel-media.eclerx.com/savepage/tk_15462421526233478_sr_189.html","info")</f>
        <v/>
      </c>
      <c r="AA1239" t="n">
        <v>274806</v>
      </c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419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3466875</v>
      </c>
      <c r="AZ1239" t="s">
        <v>1470</v>
      </c>
      <c r="BA1239" t="s"/>
      <c r="BB1239" t="n">
        <v>447376</v>
      </c>
      <c r="BC1239" t="n">
        <v>52.503343</v>
      </c>
      <c r="BD1239" t="n">
        <v>52.503343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1468</v>
      </c>
      <c r="F1240" t="n">
        <v>3597132</v>
      </c>
      <c r="G1240" t="s">
        <v>74</v>
      </c>
      <c r="H1240" t="s">
        <v>75</v>
      </c>
      <c r="I1240" t="s"/>
      <c r="J1240" t="s">
        <v>74</v>
      </c>
      <c r="K1240" t="n">
        <v>75</v>
      </c>
      <c r="L1240" t="s">
        <v>76</v>
      </c>
      <c r="M1240" t="s"/>
      <c r="N1240" t="s">
        <v>1471</v>
      </c>
      <c r="O1240" t="s">
        <v>78</v>
      </c>
      <c r="P1240" t="s">
        <v>1469</v>
      </c>
      <c r="Q1240" t="s"/>
      <c r="R1240" t="s">
        <v>171</v>
      </c>
      <c r="S1240" t="s">
        <v>210</v>
      </c>
      <c r="T1240" t="s">
        <v>81</v>
      </c>
      <c r="U1240" t="s">
        <v>82</v>
      </c>
      <c r="V1240" t="s">
        <v>83</v>
      </c>
      <c r="W1240" t="s">
        <v>109</v>
      </c>
      <c r="X1240" t="s"/>
      <c r="Y1240" t="s">
        <v>85</v>
      </c>
      <c r="Z1240">
        <f>HYPERLINK("https://hotel-media.eclerx.com/savepage/tk_15462421526233478_sr_189.html","info")</f>
        <v/>
      </c>
      <c r="AA1240" t="n">
        <v>274806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419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3466875</v>
      </c>
      <c r="AZ1240" t="s">
        <v>1470</v>
      </c>
      <c r="BA1240" t="s"/>
      <c r="BB1240" t="n">
        <v>447376</v>
      </c>
      <c r="BC1240" t="n">
        <v>52.503343</v>
      </c>
      <c r="BD1240" t="n">
        <v>52.503343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1468</v>
      </c>
      <c r="F1241" t="n">
        <v>3597132</v>
      </c>
      <c r="G1241" t="s">
        <v>74</v>
      </c>
      <c r="H1241" t="s">
        <v>75</v>
      </c>
      <c r="I1241" t="s"/>
      <c r="J1241" t="s">
        <v>74</v>
      </c>
      <c r="K1241" t="n">
        <v>95.01000000000001</v>
      </c>
      <c r="L1241" t="s">
        <v>76</v>
      </c>
      <c r="M1241" t="s"/>
      <c r="N1241" t="s">
        <v>1471</v>
      </c>
      <c r="O1241" t="s">
        <v>78</v>
      </c>
      <c r="P1241" t="s">
        <v>1469</v>
      </c>
      <c r="Q1241" t="s"/>
      <c r="R1241" t="s">
        <v>171</v>
      </c>
      <c r="S1241" t="s">
        <v>1472</v>
      </c>
      <c r="T1241" t="s">
        <v>81</v>
      </c>
      <c r="U1241" t="s">
        <v>82</v>
      </c>
      <c r="V1241" t="s">
        <v>83</v>
      </c>
      <c r="W1241" t="s">
        <v>84</v>
      </c>
      <c r="X1241" t="s"/>
      <c r="Y1241" t="s">
        <v>85</v>
      </c>
      <c r="Z1241">
        <f>HYPERLINK("https://hotel-media.eclerx.com/savepage/tk_15462421526233478_sr_189.html","info")</f>
        <v/>
      </c>
      <c r="AA1241" t="n">
        <v>274806</v>
      </c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419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3466875</v>
      </c>
      <c r="AZ1241" t="s">
        <v>1470</v>
      </c>
      <c r="BA1241" t="s"/>
      <c r="BB1241" t="n">
        <v>447376</v>
      </c>
      <c r="BC1241" t="n">
        <v>52.503343</v>
      </c>
      <c r="BD1241" t="n">
        <v>52.503343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1468</v>
      </c>
      <c r="F1242" t="n">
        <v>3597132</v>
      </c>
      <c r="G1242" t="s">
        <v>74</v>
      </c>
      <c r="H1242" t="s">
        <v>75</v>
      </c>
      <c r="I1242" t="s"/>
      <c r="J1242" t="s">
        <v>74</v>
      </c>
      <c r="K1242" t="n">
        <v>99.01000000000001</v>
      </c>
      <c r="L1242" t="s">
        <v>76</v>
      </c>
      <c r="M1242" t="s"/>
      <c r="N1242" t="s">
        <v>1473</v>
      </c>
      <c r="O1242" t="s">
        <v>78</v>
      </c>
      <c r="P1242" t="s">
        <v>1469</v>
      </c>
      <c r="Q1242" t="s"/>
      <c r="R1242" t="s">
        <v>171</v>
      </c>
      <c r="S1242" t="s">
        <v>610</v>
      </c>
      <c r="T1242" t="s">
        <v>81</v>
      </c>
      <c r="U1242" t="s">
        <v>82</v>
      </c>
      <c r="V1242" t="s">
        <v>83</v>
      </c>
      <c r="W1242" t="s">
        <v>109</v>
      </c>
      <c r="X1242" t="s"/>
      <c r="Y1242" t="s">
        <v>85</v>
      </c>
      <c r="Z1242">
        <f>HYPERLINK("https://hotel-media.eclerx.com/savepage/tk_15462421526233478_sr_189.html","info")</f>
        <v/>
      </c>
      <c r="AA1242" t="n">
        <v>274806</v>
      </c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419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3466875</v>
      </c>
      <c r="AZ1242" t="s">
        <v>1470</v>
      </c>
      <c r="BA1242" t="s"/>
      <c r="BB1242" t="n">
        <v>447376</v>
      </c>
      <c r="BC1242" t="n">
        <v>52.503343</v>
      </c>
      <c r="BD1242" t="n">
        <v>52.503343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1468</v>
      </c>
      <c r="F1243" t="n">
        <v>3597132</v>
      </c>
      <c r="G1243" t="s">
        <v>74</v>
      </c>
      <c r="H1243" t="s">
        <v>75</v>
      </c>
      <c r="I1243" t="s"/>
      <c r="J1243" t="s">
        <v>74</v>
      </c>
      <c r="K1243" t="n">
        <v>124.01</v>
      </c>
      <c r="L1243" t="s">
        <v>76</v>
      </c>
      <c r="M1243" t="s"/>
      <c r="N1243" t="s">
        <v>1473</v>
      </c>
      <c r="O1243" t="s">
        <v>78</v>
      </c>
      <c r="P1243" t="s">
        <v>1469</v>
      </c>
      <c r="Q1243" t="s"/>
      <c r="R1243" t="s">
        <v>171</v>
      </c>
      <c r="S1243" t="s">
        <v>1474</v>
      </c>
      <c r="T1243" t="s">
        <v>81</v>
      </c>
      <c r="U1243" t="s">
        <v>82</v>
      </c>
      <c r="V1243" t="s">
        <v>83</v>
      </c>
      <c r="W1243" t="s">
        <v>84</v>
      </c>
      <c r="X1243" t="s"/>
      <c r="Y1243" t="s">
        <v>85</v>
      </c>
      <c r="Z1243">
        <f>HYPERLINK("https://hotel-media.eclerx.com/savepage/tk_15462421526233478_sr_189.html","info")</f>
        <v/>
      </c>
      <c r="AA1243" t="n">
        <v>274806</v>
      </c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419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3466875</v>
      </c>
      <c r="AZ1243" t="s">
        <v>1470</v>
      </c>
      <c r="BA1243" t="s"/>
      <c r="BB1243" t="n">
        <v>447376</v>
      </c>
      <c r="BC1243" t="n">
        <v>52.503343</v>
      </c>
      <c r="BD1243" t="n">
        <v>52.503343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1475</v>
      </c>
      <c r="F1244" t="n">
        <v>588908</v>
      </c>
      <c r="G1244" t="s">
        <v>74</v>
      </c>
      <c r="H1244" t="s">
        <v>75</v>
      </c>
      <c r="I1244" t="s"/>
      <c r="J1244" t="s">
        <v>74</v>
      </c>
      <c r="K1244" t="n">
        <v>71</v>
      </c>
      <c r="L1244" t="s">
        <v>76</v>
      </c>
      <c r="M1244" t="s"/>
      <c r="N1244" t="s">
        <v>1476</v>
      </c>
      <c r="O1244" t="s">
        <v>78</v>
      </c>
      <c r="P1244" t="s">
        <v>1477</v>
      </c>
      <c r="Q1244" t="s"/>
      <c r="R1244" t="s">
        <v>171</v>
      </c>
      <c r="S1244" t="s">
        <v>280</v>
      </c>
      <c r="T1244" t="s">
        <v>81</v>
      </c>
      <c r="U1244" t="s">
        <v>82</v>
      </c>
      <c r="V1244" t="s">
        <v>83</v>
      </c>
      <c r="W1244" t="s">
        <v>84</v>
      </c>
      <c r="X1244" t="s"/>
      <c r="Y1244" t="s">
        <v>85</v>
      </c>
      <c r="Z1244">
        <f>HYPERLINK("https://hotel-media.eclerx.com/savepage/tk_15462414862611387_sr_188.html","info")</f>
        <v/>
      </c>
      <c r="AA1244" t="n">
        <v>99421</v>
      </c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117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1626210</v>
      </c>
      <c r="AZ1244" t="s">
        <v>1478</v>
      </c>
      <c r="BA1244" t="s"/>
      <c r="BB1244" t="n">
        <v>408659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1475</v>
      </c>
      <c r="F1245" t="n">
        <v>588908</v>
      </c>
      <c r="G1245" t="s">
        <v>74</v>
      </c>
      <c r="H1245" t="s">
        <v>75</v>
      </c>
      <c r="I1245" t="s"/>
      <c r="J1245" t="s">
        <v>74</v>
      </c>
      <c r="K1245" t="n">
        <v>79</v>
      </c>
      <c r="L1245" t="s">
        <v>76</v>
      </c>
      <c r="M1245" t="s"/>
      <c r="N1245" t="s">
        <v>1479</v>
      </c>
      <c r="O1245" t="s">
        <v>78</v>
      </c>
      <c r="P1245" t="s">
        <v>1477</v>
      </c>
      <c r="Q1245" t="s"/>
      <c r="R1245" t="s">
        <v>171</v>
      </c>
      <c r="S1245" t="s">
        <v>98</v>
      </c>
      <c r="T1245" t="s">
        <v>81</v>
      </c>
      <c r="U1245" t="s">
        <v>82</v>
      </c>
      <c r="V1245" t="s">
        <v>83</v>
      </c>
      <c r="W1245" t="s">
        <v>84</v>
      </c>
      <c r="X1245" t="s"/>
      <c r="Y1245" t="s">
        <v>85</v>
      </c>
      <c r="Z1245">
        <f>HYPERLINK("https://hotel-media.eclerx.com/savepage/tk_15462414862611387_sr_188.html","info")</f>
        <v/>
      </c>
      <c r="AA1245" t="n">
        <v>99421</v>
      </c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117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1626210</v>
      </c>
      <c r="AZ1245" t="s">
        <v>1478</v>
      </c>
      <c r="BA1245" t="s"/>
      <c r="BB1245" t="n">
        <v>408659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1475</v>
      </c>
      <c r="F1246" t="n">
        <v>588908</v>
      </c>
      <c r="G1246" t="s">
        <v>74</v>
      </c>
      <c r="H1246" t="s">
        <v>75</v>
      </c>
      <c r="I1246" t="s"/>
      <c r="J1246" t="s">
        <v>74</v>
      </c>
      <c r="K1246" t="n">
        <v>71</v>
      </c>
      <c r="L1246" t="s">
        <v>76</v>
      </c>
      <c r="M1246" t="s"/>
      <c r="N1246" t="s">
        <v>1480</v>
      </c>
      <c r="O1246" t="s">
        <v>78</v>
      </c>
      <c r="P1246" t="s">
        <v>1477</v>
      </c>
      <c r="Q1246" t="s"/>
      <c r="R1246" t="s">
        <v>171</v>
      </c>
      <c r="S1246" t="s">
        <v>280</v>
      </c>
      <c r="T1246" t="s">
        <v>81</v>
      </c>
      <c r="U1246" t="s">
        <v>82</v>
      </c>
      <c r="V1246" t="s">
        <v>83</v>
      </c>
      <c r="W1246" t="s">
        <v>84</v>
      </c>
      <c r="X1246" t="s"/>
      <c r="Y1246" t="s">
        <v>85</v>
      </c>
      <c r="Z1246">
        <f>HYPERLINK("https://hotel-media.eclerx.com/savepage/tk_15462414862611387_sr_188.html","info")</f>
        <v/>
      </c>
      <c r="AA1246" t="n">
        <v>99421</v>
      </c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117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1626210</v>
      </c>
      <c r="AZ1246" t="s">
        <v>1478</v>
      </c>
      <c r="BA1246" t="s"/>
      <c r="BB1246" t="n">
        <v>408659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1475</v>
      </c>
      <c r="F1247" t="n">
        <v>588908</v>
      </c>
      <c r="G1247" t="s">
        <v>74</v>
      </c>
      <c r="H1247" t="s">
        <v>75</v>
      </c>
      <c r="I1247" t="s"/>
      <c r="J1247" t="s">
        <v>74</v>
      </c>
      <c r="K1247" t="n">
        <v>71</v>
      </c>
      <c r="L1247" t="s">
        <v>76</v>
      </c>
      <c r="M1247" t="s"/>
      <c r="N1247" t="s">
        <v>1481</v>
      </c>
      <c r="O1247" t="s">
        <v>78</v>
      </c>
      <c r="P1247" t="s">
        <v>1477</v>
      </c>
      <c r="Q1247" t="s"/>
      <c r="R1247" t="s">
        <v>171</v>
      </c>
      <c r="S1247" t="s">
        <v>280</v>
      </c>
      <c r="T1247" t="s">
        <v>81</v>
      </c>
      <c r="U1247" t="s">
        <v>82</v>
      </c>
      <c r="V1247" t="s">
        <v>83</v>
      </c>
      <c r="W1247" t="s">
        <v>84</v>
      </c>
      <c r="X1247" t="s"/>
      <c r="Y1247" t="s">
        <v>85</v>
      </c>
      <c r="Z1247">
        <f>HYPERLINK("https://hotel-media.eclerx.com/savepage/tk_15462414862611387_sr_188.html","info")</f>
        <v/>
      </c>
      <c r="AA1247" t="n">
        <v>99421</v>
      </c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117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1626210</v>
      </c>
      <c r="AZ1247" t="s">
        <v>1478</v>
      </c>
      <c r="BA1247" t="s"/>
      <c r="BB1247" t="n">
        <v>408659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1475</v>
      </c>
      <c r="F1248" t="n">
        <v>588908</v>
      </c>
      <c r="G1248" t="s">
        <v>74</v>
      </c>
      <c r="H1248" t="s">
        <v>75</v>
      </c>
      <c r="I1248" t="s"/>
      <c r="J1248" t="s">
        <v>74</v>
      </c>
      <c r="K1248" t="n">
        <v>79</v>
      </c>
      <c r="L1248" t="s">
        <v>76</v>
      </c>
      <c r="M1248" t="s"/>
      <c r="N1248" t="s">
        <v>1480</v>
      </c>
      <c r="O1248" t="s">
        <v>78</v>
      </c>
      <c r="P1248" t="s">
        <v>1477</v>
      </c>
      <c r="Q1248" t="s"/>
      <c r="R1248" t="s">
        <v>171</v>
      </c>
      <c r="S1248" t="s">
        <v>98</v>
      </c>
      <c r="T1248" t="s">
        <v>81</v>
      </c>
      <c r="U1248" t="s">
        <v>82</v>
      </c>
      <c r="V1248" t="s">
        <v>83</v>
      </c>
      <c r="W1248" t="s">
        <v>84</v>
      </c>
      <c r="X1248" t="s"/>
      <c r="Y1248" t="s">
        <v>85</v>
      </c>
      <c r="Z1248">
        <f>HYPERLINK("https://hotel-media.eclerx.com/savepage/tk_15462414862611387_sr_188.html","info")</f>
        <v/>
      </c>
      <c r="AA1248" t="n">
        <v>99421</v>
      </c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117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1626210</v>
      </c>
      <c r="AZ1248" t="s">
        <v>1478</v>
      </c>
      <c r="BA1248" t="s"/>
      <c r="BB1248" t="n">
        <v>408659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1475</v>
      </c>
      <c r="F1249" t="n">
        <v>588908</v>
      </c>
      <c r="G1249" t="s">
        <v>74</v>
      </c>
      <c r="H1249" t="s">
        <v>75</v>
      </c>
      <c r="I1249" t="s"/>
      <c r="J1249" t="s">
        <v>74</v>
      </c>
      <c r="K1249" t="n">
        <v>79</v>
      </c>
      <c r="L1249" t="s">
        <v>76</v>
      </c>
      <c r="M1249" t="s"/>
      <c r="N1249" t="s">
        <v>1481</v>
      </c>
      <c r="O1249" t="s">
        <v>78</v>
      </c>
      <c r="P1249" t="s">
        <v>1477</v>
      </c>
      <c r="Q1249" t="s"/>
      <c r="R1249" t="s">
        <v>171</v>
      </c>
      <c r="S1249" t="s">
        <v>98</v>
      </c>
      <c r="T1249" t="s">
        <v>81</v>
      </c>
      <c r="U1249" t="s">
        <v>82</v>
      </c>
      <c r="V1249" t="s">
        <v>83</v>
      </c>
      <c r="W1249" t="s">
        <v>84</v>
      </c>
      <c r="X1249" t="s"/>
      <c r="Y1249" t="s">
        <v>85</v>
      </c>
      <c r="Z1249">
        <f>HYPERLINK("https://hotel-media.eclerx.com/savepage/tk_15462414862611387_sr_188.html","info")</f>
        <v/>
      </c>
      <c r="AA1249" t="n">
        <v>99421</v>
      </c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117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1626210</v>
      </c>
      <c r="AZ1249" t="s">
        <v>1478</v>
      </c>
      <c r="BA1249" t="s"/>
      <c r="BB1249" t="n">
        <v>408659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1475</v>
      </c>
      <c r="F1250" t="n">
        <v>588908</v>
      </c>
      <c r="G1250" t="s">
        <v>74</v>
      </c>
      <c r="H1250" t="s">
        <v>75</v>
      </c>
      <c r="I1250" t="s"/>
      <c r="J1250" t="s">
        <v>74</v>
      </c>
      <c r="K1250" t="n">
        <v>80</v>
      </c>
      <c r="L1250" t="s">
        <v>76</v>
      </c>
      <c r="M1250" t="s"/>
      <c r="N1250" t="s">
        <v>1482</v>
      </c>
      <c r="O1250" t="s">
        <v>78</v>
      </c>
      <c r="P1250" t="s">
        <v>1477</v>
      </c>
      <c r="Q1250" t="s"/>
      <c r="R1250" t="s">
        <v>171</v>
      </c>
      <c r="S1250" t="s">
        <v>798</v>
      </c>
      <c r="T1250" t="s">
        <v>81</v>
      </c>
      <c r="U1250" t="s">
        <v>82</v>
      </c>
      <c r="V1250" t="s">
        <v>83</v>
      </c>
      <c r="W1250" t="s">
        <v>84</v>
      </c>
      <c r="X1250" t="s"/>
      <c r="Y1250" t="s">
        <v>85</v>
      </c>
      <c r="Z1250">
        <f>HYPERLINK("https://hotel-media.eclerx.com/savepage/tk_15462414862611387_sr_188.html","info")</f>
        <v/>
      </c>
      <c r="AA1250" t="n">
        <v>99421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117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1626210</v>
      </c>
      <c r="AZ1250" t="s">
        <v>1478</v>
      </c>
      <c r="BA1250" t="s"/>
      <c r="BB1250" t="n">
        <v>408659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1475</v>
      </c>
      <c r="F1251" t="n">
        <v>588908</v>
      </c>
      <c r="G1251" t="s">
        <v>74</v>
      </c>
      <c r="H1251" t="s">
        <v>75</v>
      </c>
      <c r="I1251" t="s"/>
      <c r="J1251" t="s">
        <v>74</v>
      </c>
      <c r="K1251" t="n">
        <v>89</v>
      </c>
      <c r="L1251" t="s">
        <v>76</v>
      </c>
      <c r="M1251" t="s"/>
      <c r="N1251" t="s">
        <v>1482</v>
      </c>
      <c r="O1251" t="s">
        <v>78</v>
      </c>
      <c r="P1251" t="s">
        <v>1477</v>
      </c>
      <c r="Q1251" t="s"/>
      <c r="R1251" t="s">
        <v>171</v>
      </c>
      <c r="S1251" t="s">
        <v>1179</v>
      </c>
      <c r="T1251" t="s">
        <v>81</v>
      </c>
      <c r="U1251" t="s">
        <v>82</v>
      </c>
      <c r="V1251" t="s">
        <v>83</v>
      </c>
      <c r="W1251" t="s">
        <v>84</v>
      </c>
      <c r="X1251" t="s"/>
      <c r="Y1251" t="s">
        <v>85</v>
      </c>
      <c r="Z1251">
        <f>HYPERLINK("https://hotel-media.eclerx.com/savepage/tk_15462414862611387_sr_188.html","info")</f>
        <v/>
      </c>
      <c r="AA1251" t="n">
        <v>99421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117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1626210</v>
      </c>
      <c r="AZ1251" t="s">
        <v>1478</v>
      </c>
      <c r="BA1251" t="s"/>
      <c r="BB1251" t="n">
        <v>408659</v>
      </c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1475</v>
      </c>
      <c r="F1252" t="n">
        <v>588908</v>
      </c>
      <c r="G1252" t="s">
        <v>74</v>
      </c>
      <c r="H1252" t="s">
        <v>75</v>
      </c>
      <c r="I1252" t="s"/>
      <c r="J1252" t="s">
        <v>74</v>
      </c>
      <c r="K1252" t="n">
        <v>116</v>
      </c>
      <c r="L1252" t="s">
        <v>76</v>
      </c>
      <c r="M1252" t="s"/>
      <c r="N1252" t="s">
        <v>1483</v>
      </c>
      <c r="O1252" t="s">
        <v>78</v>
      </c>
      <c r="P1252" t="s">
        <v>1477</v>
      </c>
      <c r="Q1252" t="s"/>
      <c r="R1252" t="s">
        <v>171</v>
      </c>
      <c r="S1252" t="s">
        <v>425</v>
      </c>
      <c r="T1252" t="s">
        <v>81</v>
      </c>
      <c r="U1252" t="s">
        <v>82</v>
      </c>
      <c r="V1252" t="s">
        <v>83</v>
      </c>
      <c r="W1252" t="s">
        <v>84</v>
      </c>
      <c r="X1252" t="s"/>
      <c r="Y1252" t="s">
        <v>85</v>
      </c>
      <c r="Z1252">
        <f>HYPERLINK("https://hotel-media.eclerx.com/savepage/tk_15462414862611387_sr_188.html","info")</f>
        <v/>
      </c>
      <c r="AA1252" t="n">
        <v>99421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117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1626210</v>
      </c>
      <c r="AZ1252" t="s">
        <v>1478</v>
      </c>
      <c r="BA1252" t="s"/>
      <c r="BB1252" t="n">
        <v>408659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1475</v>
      </c>
      <c r="F1253" t="n">
        <v>588908</v>
      </c>
      <c r="G1253" t="s">
        <v>74</v>
      </c>
      <c r="H1253" t="s">
        <v>75</v>
      </c>
      <c r="I1253" t="s"/>
      <c r="J1253" t="s">
        <v>74</v>
      </c>
      <c r="K1253" t="n">
        <v>129</v>
      </c>
      <c r="L1253" t="s">
        <v>76</v>
      </c>
      <c r="M1253" t="s"/>
      <c r="N1253" t="s">
        <v>1483</v>
      </c>
      <c r="O1253" t="s">
        <v>78</v>
      </c>
      <c r="P1253" t="s">
        <v>1477</v>
      </c>
      <c r="Q1253" t="s"/>
      <c r="R1253" t="s">
        <v>171</v>
      </c>
      <c r="S1253" t="s">
        <v>489</v>
      </c>
      <c r="T1253" t="s">
        <v>81</v>
      </c>
      <c r="U1253" t="s">
        <v>82</v>
      </c>
      <c r="V1253" t="s">
        <v>83</v>
      </c>
      <c r="W1253" t="s">
        <v>84</v>
      </c>
      <c r="X1253" t="s"/>
      <c r="Y1253" t="s">
        <v>85</v>
      </c>
      <c r="Z1253">
        <f>HYPERLINK("https://hotel-media.eclerx.com/savepage/tk_15462414862611387_sr_188.html","info")</f>
        <v/>
      </c>
      <c r="AA1253" t="n">
        <v>99421</v>
      </c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117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1626210</v>
      </c>
      <c r="AZ1253" t="s">
        <v>1478</v>
      </c>
      <c r="BA1253" t="s"/>
      <c r="BB1253" t="n">
        <v>408659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1484</v>
      </c>
      <c r="F1254" t="n">
        <v>514928</v>
      </c>
      <c r="G1254" t="s">
        <v>74</v>
      </c>
      <c r="H1254" t="s">
        <v>75</v>
      </c>
      <c r="I1254" t="s"/>
      <c r="J1254" t="s">
        <v>74</v>
      </c>
      <c r="K1254" t="n">
        <v>70.55</v>
      </c>
      <c r="L1254" t="s">
        <v>76</v>
      </c>
      <c r="M1254" t="s"/>
      <c r="N1254" t="s">
        <v>93</v>
      </c>
      <c r="O1254" t="s">
        <v>78</v>
      </c>
      <c r="P1254" t="s">
        <v>1485</v>
      </c>
      <c r="Q1254" t="s"/>
      <c r="R1254" t="s">
        <v>112</v>
      </c>
      <c r="S1254" t="s">
        <v>1486</v>
      </c>
      <c r="T1254" t="s">
        <v>81</v>
      </c>
      <c r="U1254" t="s">
        <v>82</v>
      </c>
      <c r="V1254" t="s">
        <v>83</v>
      </c>
      <c r="W1254" t="s">
        <v>109</v>
      </c>
      <c r="X1254" t="s"/>
      <c r="Y1254" t="s">
        <v>85</v>
      </c>
      <c r="Z1254">
        <f>HYPERLINK("https://hotel-media.eclerx.com/savepage/tk_154624228317009_sr_189.html","info")</f>
        <v/>
      </c>
      <c r="AA1254" t="n">
        <v>128493</v>
      </c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478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163340</v>
      </c>
      <c r="AZ1254" t="s">
        <v>1487</v>
      </c>
      <c r="BA1254" t="s"/>
      <c r="BB1254" t="n">
        <v>3193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1484</v>
      </c>
      <c r="F1255" t="n">
        <v>514928</v>
      </c>
      <c r="G1255" t="s">
        <v>74</v>
      </c>
      <c r="H1255" t="s">
        <v>75</v>
      </c>
      <c r="I1255" t="s"/>
      <c r="J1255" t="s">
        <v>74</v>
      </c>
      <c r="K1255" t="n">
        <v>83</v>
      </c>
      <c r="L1255" t="s">
        <v>76</v>
      </c>
      <c r="M1255" t="s"/>
      <c r="N1255" t="s">
        <v>104</v>
      </c>
      <c r="O1255" t="s">
        <v>78</v>
      </c>
      <c r="P1255" t="s">
        <v>1485</v>
      </c>
      <c r="Q1255" t="s"/>
      <c r="R1255" t="s">
        <v>112</v>
      </c>
      <c r="S1255" t="s">
        <v>1488</v>
      </c>
      <c r="T1255" t="s">
        <v>81</v>
      </c>
      <c r="U1255" t="s">
        <v>82</v>
      </c>
      <c r="V1255" t="s">
        <v>83</v>
      </c>
      <c r="W1255" t="s">
        <v>109</v>
      </c>
      <c r="X1255" t="s"/>
      <c r="Y1255" t="s">
        <v>85</v>
      </c>
      <c r="Z1255">
        <f>HYPERLINK("https://hotel-media.eclerx.com/savepage/tk_154624228317009_sr_189.html","info")</f>
        <v/>
      </c>
      <c r="AA1255" t="n">
        <v>128493</v>
      </c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478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163340</v>
      </c>
      <c r="AZ1255" t="s">
        <v>1487</v>
      </c>
      <c r="BA1255" t="s"/>
      <c r="BB1255" t="n">
        <v>3193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1484</v>
      </c>
      <c r="F1256" t="n">
        <v>514928</v>
      </c>
      <c r="G1256" t="s">
        <v>74</v>
      </c>
      <c r="H1256" t="s">
        <v>75</v>
      </c>
      <c r="I1256" t="s"/>
      <c r="J1256" t="s">
        <v>74</v>
      </c>
      <c r="K1256" t="n">
        <v>83.3</v>
      </c>
      <c r="L1256" t="s">
        <v>76</v>
      </c>
      <c r="M1256" t="s"/>
      <c r="N1256" t="s">
        <v>1489</v>
      </c>
      <c r="O1256" t="s">
        <v>78</v>
      </c>
      <c r="P1256" t="s">
        <v>1485</v>
      </c>
      <c r="Q1256" t="s"/>
      <c r="R1256" t="s">
        <v>112</v>
      </c>
      <c r="S1256" t="s">
        <v>1490</v>
      </c>
      <c r="T1256" t="s">
        <v>81</v>
      </c>
      <c r="U1256" t="s">
        <v>82</v>
      </c>
      <c r="V1256" t="s">
        <v>83</v>
      </c>
      <c r="W1256" t="s">
        <v>109</v>
      </c>
      <c r="X1256" t="s"/>
      <c r="Y1256" t="s">
        <v>85</v>
      </c>
      <c r="Z1256">
        <f>HYPERLINK("https://hotel-media.eclerx.com/savepage/tk_154624228317009_sr_189.html","info")</f>
        <v/>
      </c>
      <c r="AA1256" t="n">
        <v>128493</v>
      </c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478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163340</v>
      </c>
      <c r="AZ1256" t="s">
        <v>1487</v>
      </c>
      <c r="BA1256" t="s"/>
      <c r="BB1256" t="n">
        <v>3193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1484</v>
      </c>
      <c r="F1257" t="n">
        <v>514928</v>
      </c>
      <c r="G1257" t="s">
        <v>74</v>
      </c>
      <c r="H1257" t="s">
        <v>75</v>
      </c>
      <c r="I1257" t="s"/>
      <c r="J1257" t="s">
        <v>74</v>
      </c>
      <c r="K1257" t="n">
        <v>98</v>
      </c>
      <c r="L1257" t="s">
        <v>76</v>
      </c>
      <c r="M1257" t="s"/>
      <c r="N1257" t="s">
        <v>182</v>
      </c>
      <c r="O1257" t="s">
        <v>78</v>
      </c>
      <c r="P1257" t="s">
        <v>1485</v>
      </c>
      <c r="Q1257" t="s"/>
      <c r="R1257" t="s">
        <v>112</v>
      </c>
      <c r="S1257" t="s">
        <v>656</v>
      </c>
      <c r="T1257" t="s">
        <v>81</v>
      </c>
      <c r="U1257" t="s">
        <v>82</v>
      </c>
      <c r="V1257" t="s">
        <v>83</v>
      </c>
      <c r="W1257" t="s">
        <v>109</v>
      </c>
      <c r="X1257" t="s"/>
      <c r="Y1257" t="s">
        <v>85</v>
      </c>
      <c r="Z1257">
        <f>HYPERLINK("https://hotel-media.eclerx.com/savepage/tk_154624228317009_sr_189.html","info")</f>
        <v/>
      </c>
      <c r="AA1257" t="n">
        <v>128493</v>
      </c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478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163340</v>
      </c>
      <c r="AZ1257" t="s">
        <v>1487</v>
      </c>
      <c r="BA1257" t="s"/>
      <c r="BB1257" t="n">
        <v>3193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1484</v>
      </c>
      <c r="F1258" t="n">
        <v>514928</v>
      </c>
      <c r="G1258" t="s">
        <v>74</v>
      </c>
      <c r="H1258" t="s">
        <v>75</v>
      </c>
      <c r="I1258" t="s"/>
      <c r="J1258" t="s">
        <v>74</v>
      </c>
      <c r="K1258" t="n">
        <v>121.55</v>
      </c>
      <c r="L1258" t="s">
        <v>76</v>
      </c>
      <c r="M1258" t="s"/>
      <c r="N1258" t="s">
        <v>1491</v>
      </c>
      <c r="O1258" t="s">
        <v>78</v>
      </c>
      <c r="P1258" t="s">
        <v>1485</v>
      </c>
      <c r="Q1258" t="s"/>
      <c r="R1258" t="s">
        <v>112</v>
      </c>
      <c r="S1258" t="s">
        <v>1492</v>
      </c>
      <c r="T1258" t="s">
        <v>81</v>
      </c>
      <c r="U1258" t="s">
        <v>82</v>
      </c>
      <c r="V1258" t="s">
        <v>83</v>
      </c>
      <c r="W1258" t="s">
        <v>109</v>
      </c>
      <c r="X1258" t="s"/>
      <c r="Y1258" t="s">
        <v>85</v>
      </c>
      <c r="Z1258">
        <f>HYPERLINK("https://hotel-media.eclerx.com/savepage/tk_154624228317009_sr_189.html","info")</f>
        <v/>
      </c>
      <c r="AA1258" t="n">
        <v>128493</v>
      </c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478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163340</v>
      </c>
      <c r="AZ1258" t="s">
        <v>1487</v>
      </c>
      <c r="BA1258" t="s"/>
      <c r="BB1258" t="n">
        <v>3193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1484</v>
      </c>
      <c r="F1259" t="n">
        <v>514928</v>
      </c>
      <c r="G1259" t="s">
        <v>74</v>
      </c>
      <c r="H1259" t="s">
        <v>75</v>
      </c>
      <c r="I1259" t="s"/>
      <c r="J1259" t="s">
        <v>74</v>
      </c>
      <c r="K1259" t="n">
        <v>143</v>
      </c>
      <c r="L1259" t="s">
        <v>76</v>
      </c>
      <c r="M1259" t="s"/>
      <c r="N1259" t="s">
        <v>220</v>
      </c>
      <c r="O1259" t="s">
        <v>78</v>
      </c>
      <c r="P1259" t="s">
        <v>1485</v>
      </c>
      <c r="Q1259" t="s"/>
      <c r="R1259" t="s">
        <v>112</v>
      </c>
      <c r="S1259" t="s">
        <v>221</v>
      </c>
      <c r="T1259" t="s">
        <v>81</v>
      </c>
      <c r="U1259" t="s">
        <v>82</v>
      </c>
      <c r="V1259" t="s">
        <v>83</v>
      </c>
      <c r="W1259" t="s">
        <v>109</v>
      </c>
      <c r="X1259" t="s"/>
      <c r="Y1259" t="s">
        <v>85</v>
      </c>
      <c r="Z1259">
        <f>HYPERLINK("https://hotel-media.eclerx.com/savepage/tk_154624228317009_sr_189.html","info")</f>
        <v/>
      </c>
      <c r="AA1259" t="n">
        <v>128493</v>
      </c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478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163340</v>
      </c>
      <c r="AZ1259" t="s">
        <v>1487</v>
      </c>
      <c r="BA1259" t="s"/>
      <c r="BB1259" t="n">
        <v>3193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1426</v>
      </c>
      <c r="F1260" t="n">
        <v>-1</v>
      </c>
      <c r="G1260" t="s">
        <v>74</v>
      </c>
      <c r="H1260" t="s">
        <v>75</v>
      </c>
      <c r="I1260" t="s"/>
      <c r="J1260" t="s">
        <v>74</v>
      </c>
      <c r="K1260" t="n">
        <v>106.92</v>
      </c>
      <c r="L1260" t="s">
        <v>76</v>
      </c>
      <c r="M1260" t="s"/>
      <c r="N1260" t="s">
        <v>95</v>
      </c>
      <c r="O1260" t="s">
        <v>78</v>
      </c>
      <c r="P1260" t="s">
        <v>1426</v>
      </c>
      <c r="Q1260" t="s"/>
      <c r="R1260" t="s">
        <v>112</v>
      </c>
      <c r="S1260" t="s">
        <v>1427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>
        <f>HYPERLINK("https://hotel-media.eclerx.com/savepage/tk_15462416171585472_sr_189.html","info")</f>
        <v/>
      </c>
      <c r="AA1260" t="n">
        <v>-5901530</v>
      </c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167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5901530</v>
      </c>
      <c r="AZ1260" t="s">
        <v>1428</v>
      </c>
      <c r="BA1260" t="s"/>
      <c r="BB1260" t="n">
        <v>588330</v>
      </c>
      <c r="BC1260" t="n">
        <v>52.529713</v>
      </c>
      <c r="BD1260" t="n">
        <v>52.529713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1426</v>
      </c>
      <c r="F1261" t="n">
        <v>-1</v>
      </c>
      <c r="G1261" t="s">
        <v>74</v>
      </c>
      <c r="H1261" t="s">
        <v>75</v>
      </c>
      <c r="I1261" t="s"/>
      <c r="J1261" t="s">
        <v>74</v>
      </c>
      <c r="K1261" t="n">
        <v>123.12</v>
      </c>
      <c r="L1261" t="s">
        <v>76</v>
      </c>
      <c r="M1261" t="s"/>
      <c r="N1261" t="s">
        <v>201</v>
      </c>
      <c r="O1261" t="s">
        <v>78</v>
      </c>
      <c r="P1261" t="s">
        <v>1426</v>
      </c>
      <c r="Q1261" t="s"/>
      <c r="R1261" t="s">
        <v>112</v>
      </c>
      <c r="S1261" t="s">
        <v>1429</v>
      </c>
      <c r="T1261" t="s">
        <v>81</v>
      </c>
      <c r="U1261" t="s">
        <v>82</v>
      </c>
      <c r="V1261" t="s">
        <v>83</v>
      </c>
      <c r="W1261" t="s">
        <v>84</v>
      </c>
      <c r="X1261" t="s"/>
      <c r="Y1261" t="s">
        <v>85</v>
      </c>
      <c r="Z1261">
        <f>HYPERLINK("https://hotel-media.eclerx.com/savepage/tk_15462416171585472_sr_189.html","info")</f>
        <v/>
      </c>
      <c r="AA1261" t="n">
        <v>-5901530</v>
      </c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167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5901530</v>
      </c>
      <c r="AZ1261" t="s">
        <v>1428</v>
      </c>
      <c r="BA1261" t="s"/>
      <c r="BB1261" t="n">
        <v>588330</v>
      </c>
      <c r="BC1261" t="n">
        <v>52.529713</v>
      </c>
      <c r="BD1261" t="n">
        <v>52.529713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1426</v>
      </c>
      <c r="F1262" t="n">
        <v>-1</v>
      </c>
      <c r="G1262" t="s">
        <v>74</v>
      </c>
      <c r="H1262" t="s">
        <v>75</v>
      </c>
      <c r="I1262" t="s"/>
      <c r="J1262" t="s">
        <v>74</v>
      </c>
      <c r="K1262" t="n">
        <v>133.92</v>
      </c>
      <c r="L1262" t="s">
        <v>76</v>
      </c>
      <c r="M1262" t="s"/>
      <c r="N1262" t="s">
        <v>597</v>
      </c>
      <c r="O1262" t="s">
        <v>78</v>
      </c>
      <c r="P1262" t="s">
        <v>1426</v>
      </c>
      <c r="Q1262" t="s"/>
      <c r="R1262" t="s">
        <v>112</v>
      </c>
      <c r="S1262" t="s">
        <v>1430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>
        <f>HYPERLINK("https://hotel-media.eclerx.com/savepage/tk_15462416171585472_sr_189.html","info")</f>
        <v/>
      </c>
      <c r="AA1262" t="n">
        <v>-5901530</v>
      </c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167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5901530</v>
      </c>
      <c r="AZ1262" t="s">
        <v>1428</v>
      </c>
      <c r="BA1262" t="s"/>
      <c r="BB1262" t="n">
        <v>588330</v>
      </c>
      <c r="BC1262" t="n">
        <v>52.529713</v>
      </c>
      <c r="BD1262" t="n">
        <v>52.529713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1493</v>
      </c>
      <c r="F1263" t="n">
        <v>-1</v>
      </c>
      <c r="G1263" t="s">
        <v>74</v>
      </c>
      <c r="H1263" t="s">
        <v>75</v>
      </c>
      <c r="I1263" t="s"/>
      <c r="J1263" t="s">
        <v>74</v>
      </c>
      <c r="K1263" t="n">
        <v>98.09999999999999</v>
      </c>
      <c r="L1263" t="s">
        <v>76</v>
      </c>
      <c r="M1263" t="s"/>
      <c r="N1263" t="s">
        <v>1494</v>
      </c>
      <c r="O1263" t="s">
        <v>78</v>
      </c>
      <c r="P1263" t="s">
        <v>1493</v>
      </c>
      <c r="Q1263" t="s"/>
      <c r="R1263" t="s">
        <v>112</v>
      </c>
      <c r="S1263" t="s">
        <v>1495</v>
      </c>
      <c r="T1263" t="s">
        <v>81</v>
      </c>
      <c r="U1263" t="s">
        <v>82</v>
      </c>
      <c r="V1263" t="s">
        <v>83</v>
      </c>
      <c r="W1263" t="s">
        <v>109</v>
      </c>
      <c r="X1263" t="s"/>
      <c r="Y1263" t="s">
        <v>85</v>
      </c>
      <c r="Z1263">
        <f>HYPERLINK("https://hotel-media.eclerx.com/savepage/tk_15462418570581195_sr_189.html","info")</f>
        <v/>
      </c>
      <c r="AA1263" t="n">
        <v>-163320</v>
      </c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284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163320</v>
      </c>
      <c r="AZ1263" t="s">
        <v>1496</v>
      </c>
      <c r="BA1263" t="s"/>
      <c r="BB1263" t="n">
        <v>70346</v>
      </c>
      <c r="BC1263" t="n">
        <v>52.523158</v>
      </c>
      <c r="BD1263" t="n">
        <v>52.523158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1493</v>
      </c>
      <c r="F1264" t="n">
        <v>-1</v>
      </c>
      <c r="G1264" t="s">
        <v>74</v>
      </c>
      <c r="H1264" t="s">
        <v>75</v>
      </c>
      <c r="I1264" t="s"/>
      <c r="J1264" t="s">
        <v>74</v>
      </c>
      <c r="K1264" t="n">
        <v>109</v>
      </c>
      <c r="L1264" t="s">
        <v>76</v>
      </c>
      <c r="M1264" t="s"/>
      <c r="N1264" t="s">
        <v>95</v>
      </c>
      <c r="O1264" t="s">
        <v>78</v>
      </c>
      <c r="P1264" t="s">
        <v>1493</v>
      </c>
      <c r="Q1264" t="s"/>
      <c r="R1264" t="s">
        <v>112</v>
      </c>
      <c r="S1264" t="s">
        <v>202</v>
      </c>
      <c r="T1264" t="s">
        <v>81</v>
      </c>
      <c r="U1264" t="s">
        <v>82</v>
      </c>
      <c r="V1264" t="s">
        <v>83</v>
      </c>
      <c r="W1264" t="s">
        <v>109</v>
      </c>
      <c r="X1264" t="s"/>
      <c r="Y1264" t="s">
        <v>85</v>
      </c>
      <c r="Z1264">
        <f>HYPERLINK("https://hotel-media.eclerx.com/savepage/tk_15462418570581195_sr_189.html","info")</f>
        <v/>
      </c>
      <c r="AA1264" t="n">
        <v>-163320</v>
      </c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284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163320</v>
      </c>
      <c r="AZ1264" t="s">
        <v>1496</v>
      </c>
      <c r="BA1264" t="s"/>
      <c r="BB1264" t="n">
        <v>70346</v>
      </c>
      <c r="BC1264" t="n">
        <v>52.523158</v>
      </c>
      <c r="BD1264" t="n">
        <v>52.523158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1493</v>
      </c>
      <c r="F1265" t="n">
        <v>-1</v>
      </c>
      <c r="G1265" t="s">
        <v>74</v>
      </c>
      <c r="H1265" t="s">
        <v>75</v>
      </c>
      <c r="I1265" t="s"/>
      <c r="J1265" t="s">
        <v>74</v>
      </c>
      <c r="K1265" t="n">
        <v>129</v>
      </c>
      <c r="L1265" t="s">
        <v>76</v>
      </c>
      <c r="M1265" t="s"/>
      <c r="N1265" t="s">
        <v>201</v>
      </c>
      <c r="O1265" t="s">
        <v>78</v>
      </c>
      <c r="P1265" t="s">
        <v>1493</v>
      </c>
      <c r="Q1265" t="s"/>
      <c r="R1265" t="s">
        <v>112</v>
      </c>
      <c r="S1265" t="s">
        <v>489</v>
      </c>
      <c r="T1265" t="s">
        <v>81</v>
      </c>
      <c r="U1265" t="s">
        <v>82</v>
      </c>
      <c r="V1265" t="s">
        <v>83</v>
      </c>
      <c r="W1265" t="s">
        <v>109</v>
      </c>
      <c r="X1265" t="s"/>
      <c r="Y1265" t="s">
        <v>85</v>
      </c>
      <c r="Z1265">
        <f>HYPERLINK("https://hotel-media.eclerx.com/savepage/tk_15462418570581195_sr_189.html","info")</f>
        <v/>
      </c>
      <c r="AA1265" t="n">
        <v>-163320</v>
      </c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284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163320</v>
      </c>
      <c r="AZ1265" t="s">
        <v>1496</v>
      </c>
      <c r="BA1265" t="s"/>
      <c r="BB1265" t="n">
        <v>70346</v>
      </c>
      <c r="BC1265" t="n">
        <v>52.523158</v>
      </c>
      <c r="BD1265" t="n">
        <v>52.523158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1497</v>
      </c>
      <c r="F1266" t="n">
        <v>1084201</v>
      </c>
      <c r="G1266" t="s">
        <v>74</v>
      </c>
      <c r="H1266" t="s">
        <v>75</v>
      </c>
      <c r="I1266" t="s"/>
      <c r="J1266" t="s">
        <v>74</v>
      </c>
      <c r="K1266" t="n">
        <v>148.5</v>
      </c>
      <c r="L1266" t="s">
        <v>76</v>
      </c>
      <c r="M1266" t="s"/>
      <c r="N1266" t="s">
        <v>1498</v>
      </c>
      <c r="O1266" t="s">
        <v>78</v>
      </c>
      <c r="P1266" t="s">
        <v>1499</v>
      </c>
      <c r="Q1266" t="s"/>
      <c r="R1266" t="s">
        <v>112</v>
      </c>
      <c r="S1266" t="s">
        <v>1500</v>
      </c>
      <c r="T1266" t="s">
        <v>81</v>
      </c>
      <c r="U1266" t="s">
        <v>82</v>
      </c>
      <c r="V1266" t="s">
        <v>83</v>
      </c>
      <c r="W1266" t="s">
        <v>109</v>
      </c>
      <c r="X1266" t="s"/>
      <c r="Y1266" t="s">
        <v>85</v>
      </c>
      <c r="Z1266">
        <f>HYPERLINK("https://hotel-media.eclerx.com/savepage/tk_15462419142315512_sr_189.html","info")</f>
        <v/>
      </c>
      <c r="AA1266" t="n">
        <v>182656</v>
      </c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310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163099</v>
      </c>
      <c r="AZ1266" t="s">
        <v>1501</v>
      </c>
      <c r="BA1266" t="s"/>
      <c r="BB1266" t="n">
        <v>62070</v>
      </c>
      <c r="BC1266" t="n">
        <v>52.51195</v>
      </c>
      <c r="BD1266" t="n">
        <v>52.51195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1497</v>
      </c>
      <c r="F1267" t="n">
        <v>1084201</v>
      </c>
      <c r="G1267" t="s">
        <v>74</v>
      </c>
      <c r="H1267" t="s">
        <v>75</v>
      </c>
      <c r="I1267" t="s"/>
      <c r="J1267" t="s">
        <v>74</v>
      </c>
      <c r="K1267" t="n">
        <v>165</v>
      </c>
      <c r="L1267" t="s">
        <v>76</v>
      </c>
      <c r="M1267" t="s"/>
      <c r="N1267" t="s">
        <v>1502</v>
      </c>
      <c r="O1267" t="s">
        <v>78</v>
      </c>
      <c r="P1267" t="s">
        <v>1499</v>
      </c>
      <c r="Q1267" t="s"/>
      <c r="R1267" t="s">
        <v>112</v>
      </c>
      <c r="S1267" t="s">
        <v>1503</v>
      </c>
      <c r="T1267" t="s">
        <v>81</v>
      </c>
      <c r="U1267" t="s">
        <v>82</v>
      </c>
      <c r="V1267" t="s">
        <v>83</v>
      </c>
      <c r="W1267" t="s">
        <v>109</v>
      </c>
      <c r="X1267" t="s"/>
      <c r="Y1267" t="s">
        <v>85</v>
      </c>
      <c r="Z1267">
        <f>HYPERLINK("https://hotel-media.eclerx.com/savepage/tk_15462419142315512_sr_189.html","info")</f>
        <v/>
      </c>
      <c r="AA1267" t="n">
        <v>182656</v>
      </c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310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163099</v>
      </c>
      <c r="AZ1267" t="s">
        <v>1501</v>
      </c>
      <c r="BA1267" t="s"/>
      <c r="BB1267" t="n">
        <v>62070</v>
      </c>
      <c r="BC1267" t="n">
        <v>52.51195</v>
      </c>
      <c r="BD1267" t="n">
        <v>52.51195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1497</v>
      </c>
      <c r="F1268" t="n">
        <v>1084201</v>
      </c>
      <c r="G1268" t="s">
        <v>74</v>
      </c>
      <c r="H1268" t="s">
        <v>75</v>
      </c>
      <c r="I1268" t="s"/>
      <c r="J1268" t="s">
        <v>74</v>
      </c>
      <c r="K1268" t="n">
        <v>175.49</v>
      </c>
      <c r="L1268" t="s">
        <v>76</v>
      </c>
      <c r="M1268" t="s"/>
      <c r="N1268" t="s">
        <v>1502</v>
      </c>
      <c r="O1268" t="s">
        <v>78</v>
      </c>
      <c r="P1268" t="s">
        <v>1499</v>
      </c>
      <c r="Q1268" t="s"/>
      <c r="R1268" t="s">
        <v>112</v>
      </c>
      <c r="S1268" t="s">
        <v>1504</v>
      </c>
      <c r="T1268" t="s">
        <v>81</v>
      </c>
      <c r="U1268" t="s">
        <v>82</v>
      </c>
      <c r="V1268" t="s">
        <v>83</v>
      </c>
      <c r="W1268" t="s">
        <v>84</v>
      </c>
      <c r="X1268" t="s"/>
      <c r="Y1268" t="s">
        <v>85</v>
      </c>
      <c r="Z1268">
        <f>HYPERLINK("https://hotel-media.eclerx.com/savepage/tk_15462419142315512_sr_189.html","info")</f>
        <v/>
      </c>
      <c r="AA1268" t="n">
        <v>182656</v>
      </c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310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163099</v>
      </c>
      <c r="AZ1268" t="s">
        <v>1501</v>
      </c>
      <c r="BA1268" t="s"/>
      <c r="BB1268" t="n">
        <v>62070</v>
      </c>
      <c r="BC1268" t="n">
        <v>52.51195</v>
      </c>
      <c r="BD1268" t="n">
        <v>52.51195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1497</v>
      </c>
      <c r="F1269" t="n">
        <v>1084201</v>
      </c>
      <c r="G1269" t="s">
        <v>74</v>
      </c>
      <c r="H1269" t="s">
        <v>75</v>
      </c>
      <c r="I1269" t="s"/>
      <c r="J1269" t="s">
        <v>74</v>
      </c>
      <c r="K1269" t="n">
        <v>180</v>
      </c>
      <c r="L1269" t="s">
        <v>76</v>
      </c>
      <c r="M1269" t="s"/>
      <c r="N1269" t="s">
        <v>1065</v>
      </c>
      <c r="O1269" t="s">
        <v>78</v>
      </c>
      <c r="P1269" t="s">
        <v>1499</v>
      </c>
      <c r="Q1269" t="s"/>
      <c r="R1269" t="s">
        <v>112</v>
      </c>
      <c r="S1269" t="s">
        <v>868</v>
      </c>
      <c r="T1269" t="s">
        <v>81</v>
      </c>
      <c r="U1269" t="s">
        <v>82</v>
      </c>
      <c r="V1269" t="s">
        <v>83</v>
      </c>
      <c r="W1269" t="s">
        <v>109</v>
      </c>
      <c r="X1269" t="s"/>
      <c r="Y1269" t="s">
        <v>85</v>
      </c>
      <c r="Z1269">
        <f>HYPERLINK("https://hotel-media.eclerx.com/savepage/tk_15462419142315512_sr_189.html","info")</f>
        <v/>
      </c>
      <c r="AA1269" t="n">
        <v>182656</v>
      </c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310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163099</v>
      </c>
      <c r="AZ1269" t="s">
        <v>1501</v>
      </c>
      <c r="BA1269" t="s"/>
      <c r="BB1269" t="n">
        <v>62070</v>
      </c>
      <c r="BC1269" t="n">
        <v>52.51195</v>
      </c>
      <c r="BD1269" t="n">
        <v>52.51195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1497</v>
      </c>
      <c r="F1270" t="n">
        <v>1084201</v>
      </c>
      <c r="G1270" t="s">
        <v>74</v>
      </c>
      <c r="H1270" t="s">
        <v>75</v>
      </c>
      <c r="I1270" t="s"/>
      <c r="J1270" t="s">
        <v>74</v>
      </c>
      <c r="K1270" t="n">
        <v>195</v>
      </c>
      <c r="L1270" t="s">
        <v>76</v>
      </c>
      <c r="M1270" t="s"/>
      <c r="N1270" t="s">
        <v>1502</v>
      </c>
      <c r="O1270" t="s">
        <v>78</v>
      </c>
      <c r="P1270" t="s">
        <v>1499</v>
      </c>
      <c r="Q1270" t="s"/>
      <c r="R1270" t="s">
        <v>112</v>
      </c>
      <c r="S1270" t="s">
        <v>1505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>
        <f>HYPERLINK("https://hotel-media.eclerx.com/savepage/tk_15462419142315512_sr_189.html","info")</f>
        <v/>
      </c>
      <c r="AA1270" t="n">
        <v>182656</v>
      </c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310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163099</v>
      </c>
      <c r="AZ1270" t="s">
        <v>1501</v>
      </c>
      <c r="BA1270" t="s"/>
      <c r="BB1270" t="n">
        <v>62070</v>
      </c>
      <c r="BC1270" t="n">
        <v>52.51195</v>
      </c>
      <c r="BD1270" t="n">
        <v>52.51195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786</v>
      </c>
      <c r="F1271" t="n">
        <v>-1</v>
      </c>
      <c r="G1271" t="s">
        <v>74</v>
      </c>
      <c r="H1271" t="s">
        <v>75</v>
      </c>
      <c r="I1271" t="s"/>
      <c r="J1271" t="s">
        <v>74</v>
      </c>
      <c r="K1271" t="n">
        <v>55</v>
      </c>
      <c r="L1271" t="s">
        <v>76</v>
      </c>
      <c r="M1271" t="s"/>
      <c r="N1271" t="s">
        <v>787</v>
      </c>
      <c r="O1271" t="s">
        <v>78</v>
      </c>
      <c r="P1271" t="s">
        <v>786</v>
      </c>
      <c r="Q1271" t="s"/>
      <c r="R1271" t="s">
        <v>79</v>
      </c>
      <c r="S1271" t="s">
        <v>231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>
        <f>HYPERLINK("https://hotel-media.eclerx.com/savepage/tk_1546242046884917_sr_188.html","info")</f>
        <v/>
      </c>
      <c r="AA1271" t="n">
        <v>-2071575</v>
      </c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420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2071575</v>
      </c>
      <c r="AZ1271" t="s">
        <v>788</v>
      </c>
      <c r="BA1271" t="s"/>
      <c r="BB1271" t="n">
        <v>252910</v>
      </c>
      <c r="BC1271" t="n">
        <v>52.50583</v>
      </c>
      <c r="BD1271" t="n">
        <v>52.50583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786</v>
      </c>
      <c r="F1272" t="n">
        <v>-1</v>
      </c>
      <c r="G1272" t="s">
        <v>74</v>
      </c>
      <c r="H1272" t="s">
        <v>75</v>
      </c>
      <c r="I1272" t="s"/>
      <c r="J1272" t="s">
        <v>74</v>
      </c>
      <c r="K1272" t="n">
        <v>63</v>
      </c>
      <c r="L1272" t="s">
        <v>76</v>
      </c>
      <c r="M1272" t="s"/>
      <c r="N1272" t="s">
        <v>93</v>
      </c>
      <c r="O1272" t="s">
        <v>78</v>
      </c>
      <c r="P1272" t="s">
        <v>786</v>
      </c>
      <c r="Q1272" t="s"/>
      <c r="R1272" t="s">
        <v>79</v>
      </c>
      <c r="S1272" t="s">
        <v>789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>
        <f>HYPERLINK("https://hotel-media.eclerx.com/savepage/tk_1546242046884917_sr_188.html","info")</f>
        <v/>
      </c>
      <c r="AA1272" t="n">
        <v>-2071575</v>
      </c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420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2071575</v>
      </c>
      <c r="AZ1272" t="s">
        <v>788</v>
      </c>
      <c r="BA1272" t="s"/>
      <c r="BB1272" t="n">
        <v>252910</v>
      </c>
      <c r="BC1272" t="n">
        <v>52.50583</v>
      </c>
      <c r="BD1272" t="n">
        <v>52.50583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786</v>
      </c>
      <c r="F1273" t="n">
        <v>-1</v>
      </c>
      <c r="G1273" t="s">
        <v>74</v>
      </c>
      <c r="H1273" t="s">
        <v>75</v>
      </c>
      <c r="I1273" t="s"/>
      <c r="J1273" t="s">
        <v>74</v>
      </c>
      <c r="K1273" t="n">
        <v>85</v>
      </c>
      <c r="L1273" t="s">
        <v>76</v>
      </c>
      <c r="M1273" t="s"/>
      <c r="N1273" t="s">
        <v>790</v>
      </c>
      <c r="O1273" t="s">
        <v>78</v>
      </c>
      <c r="P1273" t="s">
        <v>786</v>
      </c>
      <c r="Q1273" t="s"/>
      <c r="R1273" t="s">
        <v>79</v>
      </c>
      <c r="S1273" t="s">
        <v>211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>
        <f>HYPERLINK("https://hotel-media.eclerx.com/savepage/tk_1546242046884917_sr_188.html","info")</f>
        <v/>
      </c>
      <c r="AA1273" t="n">
        <v>-2071575</v>
      </c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420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2071575</v>
      </c>
      <c r="AZ1273" t="s">
        <v>788</v>
      </c>
      <c r="BA1273" t="s"/>
      <c r="BB1273" t="n">
        <v>252910</v>
      </c>
      <c r="BC1273" t="n">
        <v>52.50583</v>
      </c>
      <c r="BD1273" t="n">
        <v>52.50583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1506</v>
      </c>
      <c r="F1274" t="n">
        <v>272395</v>
      </c>
      <c r="G1274" t="s">
        <v>74</v>
      </c>
      <c r="H1274" t="s">
        <v>75</v>
      </c>
      <c r="I1274" t="s"/>
      <c r="J1274" t="s">
        <v>74</v>
      </c>
      <c r="K1274" t="n">
        <v>62.9</v>
      </c>
      <c r="L1274" t="s">
        <v>76</v>
      </c>
      <c r="M1274" t="s"/>
      <c r="N1274" t="s">
        <v>93</v>
      </c>
      <c r="O1274" t="s">
        <v>78</v>
      </c>
      <c r="P1274" t="s">
        <v>1506</v>
      </c>
      <c r="Q1274" t="s"/>
      <c r="R1274" t="s">
        <v>171</v>
      </c>
      <c r="S1274" t="s">
        <v>1315</v>
      </c>
      <c r="T1274" t="s">
        <v>81</v>
      </c>
      <c r="U1274" t="s">
        <v>82</v>
      </c>
      <c r="V1274" t="s">
        <v>83</v>
      </c>
      <c r="W1274" t="s">
        <v>109</v>
      </c>
      <c r="X1274" t="s"/>
      <c r="Y1274" t="s">
        <v>85</v>
      </c>
      <c r="Z1274">
        <f>HYPERLINK("https://hotel-media.eclerx.com/savepage/tk_15462414943332503_sr_189.html","info")</f>
        <v/>
      </c>
      <c r="AA1274" t="n">
        <v>90011</v>
      </c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108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937738</v>
      </c>
      <c r="AZ1274" t="s">
        <v>1507</v>
      </c>
      <c r="BA1274" t="s"/>
      <c r="BB1274" t="n">
        <v>400879</v>
      </c>
      <c r="BC1274" t="n">
        <v>52.51489</v>
      </c>
      <c r="BD1274" t="n">
        <v>52.51489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1506</v>
      </c>
      <c r="F1275" t="n">
        <v>272395</v>
      </c>
      <c r="G1275" t="s">
        <v>74</v>
      </c>
      <c r="H1275" t="s">
        <v>75</v>
      </c>
      <c r="I1275" t="s"/>
      <c r="J1275" t="s">
        <v>74</v>
      </c>
      <c r="K1275" t="n">
        <v>70.01000000000001</v>
      </c>
      <c r="L1275" t="s">
        <v>76</v>
      </c>
      <c r="M1275" t="s"/>
      <c r="N1275" t="s">
        <v>1508</v>
      </c>
      <c r="O1275" t="s">
        <v>78</v>
      </c>
      <c r="P1275" t="s">
        <v>1506</v>
      </c>
      <c r="Q1275" t="s"/>
      <c r="R1275" t="s">
        <v>171</v>
      </c>
      <c r="S1275" t="s">
        <v>355</v>
      </c>
      <c r="T1275" t="s">
        <v>81</v>
      </c>
      <c r="U1275" t="s">
        <v>82</v>
      </c>
      <c r="V1275" t="s">
        <v>83</v>
      </c>
      <c r="W1275" t="s">
        <v>109</v>
      </c>
      <c r="X1275" t="s"/>
      <c r="Y1275" t="s">
        <v>85</v>
      </c>
      <c r="Z1275">
        <f>HYPERLINK("https://hotel-media.eclerx.com/savepage/tk_15462414943332503_sr_189.html","info")</f>
        <v/>
      </c>
      <c r="AA1275" t="n">
        <v>90011</v>
      </c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108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937738</v>
      </c>
      <c r="AZ1275" t="s">
        <v>1507</v>
      </c>
      <c r="BA1275" t="s"/>
      <c r="BB1275" t="n">
        <v>400879</v>
      </c>
      <c r="BC1275" t="n">
        <v>52.51489</v>
      </c>
      <c r="BD1275" t="n">
        <v>52.51489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1506</v>
      </c>
      <c r="F1276" t="n">
        <v>272395</v>
      </c>
      <c r="G1276" t="s">
        <v>74</v>
      </c>
      <c r="H1276" t="s">
        <v>75</v>
      </c>
      <c r="I1276" t="s"/>
      <c r="J1276" t="s">
        <v>74</v>
      </c>
      <c r="K1276" t="n">
        <v>75</v>
      </c>
      <c r="L1276" t="s">
        <v>76</v>
      </c>
      <c r="M1276" t="s"/>
      <c r="N1276" t="s">
        <v>1509</v>
      </c>
      <c r="O1276" t="s">
        <v>78</v>
      </c>
      <c r="P1276" t="s">
        <v>1506</v>
      </c>
      <c r="Q1276" t="s"/>
      <c r="R1276" t="s">
        <v>171</v>
      </c>
      <c r="S1276" t="s">
        <v>210</v>
      </c>
      <c r="T1276" t="s">
        <v>81</v>
      </c>
      <c r="U1276" t="s">
        <v>82</v>
      </c>
      <c r="V1276" t="s">
        <v>83</v>
      </c>
      <c r="W1276" t="s">
        <v>109</v>
      </c>
      <c r="X1276" t="s"/>
      <c r="Y1276" t="s">
        <v>85</v>
      </c>
      <c r="Z1276">
        <f>HYPERLINK("https://hotel-media.eclerx.com/savepage/tk_15462414943332503_sr_189.html","info")</f>
        <v/>
      </c>
      <c r="AA1276" t="n">
        <v>90011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108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937738</v>
      </c>
      <c r="AZ1276" t="s">
        <v>1507</v>
      </c>
      <c r="BA1276" t="s"/>
      <c r="BB1276" t="n">
        <v>400879</v>
      </c>
      <c r="BC1276" t="n">
        <v>52.51489</v>
      </c>
      <c r="BD1276" t="n">
        <v>52.51489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1506</v>
      </c>
      <c r="F1277" t="n">
        <v>272395</v>
      </c>
      <c r="G1277" t="s">
        <v>74</v>
      </c>
      <c r="H1277" t="s">
        <v>75</v>
      </c>
      <c r="I1277" t="s"/>
      <c r="J1277" t="s">
        <v>74</v>
      </c>
      <c r="K1277" t="n">
        <v>89.01000000000001</v>
      </c>
      <c r="L1277" t="s">
        <v>76</v>
      </c>
      <c r="M1277" t="s"/>
      <c r="N1277" t="s">
        <v>1510</v>
      </c>
      <c r="O1277" t="s">
        <v>78</v>
      </c>
      <c r="P1277" t="s">
        <v>1506</v>
      </c>
      <c r="Q1277" t="s"/>
      <c r="R1277" t="s">
        <v>171</v>
      </c>
      <c r="S1277" t="s">
        <v>476</v>
      </c>
      <c r="T1277" t="s">
        <v>81</v>
      </c>
      <c r="U1277" t="s">
        <v>82</v>
      </c>
      <c r="V1277" t="s">
        <v>83</v>
      </c>
      <c r="W1277" t="s">
        <v>109</v>
      </c>
      <c r="X1277" t="s"/>
      <c r="Y1277" t="s">
        <v>85</v>
      </c>
      <c r="Z1277">
        <f>HYPERLINK("https://hotel-media.eclerx.com/savepage/tk_15462414943332503_sr_189.html","info")</f>
        <v/>
      </c>
      <c r="AA1277" t="n">
        <v>90011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108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937738</v>
      </c>
      <c r="AZ1277" t="s">
        <v>1507</v>
      </c>
      <c r="BA1277" t="s"/>
      <c r="BB1277" t="n">
        <v>400879</v>
      </c>
      <c r="BC1277" t="n">
        <v>52.51489</v>
      </c>
      <c r="BD1277" t="n">
        <v>52.51489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1511</v>
      </c>
      <c r="F1278" t="n">
        <v>7577086</v>
      </c>
      <c r="G1278" t="s">
        <v>74</v>
      </c>
      <c r="H1278" t="s">
        <v>75</v>
      </c>
      <c r="I1278" t="s"/>
      <c r="J1278" t="s">
        <v>74</v>
      </c>
      <c r="K1278" t="n">
        <v>86.8</v>
      </c>
      <c r="L1278" t="s">
        <v>76</v>
      </c>
      <c r="M1278" t="s"/>
      <c r="N1278" t="s">
        <v>93</v>
      </c>
      <c r="O1278" t="s">
        <v>78</v>
      </c>
      <c r="P1278" t="s">
        <v>1512</v>
      </c>
      <c r="Q1278" t="s"/>
      <c r="R1278" t="s">
        <v>112</v>
      </c>
      <c r="S1278" t="s">
        <v>1513</v>
      </c>
      <c r="T1278" t="s">
        <v>81</v>
      </c>
      <c r="U1278" t="s">
        <v>82</v>
      </c>
      <c r="V1278" t="s">
        <v>83</v>
      </c>
      <c r="W1278" t="s">
        <v>109</v>
      </c>
      <c r="X1278" t="s"/>
      <c r="Y1278" t="s">
        <v>85</v>
      </c>
      <c r="Z1278">
        <f>HYPERLINK("https://hotel-media.eclerx.com/savepage/tk_1546241529676445_sr_188.html","info")</f>
        <v/>
      </c>
      <c r="AA1278" t="n">
        <v>8821</v>
      </c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141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937909</v>
      </c>
      <c r="AZ1278" t="s">
        <v>1514</v>
      </c>
      <c r="BA1278" t="s"/>
      <c r="BB1278" t="n">
        <v>145146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1511</v>
      </c>
      <c r="F1279" t="n">
        <v>7577086</v>
      </c>
      <c r="G1279" t="s">
        <v>74</v>
      </c>
      <c r="H1279" t="s">
        <v>75</v>
      </c>
      <c r="I1279" t="s"/>
      <c r="J1279" t="s">
        <v>74</v>
      </c>
      <c r="K1279" t="n">
        <v>124</v>
      </c>
      <c r="L1279" t="s">
        <v>76</v>
      </c>
      <c r="M1279" t="s"/>
      <c r="N1279" t="s">
        <v>95</v>
      </c>
      <c r="O1279" t="s">
        <v>78</v>
      </c>
      <c r="P1279" t="s">
        <v>1512</v>
      </c>
      <c r="Q1279" t="s"/>
      <c r="R1279" t="s">
        <v>112</v>
      </c>
      <c r="S1279" t="s">
        <v>322</v>
      </c>
      <c r="T1279" t="s">
        <v>81</v>
      </c>
      <c r="U1279" t="s">
        <v>82</v>
      </c>
      <c r="V1279" t="s">
        <v>83</v>
      </c>
      <c r="W1279" t="s">
        <v>109</v>
      </c>
      <c r="X1279" t="s"/>
      <c r="Y1279" t="s">
        <v>85</v>
      </c>
      <c r="Z1279">
        <f>HYPERLINK("https://hotel-media.eclerx.com/savepage/tk_1546241529676445_sr_188.html","info")</f>
        <v/>
      </c>
      <c r="AA1279" t="n">
        <v>8821</v>
      </c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141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937909</v>
      </c>
      <c r="AZ1279" t="s">
        <v>1514</v>
      </c>
      <c r="BA1279" t="s"/>
      <c r="BB1279" t="n">
        <v>145146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1515</v>
      </c>
      <c r="F1280" t="n">
        <v>297115</v>
      </c>
      <c r="G1280" t="s">
        <v>74</v>
      </c>
      <c r="H1280" t="s">
        <v>75</v>
      </c>
      <c r="I1280" t="s"/>
      <c r="J1280" t="s">
        <v>74</v>
      </c>
      <c r="K1280" t="n">
        <v>49.39</v>
      </c>
      <c r="L1280" t="s">
        <v>76</v>
      </c>
      <c r="M1280" t="s"/>
      <c r="N1280" t="s">
        <v>95</v>
      </c>
      <c r="O1280" t="s">
        <v>78</v>
      </c>
      <c r="P1280" t="s">
        <v>1516</v>
      </c>
      <c r="Q1280" t="s"/>
      <c r="R1280" t="s">
        <v>79</v>
      </c>
      <c r="S1280" t="s">
        <v>1517</v>
      </c>
      <c r="T1280" t="s">
        <v>81</v>
      </c>
      <c r="U1280" t="s">
        <v>82</v>
      </c>
      <c r="V1280" t="s">
        <v>83</v>
      </c>
      <c r="W1280" t="s">
        <v>109</v>
      </c>
      <c r="X1280" t="s"/>
      <c r="Y1280" t="s">
        <v>85</v>
      </c>
      <c r="Z1280">
        <f>HYPERLINK("https://hotel-media.eclerx.com/savepage/tk_15462419983237104_sr_189.html","info")</f>
        <v/>
      </c>
      <c r="AA1280" t="n">
        <v>19767</v>
      </c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350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3738727</v>
      </c>
      <c r="AZ1280" t="s">
        <v>1518</v>
      </c>
      <c r="BA1280" t="s"/>
      <c r="BB1280" t="n">
        <v>88924</v>
      </c>
      <c r="BC1280" t="n">
        <v>52.506916</v>
      </c>
      <c r="BD1280" t="n">
        <v>52.506916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1515</v>
      </c>
      <c r="F1281" t="n">
        <v>297115</v>
      </c>
      <c r="G1281" t="s">
        <v>74</v>
      </c>
      <c r="H1281" t="s">
        <v>75</v>
      </c>
      <c r="I1281" t="s"/>
      <c r="J1281" t="s">
        <v>74</v>
      </c>
      <c r="K1281" t="n">
        <v>50.39</v>
      </c>
      <c r="L1281" t="s">
        <v>76</v>
      </c>
      <c r="M1281" t="s"/>
      <c r="N1281" t="s">
        <v>329</v>
      </c>
      <c r="O1281" t="s">
        <v>78</v>
      </c>
      <c r="P1281" t="s">
        <v>1516</v>
      </c>
      <c r="Q1281" t="s"/>
      <c r="R1281" t="s">
        <v>79</v>
      </c>
      <c r="S1281" t="s">
        <v>1519</v>
      </c>
      <c r="T1281" t="s">
        <v>81</v>
      </c>
      <c r="U1281" t="s">
        <v>82</v>
      </c>
      <c r="V1281" t="s">
        <v>83</v>
      </c>
      <c r="W1281" t="s">
        <v>109</v>
      </c>
      <c r="X1281" t="s"/>
      <c r="Y1281" t="s">
        <v>85</v>
      </c>
      <c r="Z1281">
        <f>HYPERLINK("https://hotel-media.eclerx.com/savepage/tk_15462419983237104_sr_189.html","info")</f>
        <v/>
      </c>
      <c r="AA1281" t="n">
        <v>19767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350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3738727</v>
      </c>
      <c r="AZ1281" t="s">
        <v>1518</v>
      </c>
      <c r="BA1281" t="s"/>
      <c r="BB1281" t="n">
        <v>88924</v>
      </c>
      <c r="BC1281" t="n">
        <v>52.506916</v>
      </c>
      <c r="BD1281" t="n">
        <v>52.506916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1520</v>
      </c>
      <c r="F1282" t="n">
        <v>455194</v>
      </c>
      <c r="G1282" t="s">
        <v>74</v>
      </c>
      <c r="H1282" t="s">
        <v>75</v>
      </c>
      <c r="I1282" t="s"/>
      <c r="J1282" t="s">
        <v>74</v>
      </c>
      <c r="K1282" t="n">
        <v>290</v>
      </c>
      <c r="L1282" t="s">
        <v>76</v>
      </c>
      <c r="M1282" t="s"/>
      <c r="N1282" t="s">
        <v>104</v>
      </c>
      <c r="O1282" t="s">
        <v>78</v>
      </c>
      <c r="P1282" t="s">
        <v>1521</v>
      </c>
      <c r="Q1282" t="s"/>
      <c r="R1282" t="s">
        <v>107</v>
      </c>
      <c r="S1282" t="s">
        <v>1522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>
        <f>HYPERLINK("https://hotel-media.eclerx.com/savepage/tk_15462422603480947_sr_189.html","info")</f>
        <v/>
      </c>
      <c r="AA1282" t="n">
        <v>7274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467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163000</v>
      </c>
      <c r="AZ1282" t="s">
        <v>1523</v>
      </c>
      <c r="BA1282" t="s"/>
      <c r="BB1282" t="n">
        <v>55518</v>
      </c>
      <c r="BC1282" t="n">
        <v>52.51624</v>
      </c>
      <c r="BD1282" t="n">
        <v>52.51624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1520</v>
      </c>
      <c r="F1283" t="n">
        <v>455194</v>
      </c>
      <c r="G1283" t="s">
        <v>74</v>
      </c>
      <c r="H1283" t="s">
        <v>75</v>
      </c>
      <c r="I1283" t="s"/>
      <c r="J1283" t="s">
        <v>74</v>
      </c>
      <c r="K1283" t="n">
        <v>330</v>
      </c>
      <c r="L1283" t="s">
        <v>76</v>
      </c>
      <c r="M1283" t="s"/>
      <c r="N1283" t="s">
        <v>182</v>
      </c>
      <c r="O1283" t="s">
        <v>78</v>
      </c>
      <c r="P1283" t="s">
        <v>1521</v>
      </c>
      <c r="Q1283" t="s"/>
      <c r="R1283" t="s">
        <v>107</v>
      </c>
      <c r="S1283" t="s">
        <v>132</v>
      </c>
      <c r="T1283" t="s">
        <v>81</v>
      </c>
      <c r="U1283" t="s">
        <v>82</v>
      </c>
      <c r="V1283" t="s">
        <v>83</v>
      </c>
      <c r="W1283" t="s">
        <v>84</v>
      </c>
      <c r="X1283" t="s"/>
      <c r="Y1283" t="s">
        <v>85</v>
      </c>
      <c r="Z1283">
        <f>HYPERLINK("https://hotel-media.eclerx.com/savepage/tk_15462422603480947_sr_189.html","info")</f>
        <v/>
      </c>
      <c r="AA1283" t="n">
        <v>7274</v>
      </c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467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163000</v>
      </c>
      <c r="AZ1283" t="s">
        <v>1523</v>
      </c>
      <c r="BA1283" t="s"/>
      <c r="BB1283" t="n">
        <v>55518</v>
      </c>
      <c r="BC1283" t="n">
        <v>52.51624</v>
      </c>
      <c r="BD1283" t="n">
        <v>52.51624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1520</v>
      </c>
      <c r="F1284" t="n">
        <v>455194</v>
      </c>
      <c r="G1284" t="s">
        <v>74</v>
      </c>
      <c r="H1284" t="s">
        <v>75</v>
      </c>
      <c r="I1284" t="s"/>
      <c r="J1284" t="s">
        <v>74</v>
      </c>
      <c r="K1284" t="n">
        <v>690</v>
      </c>
      <c r="L1284" t="s">
        <v>76</v>
      </c>
      <c r="M1284" t="s"/>
      <c r="N1284" t="s">
        <v>220</v>
      </c>
      <c r="O1284" t="s">
        <v>78</v>
      </c>
      <c r="P1284" t="s">
        <v>1521</v>
      </c>
      <c r="Q1284" t="s"/>
      <c r="R1284" t="s">
        <v>107</v>
      </c>
      <c r="S1284" t="s">
        <v>1524</v>
      </c>
      <c r="T1284" t="s">
        <v>81</v>
      </c>
      <c r="U1284" t="s">
        <v>82</v>
      </c>
      <c r="V1284" t="s">
        <v>83</v>
      </c>
      <c r="W1284" t="s">
        <v>84</v>
      </c>
      <c r="X1284" t="s"/>
      <c r="Y1284" t="s">
        <v>85</v>
      </c>
      <c r="Z1284">
        <f>HYPERLINK("https://hotel-media.eclerx.com/savepage/tk_15462422603480947_sr_189.html","info")</f>
        <v/>
      </c>
      <c r="AA1284" t="n">
        <v>7274</v>
      </c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467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163000</v>
      </c>
      <c r="AZ1284" t="s">
        <v>1523</v>
      </c>
      <c r="BA1284" t="s"/>
      <c r="BB1284" t="n">
        <v>55518</v>
      </c>
      <c r="BC1284" t="n">
        <v>52.51624</v>
      </c>
      <c r="BD1284" t="n">
        <v>52.51624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1525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94.8</v>
      </c>
      <c r="L1285" t="s">
        <v>76</v>
      </c>
      <c r="M1285" t="s"/>
      <c r="N1285" t="s">
        <v>1526</v>
      </c>
      <c r="O1285" t="s">
        <v>78</v>
      </c>
      <c r="P1285" t="s">
        <v>1525</v>
      </c>
      <c r="Q1285" t="s"/>
      <c r="R1285" t="s">
        <v>112</v>
      </c>
      <c r="S1285" t="s">
        <v>1527</v>
      </c>
      <c r="T1285" t="s">
        <v>81</v>
      </c>
      <c r="U1285" t="s">
        <v>82</v>
      </c>
      <c r="V1285" t="s">
        <v>83</v>
      </c>
      <c r="W1285" t="s">
        <v>109</v>
      </c>
      <c r="X1285" t="s"/>
      <c r="Y1285" t="s">
        <v>85</v>
      </c>
      <c r="Z1285">
        <f>HYPERLINK("https://hotel-media.eclerx.com/savepage/tk_15462420808166592_sr_189.html","info")</f>
        <v/>
      </c>
      <c r="AA1285" t="n">
        <v>-7873829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388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7873829</v>
      </c>
      <c r="AZ1285" t="s">
        <v>1528</v>
      </c>
      <c r="BA1285" t="s"/>
      <c r="BB1285" t="n">
        <v>69833</v>
      </c>
      <c r="BC1285" t="n">
        <v>52.512184</v>
      </c>
      <c r="BD1285" t="n">
        <v>52.512184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1525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99.2</v>
      </c>
      <c r="L1286" t="s">
        <v>76</v>
      </c>
      <c r="M1286" t="s"/>
      <c r="N1286" t="s">
        <v>1529</v>
      </c>
      <c r="O1286" t="s">
        <v>78</v>
      </c>
      <c r="P1286" t="s">
        <v>1525</v>
      </c>
      <c r="Q1286" t="s"/>
      <c r="R1286" t="s">
        <v>112</v>
      </c>
      <c r="S1286" t="s">
        <v>1530</v>
      </c>
      <c r="T1286" t="s">
        <v>81</v>
      </c>
      <c r="U1286" t="s">
        <v>82</v>
      </c>
      <c r="V1286" t="s">
        <v>83</v>
      </c>
      <c r="W1286" t="s">
        <v>109</v>
      </c>
      <c r="X1286" t="s"/>
      <c r="Y1286" t="s">
        <v>85</v>
      </c>
      <c r="Z1286">
        <f>HYPERLINK("https://hotel-media.eclerx.com/savepage/tk_15462420808166592_sr_189.html","info")</f>
        <v/>
      </c>
      <c r="AA1286" t="n">
        <v>-7873829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388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7873829</v>
      </c>
      <c r="AZ1286" t="s">
        <v>1528</v>
      </c>
      <c r="BA1286" t="s"/>
      <c r="BB1286" t="n">
        <v>69833</v>
      </c>
      <c r="BC1286" t="n">
        <v>52.512184</v>
      </c>
      <c r="BD1286" t="n">
        <v>52.512184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1525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116.81</v>
      </c>
      <c r="L1287" t="s">
        <v>76</v>
      </c>
      <c r="M1287" t="s"/>
      <c r="N1287" t="s">
        <v>1531</v>
      </c>
      <c r="O1287" t="s">
        <v>78</v>
      </c>
      <c r="P1287" t="s">
        <v>1525</v>
      </c>
      <c r="Q1287" t="s"/>
      <c r="R1287" t="s">
        <v>112</v>
      </c>
      <c r="S1287" t="s">
        <v>1532</v>
      </c>
      <c r="T1287" t="s">
        <v>81</v>
      </c>
      <c r="U1287" t="s">
        <v>82</v>
      </c>
      <c r="V1287" t="s">
        <v>83</v>
      </c>
      <c r="W1287" t="s">
        <v>109</v>
      </c>
      <c r="X1287" t="s"/>
      <c r="Y1287" t="s">
        <v>85</v>
      </c>
      <c r="Z1287">
        <f>HYPERLINK("https://hotel-media.eclerx.com/savepage/tk_15462420808166592_sr_189.html","info")</f>
        <v/>
      </c>
      <c r="AA1287" t="n">
        <v>-7873829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388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7873829</v>
      </c>
      <c r="AZ1287" t="s">
        <v>1528</v>
      </c>
      <c r="BA1287" t="s"/>
      <c r="BB1287" t="n">
        <v>69833</v>
      </c>
      <c r="BC1287" t="n">
        <v>52.512184</v>
      </c>
      <c r="BD1287" t="n">
        <v>52.512184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1525</v>
      </c>
      <c r="F1288" t="n">
        <v>-1</v>
      </c>
      <c r="G1288" t="s">
        <v>74</v>
      </c>
      <c r="H1288" t="s">
        <v>75</v>
      </c>
      <c r="I1288" t="s"/>
      <c r="J1288" t="s">
        <v>74</v>
      </c>
      <c r="K1288" t="n">
        <v>124</v>
      </c>
      <c r="L1288" t="s">
        <v>76</v>
      </c>
      <c r="M1288" t="s"/>
      <c r="N1288" t="s">
        <v>1529</v>
      </c>
      <c r="O1288" t="s">
        <v>78</v>
      </c>
      <c r="P1288" t="s">
        <v>1525</v>
      </c>
      <c r="Q1288" t="s"/>
      <c r="R1288" t="s">
        <v>112</v>
      </c>
      <c r="S1288" t="s">
        <v>322</v>
      </c>
      <c r="T1288" t="s">
        <v>81</v>
      </c>
      <c r="U1288" t="s">
        <v>82</v>
      </c>
      <c r="V1288" t="s">
        <v>83</v>
      </c>
      <c r="W1288" t="s">
        <v>109</v>
      </c>
      <c r="X1288" t="s"/>
      <c r="Y1288" t="s">
        <v>85</v>
      </c>
      <c r="Z1288">
        <f>HYPERLINK("https://hotel-media.eclerx.com/savepage/tk_15462420808166592_sr_189.html","info")</f>
        <v/>
      </c>
      <c r="AA1288" t="n">
        <v>-7873829</v>
      </c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388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7873829</v>
      </c>
      <c r="AZ1288" t="s">
        <v>1528</v>
      </c>
      <c r="BA1288" t="s"/>
      <c r="BB1288" t="n">
        <v>69833</v>
      </c>
      <c r="BC1288" t="n">
        <v>52.512184</v>
      </c>
      <c r="BD1288" t="n">
        <v>52.512184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1525</v>
      </c>
      <c r="F1289" t="n">
        <v>-1</v>
      </c>
      <c r="G1289" t="s">
        <v>74</v>
      </c>
      <c r="H1289" t="s">
        <v>75</v>
      </c>
      <c r="I1289" t="s"/>
      <c r="J1289" t="s">
        <v>74</v>
      </c>
      <c r="K1289" t="n">
        <v>146</v>
      </c>
      <c r="L1289" t="s">
        <v>76</v>
      </c>
      <c r="M1289" t="s"/>
      <c r="N1289" t="s">
        <v>1531</v>
      </c>
      <c r="O1289" t="s">
        <v>78</v>
      </c>
      <c r="P1289" t="s">
        <v>1525</v>
      </c>
      <c r="Q1289" t="s"/>
      <c r="R1289" t="s">
        <v>112</v>
      </c>
      <c r="S1289" t="s">
        <v>753</v>
      </c>
      <c r="T1289" t="s">
        <v>81</v>
      </c>
      <c r="U1289" t="s">
        <v>82</v>
      </c>
      <c r="V1289" t="s">
        <v>83</v>
      </c>
      <c r="W1289" t="s">
        <v>109</v>
      </c>
      <c r="X1289" t="s"/>
      <c r="Y1289" t="s">
        <v>85</v>
      </c>
      <c r="Z1289">
        <f>HYPERLINK("https://hotel-media.eclerx.com/savepage/tk_15462420808166592_sr_189.html","info")</f>
        <v/>
      </c>
      <c r="AA1289" t="n">
        <v>-7873829</v>
      </c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388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7873829</v>
      </c>
      <c r="AZ1289" t="s">
        <v>1528</v>
      </c>
      <c r="BA1289" t="s"/>
      <c r="BB1289" t="n">
        <v>69833</v>
      </c>
      <c r="BC1289" t="n">
        <v>52.512184</v>
      </c>
      <c r="BD1289" t="n">
        <v>52.512184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1525</v>
      </c>
      <c r="F1290" t="n">
        <v>-1</v>
      </c>
      <c r="G1290" t="s">
        <v>74</v>
      </c>
      <c r="H1290" t="s">
        <v>75</v>
      </c>
      <c r="I1290" t="s"/>
      <c r="J1290" t="s">
        <v>74</v>
      </c>
      <c r="K1290" t="n">
        <v>149.23</v>
      </c>
      <c r="L1290" t="s">
        <v>76</v>
      </c>
      <c r="M1290" t="s"/>
      <c r="N1290" t="s">
        <v>1531</v>
      </c>
      <c r="O1290" t="s">
        <v>78</v>
      </c>
      <c r="P1290" t="s">
        <v>1525</v>
      </c>
      <c r="Q1290" t="s"/>
      <c r="R1290" t="s">
        <v>112</v>
      </c>
      <c r="S1290" t="s">
        <v>1533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>
        <f>HYPERLINK("https://hotel-media.eclerx.com/savepage/tk_15462420808166592_sr_189.html","info")</f>
        <v/>
      </c>
      <c r="AA1290" t="n">
        <v>-7873829</v>
      </c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388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7873829</v>
      </c>
      <c r="AZ1290" t="s">
        <v>1528</v>
      </c>
      <c r="BA1290" t="s"/>
      <c r="BB1290" t="n">
        <v>69833</v>
      </c>
      <c r="BC1290" t="n">
        <v>52.512184</v>
      </c>
      <c r="BD1290" t="n">
        <v>52.512184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1525</v>
      </c>
      <c r="F1291" t="n">
        <v>-1</v>
      </c>
      <c r="G1291" t="s">
        <v>74</v>
      </c>
      <c r="H1291" t="s">
        <v>75</v>
      </c>
      <c r="I1291" t="s"/>
      <c r="J1291" t="s">
        <v>74</v>
      </c>
      <c r="K1291" t="n">
        <v>165.81</v>
      </c>
      <c r="L1291" t="s">
        <v>76</v>
      </c>
      <c r="M1291" t="s"/>
      <c r="N1291" t="s">
        <v>1531</v>
      </c>
      <c r="O1291" t="s">
        <v>78</v>
      </c>
      <c r="P1291" t="s">
        <v>1525</v>
      </c>
      <c r="Q1291" t="s"/>
      <c r="R1291" t="s">
        <v>112</v>
      </c>
      <c r="S1291" t="s">
        <v>1534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>
        <f>HYPERLINK("https://hotel-media.eclerx.com/savepage/tk_15462420808166592_sr_189.html","info")</f>
        <v/>
      </c>
      <c r="AA1291" t="n">
        <v>-7873829</v>
      </c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388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7873829</v>
      </c>
      <c r="AZ1291" t="s">
        <v>1528</v>
      </c>
      <c r="BA1291" t="s"/>
      <c r="BB1291" t="n">
        <v>69833</v>
      </c>
      <c r="BC1291" t="n">
        <v>52.512184</v>
      </c>
      <c r="BD1291" t="n">
        <v>52.512184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1535</v>
      </c>
      <c r="F1292" t="n">
        <v>71959</v>
      </c>
      <c r="G1292" t="s">
        <v>74</v>
      </c>
      <c r="H1292" t="s">
        <v>75</v>
      </c>
      <c r="I1292" t="s"/>
      <c r="J1292" t="s">
        <v>74</v>
      </c>
      <c r="K1292" t="n">
        <v>80</v>
      </c>
      <c r="L1292" t="s">
        <v>76</v>
      </c>
      <c r="M1292" t="s"/>
      <c r="N1292" t="s">
        <v>93</v>
      </c>
      <c r="O1292" t="s">
        <v>78</v>
      </c>
      <c r="P1292" t="s">
        <v>1536</v>
      </c>
      <c r="Q1292" t="s"/>
      <c r="R1292" t="s">
        <v>112</v>
      </c>
      <c r="S1292" t="s">
        <v>798</v>
      </c>
      <c r="T1292" t="s">
        <v>81</v>
      </c>
      <c r="U1292" t="s">
        <v>82</v>
      </c>
      <c r="V1292" t="s">
        <v>83</v>
      </c>
      <c r="W1292" t="s">
        <v>109</v>
      </c>
      <c r="X1292" t="s"/>
      <c r="Y1292" t="s">
        <v>85</v>
      </c>
      <c r="Z1292">
        <f>HYPERLINK("https://hotel-media.eclerx.com/savepage/tk_1546241810773211_sr_188.html","info")</f>
        <v/>
      </c>
      <c r="AA1292" t="n">
        <v>9070</v>
      </c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291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230619</v>
      </c>
      <c r="AZ1292" t="s">
        <v>1537</v>
      </c>
      <c r="BA1292" t="s"/>
      <c r="BB1292" t="n">
        <v>69458</v>
      </c>
      <c r="BC1292" t="n">
        <v>52.523402</v>
      </c>
      <c r="BD1292" t="n">
        <v>52.523402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1535</v>
      </c>
      <c r="F1293" t="n">
        <v>71959</v>
      </c>
      <c r="G1293" t="s">
        <v>74</v>
      </c>
      <c r="H1293" t="s">
        <v>75</v>
      </c>
      <c r="I1293" t="s"/>
      <c r="J1293" t="s">
        <v>74</v>
      </c>
      <c r="K1293" t="n">
        <v>99</v>
      </c>
      <c r="L1293" t="s">
        <v>76</v>
      </c>
      <c r="M1293" t="s"/>
      <c r="N1293" t="s">
        <v>104</v>
      </c>
      <c r="O1293" t="s">
        <v>78</v>
      </c>
      <c r="P1293" t="s">
        <v>1536</v>
      </c>
      <c r="Q1293" t="s"/>
      <c r="R1293" t="s">
        <v>112</v>
      </c>
      <c r="S1293" t="s">
        <v>200</v>
      </c>
      <c r="T1293" t="s">
        <v>81</v>
      </c>
      <c r="U1293" t="s">
        <v>82</v>
      </c>
      <c r="V1293" t="s">
        <v>83</v>
      </c>
      <c r="W1293" t="s">
        <v>109</v>
      </c>
      <c r="X1293" t="s"/>
      <c r="Y1293" t="s">
        <v>85</v>
      </c>
      <c r="Z1293">
        <f>HYPERLINK("https://hotel-media.eclerx.com/savepage/tk_1546241810773211_sr_188.html","info")</f>
        <v/>
      </c>
      <c r="AA1293" t="n">
        <v>9070</v>
      </c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291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230619</v>
      </c>
      <c r="AZ1293" t="s">
        <v>1537</v>
      </c>
      <c r="BA1293" t="s"/>
      <c r="BB1293" t="n">
        <v>69458</v>
      </c>
      <c r="BC1293" t="n">
        <v>52.523402</v>
      </c>
      <c r="BD1293" t="n">
        <v>52.523402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1535</v>
      </c>
      <c r="F1294" t="n">
        <v>71959</v>
      </c>
      <c r="G1294" t="s">
        <v>74</v>
      </c>
      <c r="H1294" t="s">
        <v>75</v>
      </c>
      <c r="I1294" t="s"/>
      <c r="J1294" t="s">
        <v>74</v>
      </c>
      <c r="K1294" t="n">
        <v>109</v>
      </c>
      <c r="L1294" t="s">
        <v>76</v>
      </c>
      <c r="M1294" t="s"/>
      <c r="N1294" t="s">
        <v>182</v>
      </c>
      <c r="O1294" t="s">
        <v>78</v>
      </c>
      <c r="P1294" t="s">
        <v>1536</v>
      </c>
      <c r="Q1294" t="s"/>
      <c r="R1294" t="s">
        <v>112</v>
      </c>
      <c r="S1294" t="s">
        <v>202</v>
      </c>
      <c r="T1294" t="s">
        <v>81</v>
      </c>
      <c r="U1294" t="s">
        <v>82</v>
      </c>
      <c r="V1294" t="s">
        <v>83</v>
      </c>
      <c r="W1294" t="s">
        <v>109</v>
      </c>
      <c r="X1294" t="s"/>
      <c r="Y1294" t="s">
        <v>85</v>
      </c>
      <c r="Z1294">
        <f>HYPERLINK("https://hotel-media.eclerx.com/savepage/tk_1546241810773211_sr_188.html","info")</f>
        <v/>
      </c>
      <c r="AA1294" t="n">
        <v>9070</v>
      </c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291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230619</v>
      </c>
      <c r="AZ1294" t="s">
        <v>1537</v>
      </c>
      <c r="BA1294" t="s"/>
      <c r="BB1294" t="n">
        <v>69458</v>
      </c>
      <c r="BC1294" t="n">
        <v>52.523402</v>
      </c>
      <c r="BD1294" t="n">
        <v>52.523402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1538</v>
      </c>
      <c r="F1295" t="n">
        <v>297116</v>
      </c>
      <c r="G1295" t="s">
        <v>74</v>
      </c>
      <c r="H1295" t="s">
        <v>75</v>
      </c>
      <c r="I1295" t="s"/>
      <c r="J1295" t="s">
        <v>74</v>
      </c>
      <c r="K1295" t="n">
        <v>133.56</v>
      </c>
      <c r="L1295" t="s">
        <v>76</v>
      </c>
      <c r="M1295" t="s"/>
      <c r="N1295" t="s">
        <v>93</v>
      </c>
      <c r="O1295" t="s">
        <v>78</v>
      </c>
      <c r="P1295" t="s">
        <v>1539</v>
      </c>
      <c r="Q1295" t="s"/>
      <c r="R1295" t="s">
        <v>112</v>
      </c>
      <c r="S1295" t="s">
        <v>1540</v>
      </c>
      <c r="T1295" t="s">
        <v>81</v>
      </c>
      <c r="U1295" t="s">
        <v>82</v>
      </c>
      <c r="V1295" t="s">
        <v>83</v>
      </c>
      <c r="W1295" t="s">
        <v>109</v>
      </c>
      <c r="X1295" t="s"/>
      <c r="Y1295" t="s">
        <v>85</v>
      </c>
      <c r="Z1295">
        <f>HYPERLINK("https://hotel-media.eclerx.com/savepage/tk_15462418860753753_sr_189.html","info")</f>
        <v/>
      </c>
      <c r="AA1295" t="n">
        <v>5848</v>
      </c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296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163244</v>
      </c>
      <c r="AZ1295" t="s">
        <v>1541</v>
      </c>
      <c r="BA1295" t="s"/>
      <c r="BB1295" t="n">
        <v>1600</v>
      </c>
      <c r="BC1295" t="n">
        <v>52.502926</v>
      </c>
      <c r="BD1295" t="n">
        <v>52.502926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1538</v>
      </c>
      <c r="F1296" t="n">
        <v>297116</v>
      </c>
      <c r="G1296" t="s">
        <v>74</v>
      </c>
      <c r="H1296" t="s">
        <v>75</v>
      </c>
      <c r="I1296" t="s"/>
      <c r="J1296" t="s">
        <v>74</v>
      </c>
      <c r="K1296" t="n">
        <v>166.95</v>
      </c>
      <c r="L1296" t="s">
        <v>76</v>
      </c>
      <c r="M1296" t="s"/>
      <c r="N1296" t="s">
        <v>95</v>
      </c>
      <c r="O1296" t="s">
        <v>78</v>
      </c>
      <c r="P1296" t="s">
        <v>1539</v>
      </c>
      <c r="Q1296" t="s"/>
      <c r="R1296" t="s">
        <v>112</v>
      </c>
      <c r="S1296" t="s">
        <v>256</v>
      </c>
      <c r="T1296" t="s">
        <v>81</v>
      </c>
      <c r="U1296" t="s">
        <v>82</v>
      </c>
      <c r="V1296" t="s">
        <v>83</v>
      </c>
      <c r="W1296" t="s">
        <v>109</v>
      </c>
      <c r="X1296" t="s"/>
      <c r="Y1296" t="s">
        <v>85</v>
      </c>
      <c r="Z1296">
        <f>HYPERLINK("https://hotel-media.eclerx.com/savepage/tk_15462418860753753_sr_189.html","info")</f>
        <v/>
      </c>
      <c r="AA1296" t="n">
        <v>5848</v>
      </c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296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163244</v>
      </c>
      <c r="AZ1296" t="s">
        <v>1541</v>
      </c>
      <c r="BA1296" t="s"/>
      <c r="BB1296" t="n">
        <v>1600</v>
      </c>
      <c r="BC1296" t="n">
        <v>52.502926</v>
      </c>
      <c r="BD1296" t="n">
        <v>52.502926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1538</v>
      </c>
      <c r="F1297" t="n">
        <v>297116</v>
      </c>
      <c r="G1297" t="s">
        <v>74</v>
      </c>
      <c r="H1297" t="s">
        <v>75</v>
      </c>
      <c r="I1297" t="s"/>
      <c r="J1297" t="s">
        <v>74</v>
      </c>
      <c r="K1297" t="n">
        <v>198.45</v>
      </c>
      <c r="L1297" t="s">
        <v>76</v>
      </c>
      <c r="M1297" t="s"/>
      <c r="N1297" t="s">
        <v>327</v>
      </c>
      <c r="O1297" t="s">
        <v>78</v>
      </c>
      <c r="P1297" t="s">
        <v>1539</v>
      </c>
      <c r="Q1297" t="s"/>
      <c r="R1297" t="s">
        <v>112</v>
      </c>
      <c r="S1297" t="s">
        <v>513</v>
      </c>
      <c r="T1297" t="s">
        <v>81</v>
      </c>
      <c r="U1297" t="s">
        <v>82</v>
      </c>
      <c r="V1297" t="s">
        <v>83</v>
      </c>
      <c r="W1297" t="s">
        <v>109</v>
      </c>
      <c r="X1297" t="s"/>
      <c r="Y1297" t="s">
        <v>85</v>
      </c>
      <c r="Z1297">
        <f>HYPERLINK("https://hotel-media.eclerx.com/savepage/tk_15462418860753753_sr_189.html","info")</f>
        <v/>
      </c>
      <c r="AA1297" t="n">
        <v>5848</v>
      </c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296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163244</v>
      </c>
      <c r="AZ1297" t="s">
        <v>1541</v>
      </c>
      <c r="BA1297" t="s"/>
      <c r="BB1297" t="n">
        <v>1600</v>
      </c>
      <c r="BC1297" t="n">
        <v>52.502926</v>
      </c>
      <c r="BD1297" t="n">
        <v>52.502926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1542</v>
      </c>
      <c r="F1298" t="n">
        <v>1728051</v>
      </c>
      <c r="G1298" t="s">
        <v>74</v>
      </c>
      <c r="H1298" t="s">
        <v>75</v>
      </c>
      <c r="I1298" t="s"/>
      <c r="J1298" t="s">
        <v>74</v>
      </c>
      <c r="K1298" t="n">
        <v>70.88</v>
      </c>
      <c r="L1298" t="s">
        <v>76</v>
      </c>
      <c r="M1298" t="s"/>
      <c r="N1298" t="s">
        <v>93</v>
      </c>
      <c r="O1298" t="s">
        <v>78</v>
      </c>
      <c r="P1298" t="s">
        <v>1543</v>
      </c>
      <c r="Q1298" t="s"/>
      <c r="R1298" t="s">
        <v>171</v>
      </c>
      <c r="S1298" t="s">
        <v>1544</v>
      </c>
      <c r="T1298" t="s">
        <v>81</v>
      </c>
      <c r="U1298" t="s">
        <v>82</v>
      </c>
      <c r="V1298" t="s">
        <v>83</v>
      </c>
      <c r="W1298" t="s">
        <v>109</v>
      </c>
      <c r="X1298" t="s"/>
      <c r="Y1298" t="s">
        <v>85</v>
      </c>
      <c r="Z1298">
        <f>HYPERLINK("https://hotel-media.eclerx.com/savepage/tk_15462417535948186_sr_188.html","info")</f>
        <v/>
      </c>
      <c r="AA1298" t="n">
        <v>170492</v>
      </c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261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2204315</v>
      </c>
      <c r="AZ1298" t="s">
        <v>1545</v>
      </c>
      <c r="BA1298" t="s"/>
      <c r="BB1298" t="n">
        <v>543813</v>
      </c>
      <c r="BC1298" t="n">
        <v>52.506331</v>
      </c>
      <c r="BD1298" t="n">
        <v>52.506331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1542</v>
      </c>
      <c r="F1299" t="n">
        <v>1728051</v>
      </c>
      <c r="G1299" t="s">
        <v>74</v>
      </c>
      <c r="H1299" t="s">
        <v>75</v>
      </c>
      <c r="I1299" t="s"/>
      <c r="J1299" t="s">
        <v>74</v>
      </c>
      <c r="K1299" t="n">
        <v>78.75</v>
      </c>
      <c r="L1299" t="s">
        <v>76</v>
      </c>
      <c r="M1299" t="s"/>
      <c r="N1299" t="s">
        <v>95</v>
      </c>
      <c r="O1299" t="s">
        <v>78</v>
      </c>
      <c r="P1299" t="s">
        <v>1543</v>
      </c>
      <c r="Q1299" t="s"/>
      <c r="R1299" t="s">
        <v>171</v>
      </c>
      <c r="S1299" t="s">
        <v>1546</v>
      </c>
      <c r="T1299" t="s">
        <v>81</v>
      </c>
      <c r="U1299" t="s">
        <v>82</v>
      </c>
      <c r="V1299" t="s">
        <v>83</v>
      </c>
      <c r="W1299" t="s">
        <v>109</v>
      </c>
      <c r="X1299" t="s"/>
      <c r="Y1299" t="s">
        <v>85</v>
      </c>
      <c r="Z1299">
        <f>HYPERLINK("https://hotel-media.eclerx.com/savepage/tk_15462417535948186_sr_188.html","info")</f>
        <v/>
      </c>
      <c r="AA1299" t="n">
        <v>170492</v>
      </c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261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2204315</v>
      </c>
      <c r="AZ1299" t="s">
        <v>1545</v>
      </c>
      <c r="BA1299" t="s"/>
      <c r="BB1299" t="n">
        <v>543813</v>
      </c>
      <c r="BC1299" t="n">
        <v>52.506331</v>
      </c>
      <c r="BD1299" t="n">
        <v>52.506331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1542</v>
      </c>
      <c r="F1300" t="n">
        <v>1728051</v>
      </c>
      <c r="G1300" t="s">
        <v>74</v>
      </c>
      <c r="H1300" t="s">
        <v>75</v>
      </c>
      <c r="I1300" t="s"/>
      <c r="J1300" t="s">
        <v>74</v>
      </c>
      <c r="K1300" t="n">
        <v>98.75</v>
      </c>
      <c r="L1300" t="s">
        <v>76</v>
      </c>
      <c r="M1300" t="s"/>
      <c r="N1300" t="s">
        <v>201</v>
      </c>
      <c r="O1300" t="s">
        <v>78</v>
      </c>
      <c r="P1300" t="s">
        <v>1543</v>
      </c>
      <c r="Q1300" t="s"/>
      <c r="R1300" t="s">
        <v>171</v>
      </c>
      <c r="S1300" t="s">
        <v>1547</v>
      </c>
      <c r="T1300" t="s">
        <v>81</v>
      </c>
      <c r="U1300" t="s">
        <v>82</v>
      </c>
      <c r="V1300" t="s">
        <v>83</v>
      </c>
      <c r="W1300" t="s">
        <v>109</v>
      </c>
      <c r="X1300" t="s"/>
      <c r="Y1300" t="s">
        <v>85</v>
      </c>
      <c r="Z1300">
        <f>HYPERLINK("https://hotel-media.eclerx.com/savepage/tk_15462417535948186_sr_188.html","info")</f>
        <v/>
      </c>
      <c r="AA1300" t="n">
        <v>170492</v>
      </c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261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2204315</v>
      </c>
      <c r="AZ1300" t="s">
        <v>1545</v>
      </c>
      <c r="BA1300" t="s"/>
      <c r="BB1300" t="n">
        <v>543813</v>
      </c>
      <c r="BC1300" t="n">
        <v>52.506331</v>
      </c>
      <c r="BD1300" t="n">
        <v>52.506331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1548</v>
      </c>
      <c r="F1301" t="n">
        <v>116695</v>
      </c>
      <c r="G1301" t="s">
        <v>74</v>
      </c>
      <c r="H1301" t="s">
        <v>75</v>
      </c>
      <c r="I1301" t="s"/>
      <c r="J1301" t="s">
        <v>74</v>
      </c>
      <c r="K1301" t="n">
        <v>79</v>
      </c>
      <c r="L1301" t="s">
        <v>76</v>
      </c>
      <c r="M1301" t="s"/>
      <c r="N1301" t="s">
        <v>93</v>
      </c>
      <c r="O1301" t="s">
        <v>78</v>
      </c>
      <c r="P1301" t="s">
        <v>1549</v>
      </c>
      <c r="Q1301" t="s"/>
      <c r="R1301" t="s">
        <v>79</v>
      </c>
      <c r="S1301" t="s">
        <v>98</v>
      </c>
      <c r="T1301" t="s">
        <v>81</v>
      </c>
      <c r="U1301" t="s">
        <v>82</v>
      </c>
      <c r="V1301" t="s">
        <v>83</v>
      </c>
      <c r="W1301" t="s">
        <v>109</v>
      </c>
      <c r="X1301" t="s"/>
      <c r="Y1301" t="s">
        <v>85</v>
      </c>
      <c r="Z1301">
        <f>HYPERLINK("https://hotel-media.eclerx.com/savepage/tk_15462418827429235_sr_189.html","info")</f>
        <v/>
      </c>
      <c r="AA1301" t="n">
        <v>40619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294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1603238</v>
      </c>
      <c r="AZ1301" t="s">
        <v>1550</v>
      </c>
      <c r="BA1301" t="s"/>
      <c r="BB1301" t="n">
        <v>102101</v>
      </c>
      <c r="BC1301" t="n">
        <v>52.55298</v>
      </c>
      <c r="BD1301" t="n">
        <v>52.55298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1548</v>
      </c>
      <c r="F1302" t="n">
        <v>116695</v>
      </c>
      <c r="G1302" t="s">
        <v>74</v>
      </c>
      <c r="H1302" t="s">
        <v>75</v>
      </c>
      <c r="I1302" t="s"/>
      <c r="J1302" t="s">
        <v>74</v>
      </c>
      <c r="K1302" t="n">
        <v>87</v>
      </c>
      <c r="L1302" t="s">
        <v>76</v>
      </c>
      <c r="M1302" t="s"/>
      <c r="N1302" t="s">
        <v>95</v>
      </c>
      <c r="O1302" t="s">
        <v>78</v>
      </c>
      <c r="P1302" t="s">
        <v>1549</v>
      </c>
      <c r="Q1302" t="s"/>
      <c r="R1302" t="s">
        <v>79</v>
      </c>
      <c r="S1302" t="s">
        <v>181</v>
      </c>
      <c r="T1302" t="s">
        <v>81</v>
      </c>
      <c r="U1302" t="s">
        <v>82</v>
      </c>
      <c r="V1302" t="s">
        <v>83</v>
      </c>
      <c r="W1302" t="s">
        <v>109</v>
      </c>
      <c r="X1302" t="s"/>
      <c r="Y1302" t="s">
        <v>85</v>
      </c>
      <c r="Z1302">
        <f>HYPERLINK("https://hotel-media.eclerx.com/savepage/tk_15462418827429235_sr_189.html","info")</f>
        <v/>
      </c>
      <c r="AA1302" t="n">
        <v>40619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294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1603238</v>
      </c>
      <c r="AZ1302" t="s">
        <v>1550</v>
      </c>
      <c r="BA1302" t="s"/>
      <c r="BB1302" t="n">
        <v>102101</v>
      </c>
      <c r="BC1302" t="n">
        <v>52.55298</v>
      </c>
      <c r="BD1302" t="n">
        <v>52.55298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1249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79</v>
      </c>
      <c r="L1303" t="s">
        <v>76</v>
      </c>
      <c r="M1303" t="s"/>
      <c r="N1303" t="s">
        <v>93</v>
      </c>
      <c r="O1303" t="s">
        <v>78</v>
      </c>
      <c r="P1303" t="s">
        <v>1249</v>
      </c>
      <c r="Q1303" t="s"/>
      <c r="R1303" t="s">
        <v>171</v>
      </c>
      <c r="S1303" t="s">
        <v>98</v>
      </c>
      <c r="T1303" t="s">
        <v>81</v>
      </c>
      <c r="U1303" t="s">
        <v>82</v>
      </c>
      <c r="V1303" t="s">
        <v>83</v>
      </c>
      <c r="W1303" t="s">
        <v>109</v>
      </c>
      <c r="X1303" t="s"/>
      <c r="Y1303" t="s">
        <v>85</v>
      </c>
      <c r="Z1303">
        <f>HYPERLINK("https://hotel-media.eclerx.com/savepage/tk_1546241832442019_sr_188.html","info")</f>
        <v/>
      </c>
      <c r="AA1303" t="n">
        <v>-2071751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303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2071751</v>
      </c>
      <c r="AZ1303" t="s">
        <v>1250</v>
      </c>
      <c r="BA1303" t="s"/>
      <c r="BB1303" t="n">
        <v>50935</v>
      </c>
      <c r="BC1303" t="n">
        <v>52.534097</v>
      </c>
      <c r="BD1303" t="n">
        <v>52.534097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1249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89</v>
      </c>
      <c r="L1304" t="s">
        <v>76</v>
      </c>
      <c r="M1304" t="s"/>
      <c r="N1304" t="s">
        <v>104</v>
      </c>
      <c r="O1304" t="s">
        <v>78</v>
      </c>
      <c r="P1304" t="s">
        <v>1249</v>
      </c>
      <c r="Q1304" t="s"/>
      <c r="R1304" t="s">
        <v>171</v>
      </c>
      <c r="S1304" t="s">
        <v>1179</v>
      </c>
      <c r="T1304" t="s">
        <v>81</v>
      </c>
      <c r="U1304" t="s">
        <v>82</v>
      </c>
      <c r="V1304" t="s">
        <v>83</v>
      </c>
      <c r="W1304" t="s">
        <v>109</v>
      </c>
      <c r="X1304" t="s"/>
      <c r="Y1304" t="s">
        <v>85</v>
      </c>
      <c r="Z1304">
        <f>HYPERLINK("https://hotel-media.eclerx.com/savepage/tk_1546241832442019_sr_188.html","info")</f>
        <v/>
      </c>
      <c r="AA1304" t="n">
        <v>-2071751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303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2071751</v>
      </c>
      <c r="AZ1304" t="s">
        <v>1250</v>
      </c>
      <c r="BA1304" t="s"/>
      <c r="BB1304" t="n">
        <v>50935</v>
      </c>
      <c r="BC1304" t="n">
        <v>52.534097</v>
      </c>
      <c r="BD1304" t="n">
        <v>52.534097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1249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101</v>
      </c>
      <c r="L1305" t="s">
        <v>76</v>
      </c>
      <c r="M1305" t="s"/>
      <c r="N1305" t="s">
        <v>340</v>
      </c>
      <c r="O1305" t="s">
        <v>78</v>
      </c>
      <c r="P1305" t="s">
        <v>1249</v>
      </c>
      <c r="Q1305" t="s"/>
      <c r="R1305" t="s">
        <v>171</v>
      </c>
      <c r="S1305" t="s">
        <v>96</v>
      </c>
      <c r="T1305" t="s">
        <v>81</v>
      </c>
      <c r="U1305" t="s">
        <v>82</v>
      </c>
      <c r="V1305" t="s">
        <v>83</v>
      </c>
      <c r="W1305" t="s">
        <v>109</v>
      </c>
      <c r="X1305" t="s"/>
      <c r="Y1305" t="s">
        <v>85</v>
      </c>
      <c r="Z1305">
        <f>HYPERLINK("https://hotel-media.eclerx.com/savepage/tk_1546241832442019_sr_188.html","info")</f>
        <v/>
      </c>
      <c r="AA1305" t="n">
        <v>-2071751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303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2071751</v>
      </c>
      <c r="AZ1305" t="s">
        <v>1250</v>
      </c>
      <c r="BA1305" t="s"/>
      <c r="BB1305" t="n">
        <v>50935</v>
      </c>
      <c r="BC1305" t="n">
        <v>52.534097</v>
      </c>
      <c r="BD1305" t="n">
        <v>52.534097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1249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107</v>
      </c>
      <c r="L1306" t="s">
        <v>76</v>
      </c>
      <c r="M1306" t="s"/>
      <c r="N1306" t="s">
        <v>137</v>
      </c>
      <c r="O1306" t="s">
        <v>78</v>
      </c>
      <c r="P1306" t="s">
        <v>1249</v>
      </c>
      <c r="Q1306" t="s"/>
      <c r="R1306" t="s">
        <v>171</v>
      </c>
      <c r="S1306" t="s">
        <v>245</v>
      </c>
      <c r="T1306" t="s">
        <v>81</v>
      </c>
      <c r="U1306" t="s">
        <v>82</v>
      </c>
      <c r="V1306" t="s">
        <v>83</v>
      </c>
      <c r="W1306" t="s">
        <v>84</v>
      </c>
      <c r="X1306" t="s"/>
      <c r="Y1306" t="s">
        <v>85</v>
      </c>
      <c r="Z1306">
        <f>HYPERLINK("https://hotel-media.eclerx.com/savepage/tk_1546241832442019_sr_188.html","info")</f>
        <v/>
      </c>
      <c r="AA1306" t="n">
        <v>-2071751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303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2071751</v>
      </c>
      <c r="AZ1306" t="s">
        <v>1250</v>
      </c>
      <c r="BA1306" t="s"/>
      <c r="BB1306" t="n">
        <v>50935</v>
      </c>
      <c r="BC1306" t="n">
        <v>52.534097</v>
      </c>
      <c r="BD1306" t="n">
        <v>52.534097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1056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127.5</v>
      </c>
      <c r="L1307" t="s">
        <v>76</v>
      </c>
      <c r="M1307" t="s"/>
      <c r="N1307" t="s">
        <v>93</v>
      </c>
      <c r="O1307" t="s">
        <v>78</v>
      </c>
      <c r="P1307" t="s">
        <v>1056</v>
      </c>
      <c r="Q1307" t="s"/>
      <c r="R1307" t="s">
        <v>171</v>
      </c>
      <c r="S1307" t="s">
        <v>1057</v>
      </c>
      <c r="T1307" t="s">
        <v>81</v>
      </c>
      <c r="U1307" t="s">
        <v>82</v>
      </c>
      <c r="V1307" t="s">
        <v>83</v>
      </c>
      <c r="W1307" t="s">
        <v>84</v>
      </c>
      <c r="X1307" t="s"/>
      <c r="Y1307" t="s">
        <v>85</v>
      </c>
      <c r="Z1307">
        <f>HYPERLINK("https://hotel-media.eclerx.com/savepage/tk_15462416567725809_sr_188.html","info")</f>
        <v/>
      </c>
      <c r="AA1307" t="n">
        <v>-2071771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208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2071771</v>
      </c>
      <c r="AZ1307" t="s">
        <v>1058</v>
      </c>
      <c r="BA1307" t="s"/>
      <c r="BB1307" t="n">
        <v>41920</v>
      </c>
      <c r="BC1307" t="n">
        <v>52.64323</v>
      </c>
      <c r="BD1307" t="n">
        <v>52.64323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592</v>
      </c>
      <c r="F1308" t="n">
        <v>5254670</v>
      </c>
      <c r="G1308" t="s">
        <v>74</v>
      </c>
      <c r="H1308" t="s">
        <v>75</v>
      </c>
      <c r="I1308" t="s"/>
      <c r="J1308" t="s">
        <v>74</v>
      </c>
      <c r="K1308" t="n">
        <v>124.95</v>
      </c>
      <c r="L1308" t="s">
        <v>76</v>
      </c>
      <c r="M1308" t="s"/>
      <c r="N1308" t="s">
        <v>95</v>
      </c>
      <c r="O1308" t="s">
        <v>78</v>
      </c>
      <c r="P1308" t="s">
        <v>593</v>
      </c>
      <c r="Q1308" t="s"/>
      <c r="R1308" t="s">
        <v>112</v>
      </c>
      <c r="S1308" t="s">
        <v>148</v>
      </c>
      <c r="T1308" t="s">
        <v>81</v>
      </c>
      <c r="U1308" t="s">
        <v>82</v>
      </c>
      <c r="V1308" t="s">
        <v>83</v>
      </c>
      <c r="W1308" t="s">
        <v>109</v>
      </c>
      <c r="X1308" t="s"/>
      <c r="Y1308" t="s">
        <v>85</v>
      </c>
      <c r="Z1308">
        <f>HYPERLINK("https://hotel-media.eclerx.com/savepage/tk_15462422742713642_sr_189.html","info")</f>
        <v/>
      </c>
      <c r="AA1308" t="n">
        <v>273811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474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937649</v>
      </c>
      <c r="AZ1308" t="s">
        <v>594</v>
      </c>
      <c r="BA1308" t="s"/>
      <c r="BB1308" t="n">
        <v>468159</v>
      </c>
      <c r="BC1308" t="n">
        <v>52.522255</v>
      </c>
      <c r="BD1308" t="n">
        <v>52.522255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592</v>
      </c>
      <c r="F1309" t="n">
        <v>5254670</v>
      </c>
      <c r="G1309" t="s">
        <v>74</v>
      </c>
      <c r="H1309" t="s">
        <v>75</v>
      </c>
      <c r="I1309" t="s"/>
      <c r="J1309" t="s">
        <v>74</v>
      </c>
      <c r="K1309" t="n">
        <v>154.95</v>
      </c>
      <c r="L1309" t="s">
        <v>76</v>
      </c>
      <c r="M1309" t="s"/>
      <c r="N1309" t="s">
        <v>595</v>
      </c>
      <c r="O1309" t="s">
        <v>78</v>
      </c>
      <c r="P1309" t="s">
        <v>593</v>
      </c>
      <c r="Q1309" t="s"/>
      <c r="R1309" t="s">
        <v>112</v>
      </c>
      <c r="S1309" t="s">
        <v>596</v>
      </c>
      <c r="T1309" t="s">
        <v>81</v>
      </c>
      <c r="U1309" t="s">
        <v>82</v>
      </c>
      <c r="V1309" t="s">
        <v>83</v>
      </c>
      <c r="W1309" t="s">
        <v>109</v>
      </c>
      <c r="X1309" t="s"/>
      <c r="Y1309" t="s">
        <v>85</v>
      </c>
      <c r="Z1309">
        <f>HYPERLINK("https://hotel-media.eclerx.com/savepage/tk_15462422742713642_sr_189.html","info")</f>
        <v/>
      </c>
      <c r="AA1309" t="n">
        <v>273811</v>
      </c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474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937649</v>
      </c>
      <c r="AZ1309" t="s">
        <v>594</v>
      </c>
      <c r="BA1309" t="s"/>
      <c r="BB1309" t="n">
        <v>468159</v>
      </c>
      <c r="BC1309" t="n">
        <v>52.522255</v>
      </c>
      <c r="BD1309" t="n">
        <v>52.522255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592</v>
      </c>
      <c r="F1310" t="n">
        <v>5254670</v>
      </c>
      <c r="G1310" t="s">
        <v>74</v>
      </c>
      <c r="H1310" t="s">
        <v>75</v>
      </c>
      <c r="I1310" t="s"/>
      <c r="J1310" t="s">
        <v>74</v>
      </c>
      <c r="K1310" t="n">
        <v>166.95</v>
      </c>
      <c r="L1310" t="s">
        <v>76</v>
      </c>
      <c r="M1310" t="s"/>
      <c r="N1310" t="s">
        <v>597</v>
      </c>
      <c r="O1310" t="s">
        <v>78</v>
      </c>
      <c r="P1310" t="s">
        <v>593</v>
      </c>
      <c r="Q1310" t="s"/>
      <c r="R1310" t="s">
        <v>112</v>
      </c>
      <c r="S1310" t="s">
        <v>256</v>
      </c>
      <c r="T1310" t="s">
        <v>81</v>
      </c>
      <c r="U1310" t="s">
        <v>82</v>
      </c>
      <c r="V1310" t="s">
        <v>83</v>
      </c>
      <c r="W1310" t="s">
        <v>109</v>
      </c>
      <c r="X1310" t="s"/>
      <c r="Y1310" t="s">
        <v>85</v>
      </c>
      <c r="Z1310">
        <f>HYPERLINK("https://hotel-media.eclerx.com/savepage/tk_15462422742713642_sr_189.html","info")</f>
        <v/>
      </c>
      <c r="AA1310" t="n">
        <v>273811</v>
      </c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474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937649</v>
      </c>
      <c r="AZ1310" t="s">
        <v>594</v>
      </c>
      <c r="BA1310" t="s"/>
      <c r="BB1310" t="n">
        <v>468159</v>
      </c>
      <c r="BC1310" t="n">
        <v>52.522255</v>
      </c>
      <c r="BD1310" t="n">
        <v>52.522255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1129</v>
      </c>
      <c r="F1311" t="n">
        <v>-1</v>
      </c>
      <c r="G1311" t="s">
        <v>74</v>
      </c>
      <c r="H1311" t="s">
        <v>75</v>
      </c>
      <c r="I1311" t="s"/>
      <c r="J1311" t="s">
        <v>74</v>
      </c>
      <c r="K1311" t="n">
        <v>51</v>
      </c>
      <c r="L1311" t="s">
        <v>76</v>
      </c>
      <c r="M1311" t="s"/>
      <c r="N1311" t="s">
        <v>95</v>
      </c>
      <c r="O1311" t="s">
        <v>78</v>
      </c>
      <c r="P1311" t="s">
        <v>1129</v>
      </c>
      <c r="Q1311" t="s"/>
      <c r="R1311" t="s">
        <v>79</v>
      </c>
      <c r="S1311" t="s">
        <v>352</v>
      </c>
      <c r="T1311" t="s">
        <v>81</v>
      </c>
      <c r="U1311" t="s">
        <v>82</v>
      </c>
      <c r="V1311" t="s">
        <v>83</v>
      </c>
      <c r="W1311" t="s">
        <v>109</v>
      </c>
      <c r="X1311" t="s"/>
      <c r="Y1311" t="s">
        <v>85</v>
      </c>
      <c r="Z1311">
        <f>HYPERLINK("https://hotel-media.eclerx.com/savepage/tk_15462423507753792_sr_189.html","info")</f>
        <v/>
      </c>
      <c r="AA1311" t="n">
        <v>-2071498</v>
      </c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512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2071498</v>
      </c>
      <c r="AZ1311" t="s">
        <v>1130</v>
      </c>
      <c r="BA1311" t="s"/>
      <c r="BB1311" t="n">
        <v>401792</v>
      </c>
      <c r="BC1311" t="n">
        <v>52.503217</v>
      </c>
      <c r="BD1311" t="n">
        <v>52.503217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1551</v>
      </c>
      <c r="F1312" t="n">
        <v>375731</v>
      </c>
      <c r="G1312" t="s">
        <v>74</v>
      </c>
      <c r="H1312" t="s">
        <v>75</v>
      </c>
      <c r="I1312" t="s"/>
      <c r="J1312" t="s">
        <v>74</v>
      </c>
      <c r="K1312" t="n">
        <v>65.48999999999999</v>
      </c>
      <c r="L1312" t="s">
        <v>76</v>
      </c>
      <c r="M1312" t="s"/>
      <c r="N1312" t="s">
        <v>1552</v>
      </c>
      <c r="O1312" t="s">
        <v>78</v>
      </c>
      <c r="P1312" t="s">
        <v>1553</v>
      </c>
      <c r="Q1312" t="s"/>
      <c r="R1312" t="s">
        <v>79</v>
      </c>
      <c r="S1312" t="s">
        <v>1554</v>
      </c>
      <c r="T1312" t="s">
        <v>81</v>
      </c>
      <c r="U1312" t="s">
        <v>82</v>
      </c>
      <c r="V1312" t="s">
        <v>83</v>
      </c>
      <c r="W1312" t="s">
        <v>84</v>
      </c>
      <c r="X1312" t="s"/>
      <c r="Y1312" t="s">
        <v>85</v>
      </c>
      <c r="Z1312">
        <f>HYPERLINK("https://hotel-media.eclerx.com/savepage/tk_15462415769089115_sr_189.html","info")</f>
        <v/>
      </c>
      <c r="AA1312" t="n">
        <v>97281</v>
      </c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148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955142</v>
      </c>
      <c r="AZ1312" t="s">
        <v>1555</v>
      </c>
      <c r="BA1312" t="s"/>
      <c r="BB1312" t="n">
        <v>103035</v>
      </c>
      <c r="BC1312" t="n">
        <v>52.548898</v>
      </c>
      <c r="BD1312" t="n">
        <v>52.548898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1551</v>
      </c>
      <c r="F1313" t="n">
        <v>375731</v>
      </c>
      <c r="G1313" t="s">
        <v>74</v>
      </c>
      <c r="H1313" t="s">
        <v>75</v>
      </c>
      <c r="I1313" t="s"/>
      <c r="J1313" t="s">
        <v>74</v>
      </c>
      <c r="K1313" t="n">
        <v>65.5</v>
      </c>
      <c r="L1313" t="s">
        <v>76</v>
      </c>
      <c r="M1313" t="s"/>
      <c r="N1313" t="s">
        <v>93</v>
      </c>
      <c r="O1313" t="s">
        <v>78</v>
      </c>
      <c r="P1313" t="s">
        <v>1553</v>
      </c>
      <c r="Q1313" t="s"/>
      <c r="R1313" t="s">
        <v>79</v>
      </c>
      <c r="S1313" t="s">
        <v>1556</v>
      </c>
      <c r="T1313" t="s">
        <v>81</v>
      </c>
      <c r="U1313" t="s">
        <v>82</v>
      </c>
      <c r="V1313" t="s">
        <v>83</v>
      </c>
      <c r="W1313" t="s">
        <v>84</v>
      </c>
      <c r="X1313" t="s"/>
      <c r="Y1313" t="s">
        <v>85</v>
      </c>
      <c r="Z1313">
        <f>HYPERLINK("https://hotel-media.eclerx.com/savepage/tk_15462415769089115_sr_189.html","info")</f>
        <v/>
      </c>
      <c r="AA1313" t="n">
        <v>97281</v>
      </c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148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955142</v>
      </c>
      <c r="AZ1313" t="s">
        <v>1555</v>
      </c>
      <c r="BA1313" t="s"/>
      <c r="BB1313" t="n">
        <v>103035</v>
      </c>
      <c r="BC1313" t="n">
        <v>52.548898</v>
      </c>
      <c r="BD1313" t="n">
        <v>52.548898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1551</v>
      </c>
      <c r="F1314" t="n">
        <v>375731</v>
      </c>
      <c r="G1314" t="s">
        <v>74</v>
      </c>
      <c r="H1314" t="s">
        <v>75</v>
      </c>
      <c r="I1314" t="s"/>
      <c r="J1314" t="s">
        <v>74</v>
      </c>
      <c r="K1314" t="n">
        <v>79.5</v>
      </c>
      <c r="L1314" t="s">
        <v>76</v>
      </c>
      <c r="M1314" t="s"/>
      <c r="N1314" t="s">
        <v>1557</v>
      </c>
      <c r="O1314" t="s">
        <v>78</v>
      </c>
      <c r="P1314" t="s">
        <v>1553</v>
      </c>
      <c r="Q1314" t="s"/>
      <c r="R1314" t="s">
        <v>79</v>
      </c>
      <c r="S1314" t="s">
        <v>1558</v>
      </c>
      <c r="T1314" t="s">
        <v>81</v>
      </c>
      <c r="U1314" t="s">
        <v>82</v>
      </c>
      <c r="V1314" t="s">
        <v>83</v>
      </c>
      <c r="W1314" t="s">
        <v>84</v>
      </c>
      <c r="X1314" t="s"/>
      <c r="Y1314" t="s">
        <v>85</v>
      </c>
      <c r="Z1314">
        <f>HYPERLINK("https://hotel-media.eclerx.com/savepage/tk_15462415769089115_sr_189.html","info")</f>
        <v/>
      </c>
      <c r="AA1314" t="n">
        <v>97281</v>
      </c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955142</v>
      </c>
      <c r="AZ1314" t="s">
        <v>1555</v>
      </c>
      <c r="BA1314" t="s"/>
      <c r="BB1314" t="n">
        <v>103035</v>
      </c>
      <c r="BC1314" t="n">
        <v>52.548898</v>
      </c>
      <c r="BD1314" t="n">
        <v>52.548898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1551</v>
      </c>
      <c r="F1315" t="n">
        <v>375731</v>
      </c>
      <c r="G1315" t="s">
        <v>74</v>
      </c>
      <c r="H1315" t="s">
        <v>75</v>
      </c>
      <c r="I1315" t="s"/>
      <c r="J1315" t="s">
        <v>74</v>
      </c>
      <c r="K1315" t="n">
        <v>91</v>
      </c>
      <c r="L1315" t="s">
        <v>76</v>
      </c>
      <c r="M1315" t="s"/>
      <c r="N1315" t="s">
        <v>201</v>
      </c>
      <c r="O1315" t="s">
        <v>78</v>
      </c>
      <c r="P1315" t="s">
        <v>1553</v>
      </c>
      <c r="Q1315" t="s"/>
      <c r="R1315" t="s">
        <v>79</v>
      </c>
      <c r="S1315" t="s">
        <v>94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>
        <f>HYPERLINK("https://hotel-media.eclerx.com/savepage/tk_15462415769089115_sr_189.html","info")</f>
        <v/>
      </c>
      <c r="AA1315" t="n">
        <v>97281</v>
      </c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955142</v>
      </c>
      <c r="AZ1315" t="s">
        <v>1555</v>
      </c>
      <c r="BA1315" t="s"/>
      <c r="BB1315" t="n">
        <v>103035</v>
      </c>
      <c r="BC1315" t="n">
        <v>52.548898</v>
      </c>
      <c r="BD1315" t="n">
        <v>52.548898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1551</v>
      </c>
      <c r="F1316" t="n">
        <v>375731</v>
      </c>
      <c r="G1316" t="s">
        <v>74</v>
      </c>
      <c r="H1316" t="s">
        <v>75</v>
      </c>
      <c r="I1316" t="s"/>
      <c r="J1316" t="s">
        <v>74</v>
      </c>
      <c r="K1316" t="n">
        <v>122.99</v>
      </c>
      <c r="L1316" t="s">
        <v>76</v>
      </c>
      <c r="M1316" t="s"/>
      <c r="N1316" t="s">
        <v>1559</v>
      </c>
      <c r="O1316" t="s">
        <v>78</v>
      </c>
      <c r="P1316" t="s">
        <v>1553</v>
      </c>
      <c r="Q1316" t="s"/>
      <c r="R1316" t="s">
        <v>79</v>
      </c>
      <c r="S1316" t="s">
        <v>881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>
        <f>HYPERLINK("https://hotel-media.eclerx.com/savepage/tk_15462415769089115_sr_189.html","info")</f>
        <v/>
      </c>
      <c r="AA1316" t="n">
        <v>97281</v>
      </c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148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955142</v>
      </c>
      <c r="AZ1316" t="s">
        <v>1555</v>
      </c>
      <c r="BA1316" t="s"/>
      <c r="BB1316" t="n">
        <v>103035</v>
      </c>
      <c r="BC1316" t="n">
        <v>52.548898</v>
      </c>
      <c r="BD1316" t="n">
        <v>52.548898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1551</v>
      </c>
      <c r="F1317" t="n">
        <v>375731</v>
      </c>
      <c r="G1317" t="s">
        <v>74</v>
      </c>
      <c r="H1317" t="s">
        <v>75</v>
      </c>
      <c r="I1317" t="s"/>
      <c r="J1317" t="s">
        <v>74</v>
      </c>
      <c r="K1317" t="n">
        <v>203</v>
      </c>
      <c r="L1317" t="s">
        <v>76</v>
      </c>
      <c r="M1317" t="s"/>
      <c r="N1317" t="s">
        <v>1560</v>
      </c>
      <c r="O1317" t="s">
        <v>78</v>
      </c>
      <c r="P1317" t="s">
        <v>1553</v>
      </c>
      <c r="Q1317" t="s"/>
      <c r="R1317" t="s">
        <v>79</v>
      </c>
      <c r="S1317" t="s">
        <v>1561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>
        <f>HYPERLINK("https://hotel-media.eclerx.com/savepage/tk_15462415769089115_sr_189.html","info")</f>
        <v/>
      </c>
      <c r="AA1317" t="n">
        <v>97281</v>
      </c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148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955142</v>
      </c>
      <c r="AZ1317" t="s">
        <v>1555</v>
      </c>
      <c r="BA1317" t="s"/>
      <c r="BB1317" t="n">
        <v>103035</v>
      </c>
      <c r="BC1317" t="n">
        <v>52.548898</v>
      </c>
      <c r="BD1317" t="n">
        <v>52.548898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1562</v>
      </c>
      <c r="F1318" t="n">
        <v>-1</v>
      </c>
      <c r="G1318" t="s">
        <v>74</v>
      </c>
      <c r="H1318" t="s">
        <v>75</v>
      </c>
      <c r="I1318" t="s"/>
      <c r="J1318" t="s">
        <v>74</v>
      </c>
      <c r="K1318" t="n">
        <v>93.5</v>
      </c>
      <c r="L1318" t="s">
        <v>76</v>
      </c>
      <c r="M1318" t="s"/>
      <c r="N1318" t="s">
        <v>93</v>
      </c>
      <c r="O1318" t="s">
        <v>78</v>
      </c>
      <c r="P1318" t="s">
        <v>1562</v>
      </c>
      <c r="Q1318" t="s"/>
      <c r="R1318" t="s">
        <v>112</v>
      </c>
      <c r="S1318" t="s">
        <v>1563</v>
      </c>
      <c r="T1318" t="s">
        <v>81</v>
      </c>
      <c r="U1318" t="s">
        <v>82</v>
      </c>
      <c r="V1318" t="s">
        <v>83</v>
      </c>
      <c r="W1318" t="s">
        <v>109</v>
      </c>
      <c r="X1318" t="s"/>
      <c r="Y1318" t="s">
        <v>85</v>
      </c>
      <c r="Z1318">
        <f>HYPERLINK("https://hotel-media.eclerx.com/savepage/tk_15462422980312984_sr_189.html","info")</f>
        <v/>
      </c>
      <c r="AA1318" t="n">
        <v>-8979230</v>
      </c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485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8979230</v>
      </c>
      <c r="AZ1318" t="s">
        <v>1564</v>
      </c>
      <c r="BA1318" t="s"/>
      <c r="BB1318" t="n">
        <v>24123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1562</v>
      </c>
      <c r="F1319" t="n">
        <v>-1</v>
      </c>
      <c r="G1319" t="s">
        <v>74</v>
      </c>
      <c r="H1319" t="s">
        <v>75</v>
      </c>
      <c r="I1319" t="s"/>
      <c r="J1319" t="s">
        <v>74</v>
      </c>
      <c r="K1319" t="n">
        <v>110</v>
      </c>
      <c r="L1319" t="s">
        <v>76</v>
      </c>
      <c r="M1319" t="s"/>
      <c r="N1319" t="s">
        <v>95</v>
      </c>
      <c r="O1319" t="s">
        <v>78</v>
      </c>
      <c r="P1319" t="s">
        <v>1562</v>
      </c>
      <c r="Q1319" t="s"/>
      <c r="R1319" t="s">
        <v>112</v>
      </c>
      <c r="S1319" t="s">
        <v>591</v>
      </c>
      <c r="T1319" t="s">
        <v>81</v>
      </c>
      <c r="U1319" t="s">
        <v>82</v>
      </c>
      <c r="V1319" t="s">
        <v>83</v>
      </c>
      <c r="W1319" t="s">
        <v>109</v>
      </c>
      <c r="X1319" t="s"/>
      <c r="Y1319" t="s">
        <v>85</v>
      </c>
      <c r="Z1319">
        <f>HYPERLINK("https://hotel-media.eclerx.com/savepage/tk_15462422980312984_sr_189.html","info")</f>
        <v/>
      </c>
      <c r="AA1319" t="n">
        <v>-8979230</v>
      </c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485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8979230</v>
      </c>
      <c r="AZ1319" t="s">
        <v>1564</v>
      </c>
      <c r="BA1319" t="s"/>
      <c r="BB1319" t="n">
        <v>24123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1562</v>
      </c>
      <c r="F1320" t="n">
        <v>-1</v>
      </c>
      <c r="G1320" t="s">
        <v>74</v>
      </c>
      <c r="H1320" t="s">
        <v>75</v>
      </c>
      <c r="I1320" t="s"/>
      <c r="J1320" t="s">
        <v>74</v>
      </c>
      <c r="K1320" t="n">
        <v>140.01</v>
      </c>
      <c r="L1320" t="s">
        <v>76</v>
      </c>
      <c r="M1320" t="s"/>
      <c r="N1320" t="s">
        <v>475</v>
      </c>
      <c r="O1320" t="s">
        <v>78</v>
      </c>
      <c r="P1320" t="s">
        <v>1562</v>
      </c>
      <c r="Q1320" t="s"/>
      <c r="R1320" t="s">
        <v>112</v>
      </c>
      <c r="S1320" t="s">
        <v>1565</v>
      </c>
      <c r="T1320" t="s">
        <v>81</v>
      </c>
      <c r="U1320" t="s">
        <v>82</v>
      </c>
      <c r="V1320" t="s">
        <v>83</v>
      </c>
      <c r="W1320" t="s">
        <v>109</v>
      </c>
      <c r="X1320" t="s"/>
      <c r="Y1320" t="s">
        <v>85</v>
      </c>
      <c r="Z1320">
        <f>HYPERLINK("https://hotel-media.eclerx.com/savepage/tk_15462422980312984_sr_189.html","info")</f>
        <v/>
      </c>
      <c r="AA1320" t="n">
        <v>-8979230</v>
      </c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485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8979230</v>
      </c>
      <c r="AZ1320" t="s">
        <v>1564</v>
      </c>
      <c r="BA1320" t="s"/>
      <c r="BB1320" t="n">
        <v>24123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1562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160.01</v>
      </c>
      <c r="L1321" t="s">
        <v>76</v>
      </c>
      <c r="M1321" t="s"/>
      <c r="N1321" t="s">
        <v>546</v>
      </c>
      <c r="O1321" t="s">
        <v>78</v>
      </c>
      <c r="P1321" t="s">
        <v>1562</v>
      </c>
      <c r="Q1321" t="s"/>
      <c r="R1321" t="s">
        <v>112</v>
      </c>
      <c r="S1321" t="s">
        <v>1566</v>
      </c>
      <c r="T1321" t="s">
        <v>81</v>
      </c>
      <c r="U1321" t="s">
        <v>82</v>
      </c>
      <c r="V1321" t="s">
        <v>83</v>
      </c>
      <c r="W1321" t="s">
        <v>109</v>
      </c>
      <c r="X1321" t="s"/>
      <c r="Y1321" t="s">
        <v>85</v>
      </c>
      <c r="Z1321">
        <f>HYPERLINK("https://hotel-media.eclerx.com/savepage/tk_15462422980312984_sr_189.html","info")</f>
        <v/>
      </c>
      <c r="AA1321" t="n">
        <v>-8979230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485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8979230</v>
      </c>
      <c r="AZ1321" t="s">
        <v>1564</v>
      </c>
      <c r="BA1321" t="s"/>
      <c r="BB1321" t="n">
        <v>24123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426</v>
      </c>
      <c r="F1322" t="n">
        <v>1273087</v>
      </c>
      <c r="G1322" t="s">
        <v>74</v>
      </c>
      <c r="H1322" t="s">
        <v>75</v>
      </c>
      <c r="I1322" t="s"/>
      <c r="J1322" t="s">
        <v>74</v>
      </c>
      <c r="K1322" t="n">
        <v>241.5</v>
      </c>
      <c r="L1322" t="s">
        <v>76</v>
      </c>
      <c r="M1322" t="s"/>
      <c r="N1322" t="s">
        <v>427</v>
      </c>
      <c r="O1322" t="s">
        <v>78</v>
      </c>
      <c r="P1322" t="s">
        <v>428</v>
      </c>
      <c r="Q1322" t="s"/>
      <c r="R1322" t="s">
        <v>107</v>
      </c>
      <c r="S1322" t="s">
        <v>429</v>
      </c>
      <c r="T1322" t="s">
        <v>81</v>
      </c>
      <c r="U1322" t="s">
        <v>82</v>
      </c>
      <c r="V1322" t="s">
        <v>83</v>
      </c>
      <c r="W1322" t="s">
        <v>109</v>
      </c>
      <c r="X1322" t="s"/>
      <c r="Y1322" t="s">
        <v>85</v>
      </c>
      <c r="Z1322">
        <f>HYPERLINK("https://hotel-media.eclerx.com/savepage/tk_15462422468289857_sr_189.html","info")</f>
        <v/>
      </c>
      <c r="AA1322" t="n">
        <v>191200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460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1282974</v>
      </c>
      <c r="AZ1322" t="s">
        <v>430</v>
      </c>
      <c r="BA1322" t="s"/>
      <c r="BB1322" t="n">
        <v>550426</v>
      </c>
      <c r="BC1322" t="n">
        <v>52.505588</v>
      </c>
      <c r="BD1322" t="n">
        <v>52.505588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426</v>
      </c>
      <c r="F1323" t="n">
        <v>1273087</v>
      </c>
      <c r="G1323" t="s">
        <v>74</v>
      </c>
      <c r="H1323" t="s">
        <v>75</v>
      </c>
      <c r="I1323" t="s"/>
      <c r="J1323" t="s">
        <v>74</v>
      </c>
      <c r="K1323" t="n">
        <v>294</v>
      </c>
      <c r="L1323" t="s">
        <v>76</v>
      </c>
      <c r="M1323" t="s"/>
      <c r="N1323" t="s">
        <v>431</v>
      </c>
      <c r="O1323" t="s">
        <v>78</v>
      </c>
      <c r="P1323" t="s">
        <v>428</v>
      </c>
      <c r="Q1323" t="s"/>
      <c r="R1323" t="s">
        <v>107</v>
      </c>
      <c r="S1323" t="s">
        <v>432</v>
      </c>
      <c r="T1323" t="s">
        <v>81</v>
      </c>
      <c r="U1323" t="s">
        <v>82</v>
      </c>
      <c r="V1323" t="s">
        <v>83</v>
      </c>
      <c r="W1323" t="s">
        <v>109</v>
      </c>
      <c r="X1323" t="s"/>
      <c r="Y1323" t="s">
        <v>85</v>
      </c>
      <c r="Z1323">
        <f>HYPERLINK("https://hotel-media.eclerx.com/savepage/tk_15462422468289857_sr_189.html","info")</f>
        <v/>
      </c>
      <c r="AA1323" t="n">
        <v>191200</v>
      </c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460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1282974</v>
      </c>
      <c r="AZ1323" t="s">
        <v>430</v>
      </c>
      <c r="BA1323" t="s"/>
      <c r="BB1323" t="n">
        <v>550426</v>
      </c>
      <c r="BC1323" t="n">
        <v>52.505588</v>
      </c>
      <c r="BD1323" t="n">
        <v>52.505588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426</v>
      </c>
      <c r="F1324" t="n">
        <v>1273087</v>
      </c>
      <c r="G1324" t="s">
        <v>74</v>
      </c>
      <c r="H1324" t="s">
        <v>75</v>
      </c>
      <c r="I1324" t="s"/>
      <c r="J1324" t="s">
        <v>74</v>
      </c>
      <c r="K1324" t="n">
        <v>294</v>
      </c>
      <c r="L1324" t="s">
        <v>76</v>
      </c>
      <c r="M1324" t="s"/>
      <c r="N1324" t="s">
        <v>433</v>
      </c>
      <c r="O1324" t="s">
        <v>78</v>
      </c>
      <c r="P1324" t="s">
        <v>428</v>
      </c>
      <c r="Q1324" t="s"/>
      <c r="R1324" t="s">
        <v>107</v>
      </c>
      <c r="S1324" t="s">
        <v>432</v>
      </c>
      <c r="T1324" t="s">
        <v>81</v>
      </c>
      <c r="U1324" t="s">
        <v>82</v>
      </c>
      <c r="V1324" t="s">
        <v>83</v>
      </c>
      <c r="W1324" t="s">
        <v>109</v>
      </c>
      <c r="X1324" t="s"/>
      <c r="Y1324" t="s">
        <v>85</v>
      </c>
      <c r="Z1324">
        <f>HYPERLINK("https://hotel-media.eclerx.com/savepage/tk_15462422468289857_sr_189.html","info")</f>
        <v/>
      </c>
      <c r="AA1324" t="n">
        <v>191200</v>
      </c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460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1282974</v>
      </c>
      <c r="AZ1324" t="s">
        <v>430</v>
      </c>
      <c r="BA1324" t="s"/>
      <c r="BB1324" t="n">
        <v>550426</v>
      </c>
      <c r="BC1324" t="n">
        <v>52.505588</v>
      </c>
      <c r="BD1324" t="n">
        <v>52.505588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426</v>
      </c>
      <c r="F1325" t="n">
        <v>1273087</v>
      </c>
      <c r="G1325" t="s">
        <v>74</v>
      </c>
      <c r="H1325" t="s">
        <v>75</v>
      </c>
      <c r="I1325" t="s"/>
      <c r="J1325" t="s">
        <v>74</v>
      </c>
      <c r="K1325" t="n">
        <v>300.3</v>
      </c>
      <c r="L1325" t="s">
        <v>76</v>
      </c>
      <c r="M1325" t="s"/>
      <c r="N1325" t="s">
        <v>427</v>
      </c>
      <c r="O1325" t="s">
        <v>78</v>
      </c>
      <c r="P1325" t="s">
        <v>428</v>
      </c>
      <c r="Q1325" t="s"/>
      <c r="R1325" t="s">
        <v>107</v>
      </c>
      <c r="S1325" t="s">
        <v>434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>
        <f>HYPERLINK("https://hotel-media.eclerx.com/savepage/tk_15462422468289857_sr_189.html","info")</f>
        <v/>
      </c>
      <c r="AA1325" t="n">
        <v>191200</v>
      </c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460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1282974</v>
      </c>
      <c r="AZ1325" t="s">
        <v>430</v>
      </c>
      <c r="BA1325" t="s"/>
      <c r="BB1325" t="n">
        <v>550426</v>
      </c>
      <c r="BC1325" t="n">
        <v>52.505588</v>
      </c>
      <c r="BD1325" t="n">
        <v>52.505588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426</v>
      </c>
      <c r="F1326" t="n">
        <v>1273087</v>
      </c>
      <c r="G1326" t="s">
        <v>74</v>
      </c>
      <c r="H1326" t="s">
        <v>75</v>
      </c>
      <c r="I1326" t="s"/>
      <c r="J1326" t="s">
        <v>74</v>
      </c>
      <c r="K1326" t="n">
        <v>352.8</v>
      </c>
      <c r="L1326" t="s">
        <v>76</v>
      </c>
      <c r="M1326" t="s"/>
      <c r="N1326" t="s">
        <v>431</v>
      </c>
      <c r="O1326" t="s">
        <v>78</v>
      </c>
      <c r="P1326" t="s">
        <v>428</v>
      </c>
      <c r="Q1326" t="s"/>
      <c r="R1326" t="s">
        <v>107</v>
      </c>
      <c r="S1326" t="s">
        <v>435</v>
      </c>
      <c r="T1326" t="s">
        <v>81</v>
      </c>
      <c r="U1326" t="s">
        <v>82</v>
      </c>
      <c r="V1326" t="s">
        <v>83</v>
      </c>
      <c r="W1326" t="s">
        <v>84</v>
      </c>
      <c r="X1326" t="s"/>
      <c r="Y1326" t="s">
        <v>85</v>
      </c>
      <c r="Z1326">
        <f>HYPERLINK("https://hotel-media.eclerx.com/savepage/tk_15462422468289857_sr_189.html","info")</f>
        <v/>
      </c>
      <c r="AA1326" t="n">
        <v>191200</v>
      </c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460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1282974</v>
      </c>
      <c r="AZ1326" t="s">
        <v>430</v>
      </c>
      <c r="BA1326" t="s"/>
      <c r="BB1326" t="n">
        <v>550426</v>
      </c>
      <c r="BC1326" t="n">
        <v>52.505588</v>
      </c>
      <c r="BD1326" t="n">
        <v>52.505588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426</v>
      </c>
      <c r="F1327" t="n">
        <v>1273087</v>
      </c>
      <c r="G1327" t="s">
        <v>74</v>
      </c>
      <c r="H1327" t="s">
        <v>75</v>
      </c>
      <c r="I1327" t="s"/>
      <c r="J1327" t="s">
        <v>74</v>
      </c>
      <c r="K1327" t="n">
        <v>352.8</v>
      </c>
      <c r="L1327" t="s">
        <v>76</v>
      </c>
      <c r="M1327" t="s"/>
      <c r="N1327" t="s">
        <v>433</v>
      </c>
      <c r="O1327" t="s">
        <v>78</v>
      </c>
      <c r="P1327" t="s">
        <v>428</v>
      </c>
      <c r="Q1327" t="s"/>
      <c r="R1327" t="s">
        <v>107</v>
      </c>
      <c r="S1327" t="s">
        <v>435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>
        <f>HYPERLINK("https://hotel-media.eclerx.com/savepage/tk_15462422468289857_sr_189.html","info")</f>
        <v/>
      </c>
      <c r="AA1327" t="n">
        <v>191200</v>
      </c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460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1282974</v>
      </c>
      <c r="AZ1327" t="s">
        <v>430</v>
      </c>
      <c r="BA1327" t="s"/>
      <c r="BB1327" t="n">
        <v>550426</v>
      </c>
      <c r="BC1327" t="n">
        <v>52.505588</v>
      </c>
      <c r="BD1327" t="n">
        <v>52.505588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426</v>
      </c>
      <c r="F1328" t="n">
        <v>1273087</v>
      </c>
      <c r="G1328" t="s">
        <v>74</v>
      </c>
      <c r="H1328" t="s">
        <v>75</v>
      </c>
      <c r="I1328" t="s"/>
      <c r="J1328" t="s">
        <v>74</v>
      </c>
      <c r="K1328" t="n">
        <v>367.5</v>
      </c>
      <c r="L1328" t="s">
        <v>76</v>
      </c>
      <c r="M1328" t="s"/>
      <c r="N1328" t="s">
        <v>436</v>
      </c>
      <c r="O1328" t="s">
        <v>78</v>
      </c>
      <c r="P1328" t="s">
        <v>428</v>
      </c>
      <c r="Q1328" t="s"/>
      <c r="R1328" t="s">
        <v>107</v>
      </c>
      <c r="S1328" t="s">
        <v>437</v>
      </c>
      <c r="T1328" t="s">
        <v>81</v>
      </c>
      <c r="U1328" t="s">
        <v>82</v>
      </c>
      <c r="V1328" t="s">
        <v>83</v>
      </c>
      <c r="W1328" t="s">
        <v>109</v>
      </c>
      <c r="X1328" t="s"/>
      <c r="Y1328" t="s">
        <v>85</v>
      </c>
      <c r="Z1328">
        <f>HYPERLINK("https://hotel-media.eclerx.com/savepage/tk_15462422468289857_sr_189.html","info")</f>
        <v/>
      </c>
      <c r="AA1328" t="n">
        <v>191200</v>
      </c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460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1282974</v>
      </c>
      <c r="AZ1328" t="s">
        <v>430</v>
      </c>
      <c r="BA1328" t="s"/>
      <c r="BB1328" t="n">
        <v>550426</v>
      </c>
      <c r="BC1328" t="n">
        <v>52.505588</v>
      </c>
      <c r="BD1328" t="n">
        <v>52.505588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426</v>
      </c>
      <c r="F1329" t="n">
        <v>1273087</v>
      </c>
      <c r="G1329" t="s">
        <v>74</v>
      </c>
      <c r="H1329" t="s">
        <v>75</v>
      </c>
      <c r="I1329" t="s"/>
      <c r="J1329" t="s">
        <v>74</v>
      </c>
      <c r="K1329" t="n">
        <v>409.5</v>
      </c>
      <c r="L1329" t="s">
        <v>76</v>
      </c>
      <c r="M1329" t="s"/>
      <c r="N1329" t="s">
        <v>438</v>
      </c>
      <c r="O1329" t="s">
        <v>78</v>
      </c>
      <c r="P1329" t="s">
        <v>428</v>
      </c>
      <c r="Q1329" t="s"/>
      <c r="R1329" t="s">
        <v>107</v>
      </c>
      <c r="S1329" t="s">
        <v>439</v>
      </c>
      <c r="T1329" t="s">
        <v>81</v>
      </c>
      <c r="U1329" t="s">
        <v>82</v>
      </c>
      <c r="V1329" t="s">
        <v>83</v>
      </c>
      <c r="W1329" t="s">
        <v>109</v>
      </c>
      <c r="X1329" t="s"/>
      <c r="Y1329" t="s">
        <v>85</v>
      </c>
      <c r="Z1329">
        <f>HYPERLINK("https://hotel-media.eclerx.com/savepage/tk_15462422468289857_sr_189.html","info")</f>
        <v/>
      </c>
      <c r="AA1329" t="n">
        <v>191200</v>
      </c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460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1282974</v>
      </c>
      <c r="AZ1329" t="s">
        <v>430</v>
      </c>
      <c r="BA1329" t="s"/>
      <c r="BB1329" t="n">
        <v>550426</v>
      </c>
      <c r="BC1329" t="n">
        <v>52.505588</v>
      </c>
      <c r="BD1329" t="n">
        <v>52.505588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426</v>
      </c>
      <c r="F1330" t="n">
        <v>1273087</v>
      </c>
      <c r="G1330" t="s">
        <v>74</v>
      </c>
      <c r="H1330" t="s">
        <v>75</v>
      </c>
      <c r="I1330" t="s"/>
      <c r="J1330" t="s">
        <v>74</v>
      </c>
      <c r="K1330" t="n">
        <v>426.3</v>
      </c>
      <c r="L1330" t="s">
        <v>76</v>
      </c>
      <c r="M1330" t="s"/>
      <c r="N1330" t="s">
        <v>436</v>
      </c>
      <c r="O1330" t="s">
        <v>78</v>
      </c>
      <c r="P1330" t="s">
        <v>428</v>
      </c>
      <c r="Q1330" t="s"/>
      <c r="R1330" t="s">
        <v>107</v>
      </c>
      <c r="S1330" t="s">
        <v>440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>
        <f>HYPERLINK("https://hotel-media.eclerx.com/savepage/tk_15462422468289857_sr_189.html","info")</f>
        <v/>
      </c>
      <c r="AA1330" t="n">
        <v>191200</v>
      </c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460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1282974</v>
      </c>
      <c r="AZ1330" t="s">
        <v>430</v>
      </c>
      <c r="BA1330" t="s"/>
      <c r="BB1330" t="n">
        <v>550426</v>
      </c>
      <c r="BC1330" t="n">
        <v>52.505588</v>
      </c>
      <c r="BD1330" t="n">
        <v>52.505588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426</v>
      </c>
      <c r="F1331" t="n">
        <v>1273087</v>
      </c>
      <c r="G1331" t="s">
        <v>74</v>
      </c>
      <c r="H1331" t="s">
        <v>75</v>
      </c>
      <c r="I1331" t="s"/>
      <c r="J1331" t="s">
        <v>74</v>
      </c>
      <c r="K1331" t="n">
        <v>451.5</v>
      </c>
      <c r="L1331" t="s">
        <v>76</v>
      </c>
      <c r="M1331" t="s"/>
      <c r="N1331" t="s">
        <v>441</v>
      </c>
      <c r="O1331" t="s">
        <v>78</v>
      </c>
      <c r="P1331" t="s">
        <v>428</v>
      </c>
      <c r="Q1331" t="s"/>
      <c r="R1331" t="s">
        <v>107</v>
      </c>
      <c r="S1331" t="s">
        <v>442</v>
      </c>
      <c r="T1331" t="s">
        <v>81</v>
      </c>
      <c r="U1331" t="s">
        <v>82</v>
      </c>
      <c r="V1331" t="s">
        <v>83</v>
      </c>
      <c r="W1331" t="s">
        <v>109</v>
      </c>
      <c r="X1331" t="s"/>
      <c r="Y1331" t="s">
        <v>85</v>
      </c>
      <c r="Z1331">
        <f>HYPERLINK("https://hotel-media.eclerx.com/savepage/tk_15462422468289857_sr_189.html","info")</f>
        <v/>
      </c>
      <c r="AA1331" t="n">
        <v>191200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460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1282974</v>
      </c>
      <c r="AZ1331" t="s">
        <v>430</v>
      </c>
      <c r="BA1331" t="s"/>
      <c r="BB1331" t="n">
        <v>550426</v>
      </c>
      <c r="BC1331" t="n">
        <v>52.505588</v>
      </c>
      <c r="BD1331" t="n">
        <v>52.505588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426</v>
      </c>
      <c r="F1332" t="n">
        <v>1273087</v>
      </c>
      <c r="G1332" t="s">
        <v>74</v>
      </c>
      <c r="H1332" t="s">
        <v>75</v>
      </c>
      <c r="I1332" t="s"/>
      <c r="J1332" t="s">
        <v>74</v>
      </c>
      <c r="K1332" t="n">
        <v>468.3</v>
      </c>
      <c r="L1332" t="s">
        <v>76</v>
      </c>
      <c r="M1332" t="s"/>
      <c r="N1332" t="s">
        <v>438</v>
      </c>
      <c r="O1332" t="s">
        <v>78</v>
      </c>
      <c r="P1332" t="s">
        <v>428</v>
      </c>
      <c r="Q1332" t="s"/>
      <c r="R1332" t="s">
        <v>107</v>
      </c>
      <c r="S1332" t="s">
        <v>443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>
        <f>HYPERLINK("https://hotel-media.eclerx.com/savepage/tk_15462422468289857_sr_189.html","info")</f>
        <v/>
      </c>
      <c r="AA1332" t="n">
        <v>191200</v>
      </c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460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1282974</v>
      </c>
      <c r="AZ1332" t="s">
        <v>430</v>
      </c>
      <c r="BA1332" t="s"/>
      <c r="BB1332" t="n">
        <v>550426</v>
      </c>
      <c r="BC1332" t="n">
        <v>52.505588</v>
      </c>
      <c r="BD1332" t="n">
        <v>52.505588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426</v>
      </c>
      <c r="F1333" t="n">
        <v>1273087</v>
      </c>
      <c r="G1333" t="s">
        <v>74</v>
      </c>
      <c r="H1333" t="s">
        <v>75</v>
      </c>
      <c r="I1333" t="s"/>
      <c r="J1333" t="s">
        <v>74</v>
      </c>
      <c r="K1333" t="n">
        <v>510.3</v>
      </c>
      <c r="L1333" t="s">
        <v>76</v>
      </c>
      <c r="M1333" t="s"/>
      <c r="N1333" t="s">
        <v>441</v>
      </c>
      <c r="O1333" t="s">
        <v>78</v>
      </c>
      <c r="P1333" t="s">
        <v>428</v>
      </c>
      <c r="Q1333" t="s"/>
      <c r="R1333" t="s">
        <v>107</v>
      </c>
      <c r="S1333" t="s">
        <v>444</v>
      </c>
      <c r="T1333" t="s">
        <v>81</v>
      </c>
      <c r="U1333" t="s">
        <v>82</v>
      </c>
      <c r="V1333" t="s">
        <v>83</v>
      </c>
      <c r="W1333" t="s">
        <v>84</v>
      </c>
      <c r="X1333" t="s"/>
      <c r="Y1333" t="s">
        <v>85</v>
      </c>
      <c r="Z1333">
        <f>HYPERLINK("https://hotel-media.eclerx.com/savepage/tk_15462422468289857_sr_189.html","info")</f>
        <v/>
      </c>
      <c r="AA1333" t="n">
        <v>191200</v>
      </c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460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1282974</v>
      </c>
      <c r="AZ1333" t="s">
        <v>430</v>
      </c>
      <c r="BA1333" t="s"/>
      <c r="BB1333" t="n">
        <v>550426</v>
      </c>
      <c r="BC1333" t="n">
        <v>52.505588</v>
      </c>
      <c r="BD1333" t="n">
        <v>52.505588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426</v>
      </c>
      <c r="F1334" t="n">
        <v>1273087</v>
      </c>
      <c r="G1334" t="s">
        <v>74</v>
      </c>
      <c r="H1334" t="s">
        <v>75</v>
      </c>
      <c r="I1334" t="s"/>
      <c r="J1334" t="s">
        <v>74</v>
      </c>
      <c r="K1334" t="n">
        <v>682.5</v>
      </c>
      <c r="L1334" t="s">
        <v>76</v>
      </c>
      <c r="M1334" t="s"/>
      <c r="N1334" t="s">
        <v>445</v>
      </c>
      <c r="O1334" t="s">
        <v>78</v>
      </c>
      <c r="P1334" t="s">
        <v>428</v>
      </c>
      <c r="Q1334" t="s"/>
      <c r="R1334" t="s">
        <v>107</v>
      </c>
      <c r="S1334" t="s">
        <v>446</v>
      </c>
      <c r="T1334" t="s">
        <v>81</v>
      </c>
      <c r="U1334" t="s">
        <v>82</v>
      </c>
      <c r="V1334" t="s">
        <v>83</v>
      </c>
      <c r="W1334" t="s">
        <v>109</v>
      </c>
      <c r="X1334" t="s"/>
      <c r="Y1334" t="s">
        <v>85</v>
      </c>
      <c r="Z1334">
        <f>HYPERLINK("https://hotel-media.eclerx.com/savepage/tk_15462422468289857_sr_189.html","info")</f>
        <v/>
      </c>
      <c r="AA1334" t="n">
        <v>191200</v>
      </c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460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1282974</v>
      </c>
      <c r="AZ1334" t="s">
        <v>430</v>
      </c>
      <c r="BA1334" t="s"/>
      <c r="BB1334" t="n">
        <v>550426</v>
      </c>
      <c r="BC1334" t="n">
        <v>52.505588</v>
      </c>
      <c r="BD1334" t="n">
        <v>52.505588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426</v>
      </c>
      <c r="F1335" t="n">
        <v>1273087</v>
      </c>
      <c r="G1335" t="s">
        <v>74</v>
      </c>
      <c r="H1335" t="s">
        <v>75</v>
      </c>
      <c r="I1335" t="s"/>
      <c r="J1335" t="s">
        <v>74</v>
      </c>
      <c r="K1335" t="n">
        <v>682.5</v>
      </c>
      <c r="L1335" t="s">
        <v>76</v>
      </c>
      <c r="M1335" t="s"/>
      <c r="N1335" t="s">
        <v>447</v>
      </c>
      <c r="O1335" t="s">
        <v>78</v>
      </c>
      <c r="P1335" t="s">
        <v>428</v>
      </c>
      <c r="Q1335" t="s"/>
      <c r="R1335" t="s">
        <v>107</v>
      </c>
      <c r="S1335" t="s">
        <v>446</v>
      </c>
      <c r="T1335" t="s">
        <v>81</v>
      </c>
      <c r="U1335" t="s">
        <v>82</v>
      </c>
      <c r="V1335" t="s">
        <v>83</v>
      </c>
      <c r="W1335" t="s">
        <v>109</v>
      </c>
      <c r="X1335" t="s"/>
      <c r="Y1335" t="s">
        <v>85</v>
      </c>
      <c r="Z1335">
        <f>HYPERLINK("https://hotel-media.eclerx.com/savepage/tk_15462422468289857_sr_189.html","info")</f>
        <v/>
      </c>
      <c r="AA1335" t="n">
        <v>191200</v>
      </c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460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1282974</v>
      </c>
      <c r="AZ1335" t="s">
        <v>430</v>
      </c>
      <c r="BA1335" t="s"/>
      <c r="BB1335" t="n">
        <v>550426</v>
      </c>
      <c r="BC1335" t="n">
        <v>52.505588</v>
      </c>
      <c r="BD1335" t="n">
        <v>52.505588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426</v>
      </c>
      <c r="F1336" t="n">
        <v>1273087</v>
      </c>
      <c r="G1336" t="s">
        <v>74</v>
      </c>
      <c r="H1336" t="s">
        <v>75</v>
      </c>
      <c r="I1336" t="s"/>
      <c r="J1336" t="s">
        <v>74</v>
      </c>
      <c r="K1336" t="n">
        <v>741.3</v>
      </c>
      <c r="L1336" t="s">
        <v>76</v>
      </c>
      <c r="M1336" t="s"/>
      <c r="N1336" t="s">
        <v>445</v>
      </c>
      <c r="O1336" t="s">
        <v>78</v>
      </c>
      <c r="P1336" t="s">
        <v>428</v>
      </c>
      <c r="Q1336" t="s"/>
      <c r="R1336" t="s">
        <v>107</v>
      </c>
      <c r="S1336" t="s">
        <v>448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>
        <f>HYPERLINK("https://hotel-media.eclerx.com/savepage/tk_15462422468289857_sr_189.html","info")</f>
        <v/>
      </c>
      <c r="AA1336" t="n">
        <v>191200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460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1282974</v>
      </c>
      <c r="AZ1336" t="s">
        <v>430</v>
      </c>
      <c r="BA1336" t="s"/>
      <c r="BB1336" t="n">
        <v>550426</v>
      </c>
      <c r="BC1336" t="n">
        <v>52.505588</v>
      </c>
      <c r="BD1336" t="n">
        <v>52.505588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426</v>
      </c>
      <c r="F1337" t="n">
        <v>1273087</v>
      </c>
      <c r="G1337" t="s">
        <v>74</v>
      </c>
      <c r="H1337" t="s">
        <v>75</v>
      </c>
      <c r="I1337" t="s"/>
      <c r="J1337" t="s">
        <v>74</v>
      </c>
      <c r="K1337" t="n">
        <v>741.3</v>
      </c>
      <c r="L1337" t="s">
        <v>76</v>
      </c>
      <c r="M1337" t="s"/>
      <c r="N1337" t="s">
        <v>447</v>
      </c>
      <c r="O1337" t="s">
        <v>78</v>
      </c>
      <c r="P1337" t="s">
        <v>428</v>
      </c>
      <c r="Q1337" t="s"/>
      <c r="R1337" t="s">
        <v>107</v>
      </c>
      <c r="S1337" t="s">
        <v>448</v>
      </c>
      <c r="T1337" t="s">
        <v>81</v>
      </c>
      <c r="U1337" t="s">
        <v>82</v>
      </c>
      <c r="V1337" t="s">
        <v>83</v>
      </c>
      <c r="W1337" t="s">
        <v>84</v>
      </c>
      <c r="X1337" t="s"/>
      <c r="Y1337" t="s">
        <v>85</v>
      </c>
      <c r="Z1337">
        <f>HYPERLINK("https://hotel-media.eclerx.com/savepage/tk_15462422468289857_sr_189.html","info")</f>
        <v/>
      </c>
      <c r="AA1337" t="n">
        <v>191200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460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1282974</v>
      </c>
      <c r="AZ1337" t="s">
        <v>430</v>
      </c>
      <c r="BA1337" t="s"/>
      <c r="BB1337" t="n">
        <v>550426</v>
      </c>
      <c r="BC1337" t="n">
        <v>52.505588</v>
      </c>
      <c r="BD1337" t="n">
        <v>52.505588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426</v>
      </c>
      <c r="F1338" t="n">
        <v>1273087</v>
      </c>
      <c r="G1338" t="s">
        <v>74</v>
      </c>
      <c r="H1338" t="s">
        <v>75</v>
      </c>
      <c r="I1338" t="s"/>
      <c r="J1338" t="s">
        <v>74</v>
      </c>
      <c r="K1338" t="n">
        <v>1417.5</v>
      </c>
      <c r="L1338" t="s">
        <v>76</v>
      </c>
      <c r="M1338" t="s"/>
      <c r="N1338" t="s">
        <v>449</v>
      </c>
      <c r="O1338" t="s">
        <v>78</v>
      </c>
      <c r="P1338" t="s">
        <v>428</v>
      </c>
      <c r="Q1338" t="s"/>
      <c r="R1338" t="s">
        <v>107</v>
      </c>
      <c r="S1338" t="s">
        <v>450</v>
      </c>
      <c r="T1338" t="s">
        <v>81</v>
      </c>
      <c r="U1338" t="s">
        <v>82</v>
      </c>
      <c r="V1338" t="s">
        <v>83</v>
      </c>
      <c r="W1338" t="s">
        <v>109</v>
      </c>
      <c r="X1338" t="s"/>
      <c r="Y1338" t="s">
        <v>85</v>
      </c>
      <c r="Z1338">
        <f>HYPERLINK("https://hotel-media.eclerx.com/savepage/tk_15462422468289857_sr_189.html","info")</f>
        <v/>
      </c>
      <c r="AA1338" t="n">
        <v>191200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460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1282974</v>
      </c>
      <c r="AZ1338" t="s">
        <v>430</v>
      </c>
      <c r="BA1338" t="s"/>
      <c r="BB1338" t="n">
        <v>550426</v>
      </c>
      <c r="BC1338" t="n">
        <v>52.505588</v>
      </c>
      <c r="BD1338" t="n">
        <v>52.505588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426</v>
      </c>
      <c r="F1339" t="n">
        <v>1273087</v>
      </c>
      <c r="G1339" t="s">
        <v>74</v>
      </c>
      <c r="H1339" t="s">
        <v>75</v>
      </c>
      <c r="I1339" t="s"/>
      <c r="J1339" t="s">
        <v>74</v>
      </c>
      <c r="K1339" t="n">
        <v>1476.3</v>
      </c>
      <c r="L1339" t="s">
        <v>76</v>
      </c>
      <c r="M1339" t="s"/>
      <c r="N1339" t="s">
        <v>449</v>
      </c>
      <c r="O1339" t="s">
        <v>78</v>
      </c>
      <c r="P1339" t="s">
        <v>428</v>
      </c>
      <c r="Q1339" t="s"/>
      <c r="R1339" t="s">
        <v>107</v>
      </c>
      <c r="S1339" t="s">
        <v>451</v>
      </c>
      <c r="T1339" t="s">
        <v>81</v>
      </c>
      <c r="U1339" t="s">
        <v>82</v>
      </c>
      <c r="V1339" t="s">
        <v>83</v>
      </c>
      <c r="W1339" t="s">
        <v>84</v>
      </c>
      <c r="X1339" t="s"/>
      <c r="Y1339" t="s">
        <v>85</v>
      </c>
      <c r="Z1339">
        <f>HYPERLINK("https://hotel-media.eclerx.com/savepage/tk_15462422468289857_sr_189.html","info")</f>
        <v/>
      </c>
      <c r="AA1339" t="n">
        <v>191200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460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1282974</v>
      </c>
      <c r="AZ1339" t="s">
        <v>430</v>
      </c>
      <c r="BA1339" t="s"/>
      <c r="BB1339" t="n">
        <v>550426</v>
      </c>
      <c r="BC1339" t="n">
        <v>52.505588</v>
      </c>
      <c r="BD1339" t="n">
        <v>52.505588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426</v>
      </c>
      <c r="F1340" t="n">
        <v>1273087</v>
      </c>
      <c r="G1340" t="s">
        <v>74</v>
      </c>
      <c r="H1340" t="s">
        <v>75</v>
      </c>
      <c r="I1340" t="s"/>
      <c r="J1340" t="s">
        <v>74</v>
      </c>
      <c r="K1340" t="n">
        <v>2866.5</v>
      </c>
      <c r="L1340" t="s">
        <v>76</v>
      </c>
      <c r="M1340" t="s"/>
      <c r="N1340" t="s">
        <v>452</v>
      </c>
      <c r="O1340" t="s">
        <v>78</v>
      </c>
      <c r="P1340" t="s">
        <v>428</v>
      </c>
      <c r="Q1340" t="s"/>
      <c r="R1340" t="s">
        <v>107</v>
      </c>
      <c r="S1340" t="s">
        <v>453</v>
      </c>
      <c r="T1340" t="s">
        <v>81</v>
      </c>
      <c r="U1340" t="s">
        <v>82</v>
      </c>
      <c r="V1340" t="s">
        <v>83</v>
      </c>
      <c r="W1340" t="s">
        <v>109</v>
      </c>
      <c r="X1340" t="s"/>
      <c r="Y1340" t="s">
        <v>85</v>
      </c>
      <c r="Z1340">
        <f>HYPERLINK("https://hotel-media.eclerx.com/savepage/tk_15462422468289857_sr_189.html","info")</f>
        <v/>
      </c>
      <c r="AA1340" t="n">
        <v>191200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460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1282974</v>
      </c>
      <c r="AZ1340" t="s">
        <v>430</v>
      </c>
      <c r="BA1340" t="s"/>
      <c r="BB1340" t="n">
        <v>550426</v>
      </c>
      <c r="BC1340" t="n">
        <v>52.505588</v>
      </c>
      <c r="BD1340" t="n">
        <v>52.505588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426</v>
      </c>
      <c r="F1341" t="n">
        <v>1273087</v>
      </c>
      <c r="G1341" t="s">
        <v>74</v>
      </c>
      <c r="H1341" t="s">
        <v>75</v>
      </c>
      <c r="I1341" t="s"/>
      <c r="J1341" t="s">
        <v>74</v>
      </c>
      <c r="K1341" t="n">
        <v>2866.5</v>
      </c>
      <c r="L1341" t="s">
        <v>76</v>
      </c>
      <c r="M1341" t="s"/>
      <c r="N1341" t="s">
        <v>454</v>
      </c>
      <c r="O1341" t="s">
        <v>78</v>
      </c>
      <c r="P1341" t="s">
        <v>428</v>
      </c>
      <c r="Q1341" t="s"/>
      <c r="R1341" t="s">
        <v>107</v>
      </c>
      <c r="S1341" t="s">
        <v>453</v>
      </c>
      <c r="T1341" t="s">
        <v>81</v>
      </c>
      <c r="U1341" t="s">
        <v>82</v>
      </c>
      <c r="V1341" t="s">
        <v>83</v>
      </c>
      <c r="W1341" t="s">
        <v>109</v>
      </c>
      <c r="X1341" t="s"/>
      <c r="Y1341" t="s">
        <v>85</v>
      </c>
      <c r="Z1341">
        <f>HYPERLINK("https://hotel-media.eclerx.com/savepage/tk_15462422468289857_sr_189.html","info")</f>
        <v/>
      </c>
      <c r="AA1341" t="n">
        <v>191200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460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1282974</v>
      </c>
      <c r="AZ1341" t="s">
        <v>430</v>
      </c>
      <c r="BA1341" t="s"/>
      <c r="BB1341" t="n">
        <v>550426</v>
      </c>
      <c r="BC1341" t="n">
        <v>52.505588</v>
      </c>
      <c r="BD1341" t="n">
        <v>52.505588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1567</v>
      </c>
      <c r="F1342" t="n">
        <v>150555</v>
      </c>
      <c r="G1342" t="s">
        <v>74</v>
      </c>
      <c r="H1342" t="s">
        <v>75</v>
      </c>
      <c r="I1342" t="s"/>
      <c r="J1342" t="s">
        <v>74</v>
      </c>
      <c r="K1342" t="n">
        <v>78.5</v>
      </c>
      <c r="L1342" t="s">
        <v>76</v>
      </c>
      <c r="M1342" t="s"/>
      <c r="N1342" t="s">
        <v>93</v>
      </c>
      <c r="O1342" t="s">
        <v>78</v>
      </c>
      <c r="P1342" t="s">
        <v>1568</v>
      </c>
      <c r="Q1342" t="s"/>
      <c r="R1342" t="s">
        <v>112</v>
      </c>
      <c r="S1342" t="s">
        <v>1569</v>
      </c>
      <c r="T1342" t="s">
        <v>81</v>
      </c>
      <c r="U1342" t="s">
        <v>82</v>
      </c>
      <c r="V1342" t="s">
        <v>83</v>
      </c>
      <c r="W1342" t="s">
        <v>109</v>
      </c>
      <c r="X1342" t="s"/>
      <c r="Y1342" t="s">
        <v>85</v>
      </c>
      <c r="Z1342">
        <f>HYPERLINK("https://hotel-media.eclerx.com/savepage/tk_15462417353014667_sr_188.html","info")</f>
        <v/>
      </c>
      <c r="AA1342" t="n">
        <v>17538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251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1971773</v>
      </c>
      <c r="AZ1342" t="s">
        <v>1570</v>
      </c>
      <c r="BA1342" t="s"/>
      <c r="BB1342" t="n">
        <v>63133</v>
      </c>
      <c r="BC1342" t="n">
        <v>52.513532</v>
      </c>
      <c r="BD1342" t="n">
        <v>52.513532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1567</v>
      </c>
      <c r="F1343" t="n">
        <v>150555</v>
      </c>
      <c r="G1343" t="s">
        <v>74</v>
      </c>
      <c r="H1343" t="s">
        <v>75</v>
      </c>
      <c r="I1343" t="s"/>
      <c r="J1343" t="s">
        <v>74</v>
      </c>
      <c r="K1343" t="n">
        <v>85</v>
      </c>
      <c r="L1343" t="s">
        <v>76</v>
      </c>
      <c r="M1343" t="s"/>
      <c r="N1343" t="s">
        <v>95</v>
      </c>
      <c r="O1343" t="s">
        <v>78</v>
      </c>
      <c r="P1343" t="s">
        <v>1568</v>
      </c>
      <c r="Q1343" t="s"/>
      <c r="R1343" t="s">
        <v>112</v>
      </c>
      <c r="S1343" t="s">
        <v>211</v>
      </c>
      <c r="T1343" t="s">
        <v>81</v>
      </c>
      <c r="U1343" t="s">
        <v>82</v>
      </c>
      <c r="V1343" t="s">
        <v>83</v>
      </c>
      <c r="W1343" t="s">
        <v>109</v>
      </c>
      <c r="X1343" t="s"/>
      <c r="Y1343" t="s">
        <v>85</v>
      </c>
      <c r="Z1343">
        <f>HYPERLINK("https://hotel-media.eclerx.com/savepage/tk_15462417353014667_sr_188.html","info")</f>
        <v/>
      </c>
      <c r="AA1343" t="n">
        <v>17538</v>
      </c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251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1971773</v>
      </c>
      <c r="AZ1343" t="s">
        <v>1570</v>
      </c>
      <c r="BA1343" t="s"/>
      <c r="BB1343" t="n">
        <v>63133</v>
      </c>
      <c r="BC1343" t="n">
        <v>52.513532</v>
      </c>
      <c r="BD1343" t="n">
        <v>52.513532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1567</v>
      </c>
      <c r="F1344" t="n">
        <v>150555</v>
      </c>
      <c r="G1344" t="s">
        <v>74</v>
      </c>
      <c r="H1344" t="s">
        <v>75</v>
      </c>
      <c r="I1344" t="s"/>
      <c r="J1344" t="s">
        <v>74</v>
      </c>
      <c r="K1344" t="n">
        <v>95</v>
      </c>
      <c r="L1344" t="s">
        <v>76</v>
      </c>
      <c r="M1344" t="s"/>
      <c r="N1344" t="s">
        <v>201</v>
      </c>
      <c r="O1344" t="s">
        <v>78</v>
      </c>
      <c r="P1344" t="s">
        <v>1568</v>
      </c>
      <c r="Q1344" t="s"/>
      <c r="R1344" t="s">
        <v>112</v>
      </c>
      <c r="S1344" t="s">
        <v>274</v>
      </c>
      <c r="T1344" t="s">
        <v>81</v>
      </c>
      <c r="U1344" t="s">
        <v>82</v>
      </c>
      <c r="V1344" t="s">
        <v>83</v>
      </c>
      <c r="W1344" t="s">
        <v>109</v>
      </c>
      <c r="X1344" t="s"/>
      <c r="Y1344" t="s">
        <v>85</v>
      </c>
      <c r="Z1344">
        <f>HYPERLINK("https://hotel-media.eclerx.com/savepage/tk_15462417353014667_sr_188.html","info")</f>
        <v/>
      </c>
      <c r="AA1344" t="n">
        <v>17538</v>
      </c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251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1971773</v>
      </c>
      <c r="AZ1344" t="s">
        <v>1570</v>
      </c>
      <c r="BA1344" t="s"/>
      <c r="BB1344" t="n">
        <v>63133</v>
      </c>
      <c r="BC1344" t="n">
        <v>52.513532</v>
      </c>
      <c r="BD1344" t="n">
        <v>52.513532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1571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58.01</v>
      </c>
      <c r="L1345" t="s">
        <v>76</v>
      </c>
      <c r="M1345" t="s"/>
      <c r="N1345" t="s">
        <v>93</v>
      </c>
      <c r="O1345" t="s">
        <v>78</v>
      </c>
      <c r="P1345" t="s">
        <v>1571</v>
      </c>
      <c r="Q1345" t="s"/>
      <c r="R1345" t="s">
        <v>79</v>
      </c>
      <c r="S1345" t="s">
        <v>1572</v>
      </c>
      <c r="T1345" t="s">
        <v>81</v>
      </c>
      <c r="U1345" t="s">
        <v>82</v>
      </c>
      <c r="V1345" t="s">
        <v>83</v>
      </c>
      <c r="W1345" t="s">
        <v>109</v>
      </c>
      <c r="X1345" t="s"/>
      <c r="Y1345" t="s">
        <v>85</v>
      </c>
      <c r="Z1345">
        <f>HYPERLINK("https://hotel-media.eclerx.com/savepage/tk_1546241660433887_sr_189.html","info")</f>
        <v/>
      </c>
      <c r="AA1345" t="n">
        <v>-2071512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188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2071512</v>
      </c>
      <c r="AZ1345" t="s">
        <v>1573</v>
      </c>
      <c r="BA1345" t="s"/>
      <c r="BB1345" t="n">
        <v>41804</v>
      </c>
      <c r="BC1345" t="n">
        <v>52.543358</v>
      </c>
      <c r="BD1345" t="n">
        <v>52.543358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1571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64.45</v>
      </c>
      <c r="L1346" t="s">
        <v>76</v>
      </c>
      <c r="M1346" t="s"/>
      <c r="N1346" t="s">
        <v>104</v>
      </c>
      <c r="O1346" t="s">
        <v>78</v>
      </c>
      <c r="P1346" t="s">
        <v>1571</v>
      </c>
      <c r="Q1346" t="s"/>
      <c r="R1346" t="s">
        <v>79</v>
      </c>
      <c r="S1346" t="s">
        <v>1574</v>
      </c>
      <c r="T1346" t="s">
        <v>81</v>
      </c>
      <c r="U1346" t="s">
        <v>82</v>
      </c>
      <c r="V1346" t="s">
        <v>83</v>
      </c>
      <c r="W1346" t="s">
        <v>109</v>
      </c>
      <c r="X1346" t="s"/>
      <c r="Y1346" t="s">
        <v>85</v>
      </c>
      <c r="Z1346">
        <f>HYPERLINK("https://hotel-media.eclerx.com/savepage/tk_1546241660433887_sr_189.html","info")</f>
        <v/>
      </c>
      <c r="AA1346" t="n">
        <v>-2071512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188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2071512</v>
      </c>
      <c r="AZ1346" t="s">
        <v>1573</v>
      </c>
      <c r="BA1346" t="s"/>
      <c r="BB1346" t="n">
        <v>41804</v>
      </c>
      <c r="BC1346" t="n">
        <v>52.543358</v>
      </c>
      <c r="BD1346" t="n">
        <v>52.543358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1571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74.45</v>
      </c>
      <c r="L1347" t="s">
        <v>76</v>
      </c>
      <c r="M1347" t="s"/>
      <c r="N1347" t="s">
        <v>182</v>
      </c>
      <c r="O1347" t="s">
        <v>78</v>
      </c>
      <c r="P1347" t="s">
        <v>1571</v>
      </c>
      <c r="Q1347" t="s"/>
      <c r="R1347" t="s">
        <v>79</v>
      </c>
      <c r="S1347" t="s">
        <v>1575</v>
      </c>
      <c r="T1347" t="s">
        <v>81</v>
      </c>
      <c r="U1347" t="s">
        <v>82</v>
      </c>
      <c r="V1347" t="s">
        <v>83</v>
      </c>
      <c r="W1347" t="s">
        <v>109</v>
      </c>
      <c r="X1347" t="s"/>
      <c r="Y1347" t="s">
        <v>85</v>
      </c>
      <c r="Z1347">
        <f>HYPERLINK("https://hotel-media.eclerx.com/savepage/tk_1546241660433887_sr_189.html","info")</f>
        <v/>
      </c>
      <c r="AA1347" t="n">
        <v>-2071512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188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2071512</v>
      </c>
      <c r="AZ1347" t="s">
        <v>1573</v>
      </c>
      <c r="BA1347" t="s"/>
      <c r="BB1347" t="n">
        <v>41804</v>
      </c>
      <c r="BC1347" t="n">
        <v>52.543358</v>
      </c>
      <c r="BD1347" t="n">
        <v>52.543358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1576</v>
      </c>
      <c r="F1348" t="n">
        <v>723202</v>
      </c>
      <c r="G1348" t="s">
        <v>74</v>
      </c>
      <c r="H1348" t="s">
        <v>75</v>
      </c>
      <c r="I1348" t="s"/>
      <c r="J1348" t="s">
        <v>74</v>
      </c>
      <c r="K1348" t="n">
        <v>71</v>
      </c>
      <c r="L1348" t="s">
        <v>76</v>
      </c>
      <c r="M1348" t="s"/>
      <c r="N1348" t="s">
        <v>552</v>
      </c>
      <c r="O1348" t="s">
        <v>78</v>
      </c>
      <c r="P1348" t="s">
        <v>1577</v>
      </c>
      <c r="Q1348" t="s"/>
      <c r="R1348" t="s">
        <v>112</v>
      </c>
      <c r="S1348" t="s">
        <v>280</v>
      </c>
      <c r="T1348" t="s">
        <v>81</v>
      </c>
      <c r="U1348" t="s">
        <v>82</v>
      </c>
      <c r="V1348" t="s">
        <v>83</v>
      </c>
      <c r="W1348" t="s">
        <v>109</v>
      </c>
      <c r="X1348" t="s"/>
      <c r="Y1348" t="s">
        <v>85</v>
      </c>
      <c r="Z1348">
        <f>HYPERLINK("https://hotel-media.eclerx.com/savepage/tk_15462413268175595_sr_189.html","info")</f>
        <v/>
      </c>
      <c r="AA1348" t="n">
        <v>142646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27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3127045</v>
      </c>
      <c r="AZ1348" t="s">
        <v>1578</v>
      </c>
      <c r="BA1348" t="s"/>
      <c r="BB1348" t="n">
        <v>474399</v>
      </c>
      <c r="BC1348" t="n">
        <v>52.532123</v>
      </c>
      <c r="BD1348" t="n">
        <v>52.532123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1576</v>
      </c>
      <c r="F1349" t="n">
        <v>723202</v>
      </c>
      <c r="G1349" t="s">
        <v>74</v>
      </c>
      <c r="H1349" t="s">
        <v>75</v>
      </c>
      <c r="I1349" t="s"/>
      <c r="J1349" t="s">
        <v>74</v>
      </c>
      <c r="K1349" t="n">
        <v>79</v>
      </c>
      <c r="L1349" t="s">
        <v>76</v>
      </c>
      <c r="M1349" t="s"/>
      <c r="N1349" t="s">
        <v>400</v>
      </c>
      <c r="O1349" t="s">
        <v>78</v>
      </c>
      <c r="P1349" t="s">
        <v>1577</v>
      </c>
      <c r="Q1349" t="s"/>
      <c r="R1349" t="s">
        <v>112</v>
      </c>
      <c r="S1349" t="s">
        <v>98</v>
      </c>
      <c r="T1349" t="s">
        <v>81</v>
      </c>
      <c r="U1349" t="s">
        <v>82</v>
      </c>
      <c r="V1349" t="s">
        <v>83</v>
      </c>
      <c r="W1349" t="s">
        <v>109</v>
      </c>
      <c r="X1349" t="s"/>
      <c r="Y1349" t="s">
        <v>85</v>
      </c>
      <c r="Z1349">
        <f>HYPERLINK("https://hotel-media.eclerx.com/savepage/tk_15462413268175595_sr_189.html","info")</f>
        <v/>
      </c>
      <c r="AA1349" t="n">
        <v>142646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27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3127045</v>
      </c>
      <c r="AZ1349" t="s">
        <v>1578</v>
      </c>
      <c r="BA1349" t="s"/>
      <c r="BB1349" t="n">
        <v>474399</v>
      </c>
      <c r="BC1349" t="n">
        <v>52.532123</v>
      </c>
      <c r="BD1349" t="n">
        <v>52.532123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1576</v>
      </c>
      <c r="F1350" t="n">
        <v>723202</v>
      </c>
      <c r="G1350" t="s">
        <v>74</v>
      </c>
      <c r="H1350" t="s">
        <v>75</v>
      </c>
      <c r="I1350" t="s"/>
      <c r="J1350" t="s">
        <v>74</v>
      </c>
      <c r="K1350" t="n">
        <v>71</v>
      </c>
      <c r="L1350" t="s">
        <v>76</v>
      </c>
      <c r="M1350" t="s"/>
      <c r="N1350" t="s">
        <v>1579</v>
      </c>
      <c r="O1350" t="s">
        <v>78</v>
      </c>
      <c r="P1350" t="s">
        <v>1577</v>
      </c>
      <c r="Q1350" t="s"/>
      <c r="R1350" t="s">
        <v>112</v>
      </c>
      <c r="S1350" t="s">
        <v>280</v>
      </c>
      <c r="T1350" t="s">
        <v>81</v>
      </c>
      <c r="U1350" t="s">
        <v>82</v>
      </c>
      <c r="V1350" t="s">
        <v>83</v>
      </c>
      <c r="W1350" t="s">
        <v>109</v>
      </c>
      <c r="X1350" t="s"/>
      <c r="Y1350" t="s">
        <v>85</v>
      </c>
      <c r="Z1350">
        <f>HYPERLINK("https://hotel-media.eclerx.com/savepage/tk_15462413268175595_sr_189.html","info")</f>
        <v/>
      </c>
      <c r="AA1350" t="n">
        <v>142646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27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3127045</v>
      </c>
      <c r="AZ1350" t="s">
        <v>1578</v>
      </c>
      <c r="BA1350" t="s"/>
      <c r="BB1350" t="n">
        <v>474399</v>
      </c>
      <c r="BC1350" t="n">
        <v>52.532123</v>
      </c>
      <c r="BD1350" t="n">
        <v>52.532123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1576</v>
      </c>
      <c r="F1351" t="n">
        <v>723202</v>
      </c>
      <c r="G1351" t="s">
        <v>74</v>
      </c>
      <c r="H1351" t="s">
        <v>75</v>
      </c>
      <c r="I1351" t="s"/>
      <c r="J1351" t="s">
        <v>74</v>
      </c>
      <c r="K1351" t="n">
        <v>79</v>
      </c>
      <c r="L1351" t="s">
        <v>76</v>
      </c>
      <c r="M1351" t="s"/>
      <c r="N1351" t="s">
        <v>1580</v>
      </c>
      <c r="O1351" t="s">
        <v>78</v>
      </c>
      <c r="P1351" t="s">
        <v>1577</v>
      </c>
      <c r="Q1351" t="s"/>
      <c r="R1351" t="s">
        <v>112</v>
      </c>
      <c r="S1351" t="s">
        <v>98</v>
      </c>
      <c r="T1351" t="s">
        <v>81</v>
      </c>
      <c r="U1351" t="s">
        <v>82</v>
      </c>
      <c r="V1351" t="s">
        <v>83</v>
      </c>
      <c r="W1351" t="s">
        <v>109</v>
      </c>
      <c r="X1351" t="s"/>
      <c r="Y1351" t="s">
        <v>85</v>
      </c>
      <c r="Z1351">
        <f>HYPERLINK("https://hotel-media.eclerx.com/savepage/tk_15462413268175595_sr_189.html","info")</f>
        <v/>
      </c>
      <c r="AA1351" t="n">
        <v>142646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27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3127045</v>
      </c>
      <c r="AZ1351" t="s">
        <v>1578</v>
      </c>
      <c r="BA1351" t="s"/>
      <c r="BB1351" t="n">
        <v>474399</v>
      </c>
      <c r="BC1351" t="n">
        <v>52.532123</v>
      </c>
      <c r="BD1351" t="n">
        <v>52.532123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1576</v>
      </c>
      <c r="F1352" t="n">
        <v>723202</v>
      </c>
      <c r="G1352" t="s">
        <v>74</v>
      </c>
      <c r="H1352" t="s">
        <v>75</v>
      </c>
      <c r="I1352" t="s"/>
      <c r="J1352" t="s">
        <v>74</v>
      </c>
      <c r="K1352" t="n">
        <v>91</v>
      </c>
      <c r="L1352" t="s">
        <v>76</v>
      </c>
      <c r="M1352" t="s"/>
      <c r="N1352" t="s">
        <v>163</v>
      </c>
      <c r="O1352" t="s">
        <v>78</v>
      </c>
      <c r="P1352" t="s">
        <v>1577</v>
      </c>
      <c r="Q1352" t="s"/>
      <c r="R1352" t="s">
        <v>112</v>
      </c>
      <c r="S1352" t="s">
        <v>94</v>
      </c>
      <c r="T1352" t="s">
        <v>81</v>
      </c>
      <c r="U1352" t="s">
        <v>82</v>
      </c>
      <c r="V1352" t="s">
        <v>83</v>
      </c>
      <c r="W1352" t="s">
        <v>109</v>
      </c>
      <c r="X1352" t="s"/>
      <c r="Y1352" t="s">
        <v>85</v>
      </c>
      <c r="Z1352">
        <f>HYPERLINK("https://hotel-media.eclerx.com/savepage/tk_15462413268175595_sr_189.html","info")</f>
        <v/>
      </c>
      <c r="AA1352" t="n">
        <v>142646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27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3127045</v>
      </c>
      <c r="AZ1352" t="s">
        <v>1578</v>
      </c>
      <c r="BA1352" t="s"/>
      <c r="BB1352" t="n">
        <v>474399</v>
      </c>
      <c r="BC1352" t="n">
        <v>52.532123</v>
      </c>
      <c r="BD1352" t="n">
        <v>52.532123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1576</v>
      </c>
      <c r="F1353" t="n">
        <v>723202</v>
      </c>
      <c r="G1353" t="s">
        <v>74</v>
      </c>
      <c r="H1353" t="s">
        <v>75</v>
      </c>
      <c r="I1353" t="s"/>
      <c r="J1353" t="s">
        <v>74</v>
      </c>
      <c r="K1353" t="n">
        <v>99</v>
      </c>
      <c r="L1353" t="s">
        <v>76</v>
      </c>
      <c r="M1353" t="s"/>
      <c r="N1353" t="s">
        <v>399</v>
      </c>
      <c r="O1353" t="s">
        <v>78</v>
      </c>
      <c r="P1353" t="s">
        <v>1577</v>
      </c>
      <c r="Q1353" t="s"/>
      <c r="R1353" t="s">
        <v>112</v>
      </c>
      <c r="S1353" t="s">
        <v>200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>
        <f>HYPERLINK("https://hotel-media.eclerx.com/savepage/tk_15462413268175595_sr_189.html","info")</f>
        <v/>
      </c>
      <c r="AA1353" t="n">
        <v>142646</v>
      </c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27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3127045</v>
      </c>
      <c r="AZ1353" t="s">
        <v>1578</v>
      </c>
      <c r="BA1353" t="s"/>
      <c r="BB1353" t="n">
        <v>474399</v>
      </c>
      <c r="BC1353" t="n">
        <v>52.532123</v>
      </c>
      <c r="BD1353" t="n">
        <v>52.532123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1576</v>
      </c>
      <c r="F1354" t="n">
        <v>723202</v>
      </c>
      <c r="G1354" t="s">
        <v>74</v>
      </c>
      <c r="H1354" t="s">
        <v>75</v>
      </c>
      <c r="I1354" t="s"/>
      <c r="J1354" t="s">
        <v>74</v>
      </c>
      <c r="K1354" t="n">
        <v>99</v>
      </c>
      <c r="L1354" t="s">
        <v>76</v>
      </c>
      <c r="M1354" t="s"/>
      <c r="N1354" t="s">
        <v>1579</v>
      </c>
      <c r="O1354" t="s">
        <v>78</v>
      </c>
      <c r="P1354" t="s">
        <v>1577</v>
      </c>
      <c r="Q1354" t="s"/>
      <c r="R1354" t="s">
        <v>112</v>
      </c>
      <c r="S1354" t="s">
        <v>200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>
        <f>HYPERLINK("https://hotel-media.eclerx.com/savepage/tk_15462413268175595_sr_189.html","info")</f>
        <v/>
      </c>
      <c r="AA1354" t="n">
        <v>142646</v>
      </c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27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3127045</v>
      </c>
      <c r="AZ1354" t="s">
        <v>1578</v>
      </c>
      <c r="BA1354" t="s"/>
      <c r="BB1354" t="n">
        <v>474399</v>
      </c>
      <c r="BC1354" t="n">
        <v>52.532123</v>
      </c>
      <c r="BD1354" t="n">
        <v>52.532123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1576</v>
      </c>
      <c r="F1355" t="n">
        <v>723202</v>
      </c>
      <c r="G1355" t="s">
        <v>74</v>
      </c>
      <c r="H1355" t="s">
        <v>75</v>
      </c>
      <c r="I1355" t="s"/>
      <c r="J1355" t="s">
        <v>74</v>
      </c>
      <c r="K1355" t="n">
        <v>99</v>
      </c>
      <c r="L1355" t="s">
        <v>76</v>
      </c>
      <c r="M1355" t="s"/>
      <c r="N1355" t="s">
        <v>166</v>
      </c>
      <c r="O1355" t="s">
        <v>78</v>
      </c>
      <c r="P1355" t="s">
        <v>1577</v>
      </c>
      <c r="Q1355" t="s"/>
      <c r="R1355" t="s">
        <v>112</v>
      </c>
      <c r="S1355" t="s">
        <v>200</v>
      </c>
      <c r="T1355" t="s">
        <v>81</v>
      </c>
      <c r="U1355" t="s">
        <v>82</v>
      </c>
      <c r="V1355" t="s">
        <v>83</v>
      </c>
      <c r="W1355" t="s">
        <v>109</v>
      </c>
      <c r="X1355" t="s"/>
      <c r="Y1355" t="s">
        <v>85</v>
      </c>
      <c r="Z1355">
        <f>HYPERLINK("https://hotel-media.eclerx.com/savepage/tk_15462413268175595_sr_189.html","info")</f>
        <v/>
      </c>
      <c r="AA1355" t="n">
        <v>142646</v>
      </c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27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3127045</v>
      </c>
      <c r="AZ1355" t="s">
        <v>1578</v>
      </c>
      <c r="BA1355" t="s"/>
      <c r="BB1355" t="n">
        <v>474399</v>
      </c>
      <c r="BC1355" t="n">
        <v>52.532123</v>
      </c>
      <c r="BD1355" t="n">
        <v>52.532123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1576</v>
      </c>
      <c r="F1356" t="n">
        <v>723202</v>
      </c>
      <c r="G1356" t="s">
        <v>74</v>
      </c>
      <c r="H1356" t="s">
        <v>75</v>
      </c>
      <c r="I1356" t="s"/>
      <c r="J1356" t="s">
        <v>74</v>
      </c>
      <c r="K1356" t="n">
        <v>103</v>
      </c>
      <c r="L1356" t="s">
        <v>76</v>
      </c>
      <c r="M1356" t="s"/>
      <c r="N1356" t="s">
        <v>399</v>
      </c>
      <c r="O1356" t="s">
        <v>78</v>
      </c>
      <c r="P1356" t="s">
        <v>1577</v>
      </c>
      <c r="Q1356" t="s"/>
      <c r="R1356" t="s">
        <v>112</v>
      </c>
      <c r="S1356" t="s">
        <v>223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>
        <f>HYPERLINK("https://hotel-media.eclerx.com/savepage/tk_15462413268175595_sr_189.html","info")</f>
        <v/>
      </c>
      <c r="AA1356" t="n">
        <v>142646</v>
      </c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27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3127045</v>
      </c>
      <c r="AZ1356" t="s">
        <v>1578</v>
      </c>
      <c r="BA1356" t="s"/>
      <c r="BB1356" t="n">
        <v>474399</v>
      </c>
      <c r="BC1356" t="n">
        <v>52.532123</v>
      </c>
      <c r="BD1356" t="n">
        <v>52.532123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1576</v>
      </c>
      <c r="F1357" t="n">
        <v>723202</v>
      </c>
      <c r="G1357" t="s">
        <v>74</v>
      </c>
      <c r="H1357" t="s">
        <v>75</v>
      </c>
      <c r="I1357" t="s"/>
      <c r="J1357" t="s">
        <v>74</v>
      </c>
      <c r="K1357" t="n">
        <v>103</v>
      </c>
      <c r="L1357" t="s">
        <v>76</v>
      </c>
      <c r="M1357" t="s"/>
      <c r="N1357" t="s">
        <v>1579</v>
      </c>
      <c r="O1357" t="s">
        <v>78</v>
      </c>
      <c r="P1357" t="s">
        <v>1577</v>
      </c>
      <c r="Q1357" t="s"/>
      <c r="R1357" t="s">
        <v>112</v>
      </c>
      <c r="S1357" t="s">
        <v>223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>
        <f>HYPERLINK("https://hotel-media.eclerx.com/savepage/tk_15462413268175595_sr_189.html","info")</f>
        <v/>
      </c>
      <c r="AA1357" t="n">
        <v>142646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27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3127045</v>
      </c>
      <c r="AZ1357" t="s">
        <v>1578</v>
      </c>
      <c r="BA1357" t="s"/>
      <c r="BB1357" t="n">
        <v>474399</v>
      </c>
      <c r="BC1357" t="n">
        <v>52.532123</v>
      </c>
      <c r="BD1357" t="n">
        <v>52.532123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1576</v>
      </c>
      <c r="F1358" t="n">
        <v>723202</v>
      </c>
      <c r="G1358" t="s">
        <v>74</v>
      </c>
      <c r="H1358" t="s">
        <v>75</v>
      </c>
      <c r="I1358" t="s"/>
      <c r="J1358" t="s">
        <v>74</v>
      </c>
      <c r="K1358" t="n">
        <v>107</v>
      </c>
      <c r="L1358" t="s">
        <v>76</v>
      </c>
      <c r="M1358" t="s"/>
      <c r="N1358" t="s">
        <v>400</v>
      </c>
      <c r="O1358" t="s">
        <v>78</v>
      </c>
      <c r="P1358" t="s">
        <v>1577</v>
      </c>
      <c r="Q1358" t="s"/>
      <c r="R1358" t="s">
        <v>112</v>
      </c>
      <c r="S1358" t="s">
        <v>245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>
        <f>HYPERLINK("https://hotel-media.eclerx.com/savepage/tk_15462413268175595_sr_189.html","info")</f>
        <v/>
      </c>
      <c r="AA1358" t="n">
        <v>142646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27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3127045</v>
      </c>
      <c r="AZ1358" t="s">
        <v>1578</v>
      </c>
      <c r="BA1358" t="s"/>
      <c r="BB1358" t="n">
        <v>474399</v>
      </c>
      <c r="BC1358" t="n">
        <v>52.532123</v>
      </c>
      <c r="BD1358" t="n">
        <v>52.532123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1576</v>
      </c>
      <c r="F1359" t="n">
        <v>723202</v>
      </c>
      <c r="G1359" t="s">
        <v>74</v>
      </c>
      <c r="H1359" t="s">
        <v>75</v>
      </c>
      <c r="I1359" t="s"/>
      <c r="J1359" t="s">
        <v>74</v>
      </c>
      <c r="K1359" t="n">
        <v>107</v>
      </c>
      <c r="L1359" t="s">
        <v>76</v>
      </c>
      <c r="M1359" t="s"/>
      <c r="N1359" t="s">
        <v>1580</v>
      </c>
      <c r="O1359" t="s">
        <v>78</v>
      </c>
      <c r="P1359" t="s">
        <v>1577</v>
      </c>
      <c r="Q1359" t="s"/>
      <c r="R1359" t="s">
        <v>112</v>
      </c>
      <c r="S1359" t="s">
        <v>245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>
        <f>HYPERLINK("https://hotel-media.eclerx.com/savepage/tk_15462413268175595_sr_189.html","info")</f>
        <v/>
      </c>
      <c r="AA1359" t="n">
        <v>142646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27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3127045</v>
      </c>
      <c r="AZ1359" t="s">
        <v>1578</v>
      </c>
      <c r="BA1359" t="s"/>
      <c r="BB1359" t="n">
        <v>474399</v>
      </c>
      <c r="BC1359" t="n">
        <v>52.532123</v>
      </c>
      <c r="BD1359" t="n">
        <v>52.532123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1576</v>
      </c>
      <c r="F1360" t="n">
        <v>723202</v>
      </c>
      <c r="G1360" t="s">
        <v>74</v>
      </c>
      <c r="H1360" t="s">
        <v>75</v>
      </c>
      <c r="I1360" t="s"/>
      <c r="J1360" t="s">
        <v>74</v>
      </c>
      <c r="K1360" t="n">
        <v>119</v>
      </c>
      <c r="L1360" t="s">
        <v>76</v>
      </c>
      <c r="M1360" t="s"/>
      <c r="N1360" t="s">
        <v>163</v>
      </c>
      <c r="O1360" t="s">
        <v>78</v>
      </c>
      <c r="P1360" t="s">
        <v>1577</v>
      </c>
      <c r="Q1360" t="s"/>
      <c r="R1360" t="s">
        <v>112</v>
      </c>
      <c r="S1360" t="s">
        <v>204</v>
      </c>
      <c r="T1360" t="s">
        <v>81</v>
      </c>
      <c r="U1360" t="s">
        <v>82</v>
      </c>
      <c r="V1360" t="s">
        <v>83</v>
      </c>
      <c r="W1360" t="s">
        <v>84</v>
      </c>
      <c r="X1360" t="s"/>
      <c r="Y1360" t="s">
        <v>85</v>
      </c>
      <c r="Z1360">
        <f>HYPERLINK("https://hotel-media.eclerx.com/savepage/tk_15462413268175595_sr_189.html","info")</f>
        <v/>
      </c>
      <c r="AA1360" t="n">
        <v>142646</v>
      </c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27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3127045</v>
      </c>
      <c r="AZ1360" t="s">
        <v>1578</v>
      </c>
      <c r="BA1360" t="s"/>
      <c r="BB1360" t="n">
        <v>474399</v>
      </c>
      <c r="BC1360" t="n">
        <v>52.532123</v>
      </c>
      <c r="BD1360" t="n">
        <v>52.532123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1576</v>
      </c>
      <c r="F1361" t="n">
        <v>723202</v>
      </c>
      <c r="G1361" t="s">
        <v>74</v>
      </c>
      <c r="H1361" t="s">
        <v>75</v>
      </c>
      <c r="I1361" t="s"/>
      <c r="J1361" t="s">
        <v>74</v>
      </c>
      <c r="K1361" t="n">
        <v>123</v>
      </c>
      <c r="L1361" t="s">
        <v>76</v>
      </c>
      <c r="M1361" t="s"/>
      <c r="N1361" t="s">
        <v>163</v>
      </c>
      <c r="O1361" t="s">
        <v>78</v>
      </c>
      <c r="P1361" t="s">
        <v>1577</v>
      </c>
      <c r="Q1361" t="s"/>
      <c r="R1361" t="s">
        <v>112</v>
      </c>
      <c r="S1361" t="s">
        <v>1031</v>
      </c>
      <c r="T1361" t="s">
        <v>81</v>
      </c>
      <c r="U1361" t="s">
        <v>82</v>
      </c>
      <c r="V1361" t="s">
        <v>83</v>
      </c>
      <c r="W1361" t="s">
        <v>84</v>
      </c>
      <c r="X1361" t="s"/>
      <c r="Y1361" t="s">
        <v>85</v>
      </c>
      <c r="Z1361">
        <f>HYPERLINK("https://hotel-media.eclerx.com/savepage/tk_15462413268175595_sr_189.html","info")</f>
        <v/>
      </c>
      <c r="AA1361" t="n">
        <v>142646</v>
      </c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27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3127045</v>
      </c>
      <c r="AZ1361" t="s">
        <v>1578</v>
      </c>
      <c r="BA1361" t="s"/>
      <c r="BB1361" t="n">
        <v>474399</v>
      </c>
      <c r="BC1361" t="n">
        <v>52.532123</v>
      </c>
      <c r="BD1361" t="n">
        <v>52.532123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1576</v>
      </c>
      <c r="F1362" t="n">
        <v>723202</v>
      </c>
      <c r="G1362" t="s">
        <v>74</v>
      </c>
      <c r="H1362" t="s">
        <v>75</v>
      </c>
      <c r="I1362" t="s"/>
      <c r="J1362" t="s">
        <v>74</v>
      </c>
      <c r="K1362" t="n">
        <v>127</v>
      </c>
      <c r="L1362" t="s">
        <v>76</v>
      </c>
      <c r="M1362" t="s"/>
      <c r="N1362" t="s">
        <v>166</v>
      </c>
      <c r="O1362" t="s">
        <v>78</v>
      </c>
      <c r="P1362" t="s">
        <v>1577</v>
      </c>
      <c r="Q1362" t="s"/>
      <c r="R1362" t="s">
        <v>112</v>
      </c>
      <c r="S1362" t="s">
        <v>1257</v>
      </c>
      <c r="T1362" t="s">
        <v>81</v>
      </c>
      <c r="U1362" t="s">
        <v>82</v>
      </c>
      <c r="V1362" t="s">
        <v>83</v>
      </c>
      <c r="W1362" t="s">
        <v>84</v>
      </c>
      <c r="X1362" t="s"/>
      <c r="Y1362" t="s">
        <v>85</v>
      </c>
      <c r="Z1362">
        <f>HYPERLINK("https://hotel-media.eclerx.com/savepage/tk_15462413268175595_sr_189.html","info")</f>
        <v/>
      </c>
      <c r="AA1362" t="n">
        <v>142646</v>
      </c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27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3127045</v>
      </c>
      <c r="AZ1362" t="s">
        <v>1578</v>
      </c>
      <c r="BA1362" t="s"/>
      <c r="BB1362" t="n">
        <v>474399</v>
      </c>
      <c r="BC1362" t="n">
        <v>52.532123</v>
      </c>
      <c r="BD1362" t="n">
        <v>52.532123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1576</v>
      </c>
      <c r="F1363" t="n">
        <v>723202</v>
      </c>
      <c r="G1363" t="s">
        <v>74</v>
      </c>
      <c r="H1363" t="s">
        <v>75</v>
      </c>
      <c r="I1363" t="s"/>
      <c r="J1363" t="s">
        <v>74</v>
      </c>
      <c r="K1363" t="n">
        <v>131</v>
      </c>
      <c r="L1363" t="s">
        <v>76</v>
      </c>
      <c r="M1363" t="s"/>
      <c r="N1363" t="s">
        <v>1581</v>
      </c>
      <c r="O1363" t="s">
        <v>78</v>
      </c>
      <c r="P1363" t="s">
        <v>1577</v>
      </c>
      <c r="Q1363" t="s"/>
      <c r="R1363" t="s">
        <v>112</v>
      </c>
      <c r="S1363" t="s">
        <v>670</v>
      </c>
      <c r="T1363" t="s">
        <v>81</v>
      </c>
      <c r="U1363" t="s">
        <v>82</v>
      </c>
      <c r="V1363" t="s">
        <v>83</v>
      </c>
      <c r="W1363" t="s">
        <v>109</v>
      </c>
      <c r="X1363" t="s"/>
      <c r="Y1363" t="s">
        <v>85</v>
      </c>
      <c r="Z1363">
        <f>HYPERLINK("https://hotel-media.eclerx.com/savepage/tk_15462413268175595_sr_189.html","info")</f>
        <v/>
      </c>
      <c r="AA1363" t="n">
        <v>142646</v>
      </c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27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3127045</v>
      </c>
      <c r="AZ1363" t="s">
        <v>1578</v>
      </c>
      <c r="BA1363" t="s"/>
      <c r="BB1363" t="n">
        <v>474399</v>
      </c>
      <c r="BC1363" t="n">
        <v>52.532123</v>
      </c>
      <c r="BD1363" t="n">
        <v>52.532123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1576</v>
      </c>
      <c r="F1364" t="n">
        <v>723202</v>
      </c>
      <c r="G1364" t="s">
        <v>74</v>
      </c>
      <c r="H1364" t="s">
        <v>75</v>
      </c>
      <c r="I1364" t="s"/>
      <c r="J1364" t="s">
        <v>74</v>
      </c>
      <c r="K1364" t="n">
        <v>139</v>
      </c>
      <c r="L1364" t="s">
        <v>76</v>
      </c>
      <c r="M1364" t="s"/>
      <c r="N1364" t="s">
        <v>1582</v>
      </c>
      <c r="O1364" t="s">
        <v>78</v>
      </c>
      <c r="P1364" t="s">
        <v>1577</v>
      </c>
      <c r="Q1364" t="s"/>
      <c r="R1364" t="s">
        <v>112</v>
      </c>
      <c r="S1364" t="s">
        <v>283</v>
      </c>
      <c r="T1364" t="s">
        <v>81</v>
      </c>
      <c r="U1364" t="s">
        <v>82</v>
      </c>
      <c r="V1364" t="s">
        <v>83</v>
      </c>
      <c r="W1364" t="s">
        <v>109</v>
      </c>
      <c r="X1364" t="s"/>
      <c r="Y1364" t="s">
        <v>85</v>
      </c>
      <c r="Z1364">
        <f>HYPERLINK("https://hotel-media.eclerx.com/savepage/tk_15462413268175595_sr_189.html","info")</f>
        <v/>
      </c>
      <c r="AA1364" t="n">
        <v>142646</v>
      </c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27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3127045</v>
      </c>
      <c r="AZ1364" t="s">
        <v>1578</v>
      </c>
      <c r="BA1364" t="s"/>
      <c r="BB1364" t="n">
        <v>474399</v>
      </c>
      <c r="BC1364" t="n">
        <v>52.532123</v>
      </c>
      <c r="BD1364" t="n">
        <v>52.532123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1576</v>
      </c>
      <c r="F1365" t="n">
        <v>723202</v>
      </c>
      <c r="G1365" t="s">
        <v>74</v>
      </c>
      <c r="H1365" t="s">
        <v>75</v>
      </c>
      <c r="I1365" t="s"/>
      <c r="J1365" t="s">
        <v>74</v>
      </c>
      <c r="K1365" t="n">
        <v>159</v>
      </c>
      <c r="L1365" t="s">
        <v>76</v>
      </c>
      <c r="M1365" t="s"/>
      <c r="N1365" t="s">
        <v>1581</v>
      </c>
      <c r="O1365" t="s">
        <v>78</v>
      </c>
      <c r="P1365" t="s">
        <v>1577</v>
      </c>
      <c r="Q1365" t="s"/>
      <c r="R1365" t="s">
        <v>112</v>
      </c>
      <c r="S1365" t="s">
        <v>985</v>
      </c>
      <c r="T1365" t="s">
        <v>81</v>
      </c>
      <c r="U1365" t="s">
        <v>82</v>
      </c>
      <c r="V1365" t="s">
        <v>83</v>
      </c>
      <c r="W1365" t="s">
        <v>84</v>
      </c>
      <c r="X1365" t="s"/>
      <c r="Y1365" t="s">
        <v>85</v>
      </c>
      <c r="Z1365">
        <f>HYPERLINK("https://hotel-media.eclerx.com/savepage/tk_15462413268175595_sr_189.html","info")</f>
        <v/>
      </c>
      <c r="AA1365" t="n">
        <v>142646</v>
      </c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27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3127045</v>
      </c>
      <c r="AZ1365" t="s">
        <v>1578</v>
      </c>
      <c r="BA1365" t="s"/>
      <c r="BB1365" t="n">
        <v>474399</v>
      </c>
      <c r="BC1365" t="n">
        <v>52.532123</v>
      </c>
      <c r="BD1365" t="n">
        <v>52.532123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1576</v>
      </c>
      <c r="F1366" t="n">
        <v>723202</v>
      </c>
      <c r="G1366" t="s">
        <v>74</v>
      </c>
      <c r="H1366" t="s">
        <v>75</v>
      </c>
      <c r="I1366" t="s"/>
      <c r="J1366" t="s">
        <v>74</v>
      </c>
      <c r="K1366" t="n">
        <v>163</v>
      </c>
      <c r="L1366" t="s">
        <v>76</v>
      </c>
      <c r="M1366" t="s"/>
      <c r="N1366" t="s">
        <v>1581</v>
      </c>
      <c r="O1366" t="s">
        <v>78</v>
      </c>
      <c r="P1366" t="s">
        <v>1577</v>
      </c>
      <c r="Q1366" t="s"/>
      <c r="R1366" t="s">
        <v>112</v>
      </c>
      <c r="S1366" t="s">
        <v>756</v>
      </c>
      <c r="T1366" t="s">
        <v>81</v>
      </c>
      <c r="U1366" t="s">
        <v>82</v>
      </c>
      <c r="V1366" t="s">
        <v>83</v>
      </c>
      <c r="W1366" t="s">
        <v>84</v>
      </c>
      <c r="X1366" t="s"/>
      <c r="Y1366" t="s">
        <v>85</v>
      </c>
      <c r="Z1366">
        <f>HYPERLINK("https://hotel-media.eclerx.com/savepage/tk_15462413268175595_sr_189.html","info")</f>
        <v/>
      </c>
      <c r="AA1366" t="n">
        <v>142646</v>
      </c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27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3127045</v>
      </c>
      <c r="AZ1366" t="s">
        <v>1578</v>
      </c>
      <c r="BA1366" t="s"/>
      <c r="BB1366" t="n">
        <v>474399</v>
      </c>
      <c r="BC1366" t="n">
        <v>52.532123</v>
      </c>
      <c r="BD1366" t="n">
        <v>52.532123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1576</v>
      </c>
      <c r="F1367" t="n">
        <v>723202</v>
      </c>
      <c r="G1367" t="s">
        <v>74</v>
      </c>
      <c r="H1367" t="s">
        <v>75</v>
      </c>
      <c r="I1367" t="s"/>
      <c r="J1367" t="s">
        <v>74</v>
      </c>
      <c r="K1367" t="n">
        <v>167</v>
      </c>
      <c r="L1367" t="s">
        <v>76</v>
      </c>
      <c r="M1367" t="s"/>
      <c r="N1367" t="s">
        <v>1582</v>
      </c>
      <c r="O1367" t="s">
        <v>78</v>
      </c>
      <c r="P1367" t="s">
        <v>1577</v>
      </c>
      <c r="Q1367" t="s"/>
      <c r="R1367" t="s">
        <v>112</v>
      </c>
      <c r="S1367" t="s">
        <v>1583</v>
      </c>
      <c r="T1367" t="s">
        <v>81</v>
      </c>
      <c r="U1367" t="s">
        <v>82</v>
      </c>
      <c r="V1367" t="s">
        <v>83</v>
      </c>
      <c r="W1367" t="s">
        <v>84</v>
      </c>
      <c r="X1367" t="s"/>
      <c r="Y1367" t="s">
        <v>85</v>
      </c>
      <c r="Z1367">
        <f>HYPERLINK("https://hotel-media.eclerx.com/savepage/tk_15462413268175595_sr_189.html","info")</f>
        <v/>
      </c>
      <c r="AA1367" t="n">
        <v>142646</v>
      </c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27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3127045</v>
      </c>
      <c r="AZ1367" t="s">
        <v>1578</v>
      </c>
      <c r="BA1367" t="s"/>
      <c r="BB1367" t="n">
        <v>474399</v>
      </c>
      <c r="BC1367" t="n">
        <v>52.532123</v>
      </c>
      <c r="BD1367" t="n">
        <v>52.532123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1155</v>
      </c>
      <c r="F1368" t="n">
        <v>485279</v>
      </c>
      <c r="G1368" t="s">
        <v>74</v>
      </c>
      <c r="H1368" t="s">
        <v>75</v>
      </c>
      <c r="I1368" t="s"/>
      <c r="J1368" t="s">
        <v>74</v>
      </c>
      <c r="K1368" t="n">
        <v>165.38</v>
      </c>
      <c r="L1368" t="s">
        <v>76</v>
      </c>
      <c r="M1368" t="s"/>
      <c r="N1368" t="s">
        <v>1156</v>
      </c>
      <c r="O1368" t="s">
        <v>78</v>
      </c>
      <c r="P1368" t="s">
        <v>1157</v>
      </c>
      <c r="Q1368" t="s"/>
      <c r="R1368" t="s">
        <v>107</v>
      </c>
      <c r="S1368" t="s">
        <v>1158</v>
      </c>
      <c r="T1368" t="s">
        <v>81</v>
      </c>
      <c r="U1368" t="s">
        <v>82</v>
      </c>
      <c r="V1368" t="s">
        <v>83</v>
      </c>
      <c r="W1368" t="s">
        <v>109</v>
      </c>
      <c r="X1368" t="s"/>
      <c r="Y1368" t="s">
        <v>85</v>
      </c>
      <c r="Z1368">
        <f>HYPERLINK("https://hotel-media.eclerx.com/savepage/tk_1546241775190742_sr_188.html","info")</f>
        <v/>
      </c>
      <c r="AA1368" t="n">
        <v>9072</v>
      </c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273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1500764</v>
      </c>
      <c r="AZ1368" t="s">
        <v>1159</v>
      </c>
      <c r="BA1368" t="s"/>
      <c r="BB1368" t="n">
        <v>153493</v>
      </c>
      <c r="BC1368" t="n">
        <v>52.510875</v>
      </c>
      <c r="BD1368" t="n">
        <v>52.510875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1155</v>
      </c>
      <c r="F1369" t="n">
        <v>485279</v>
      </c>
      <c r="G1369" t="s">
        <v>74</v>
      </c>
      <c r="H1369" t="s">
        <v>75</v>
      </c>
      <c r="I1369" t="s"/>
      <c r="J1369" t="s">
        <v>74</v>
      </c>
      <c r="K1369" t="n">
        <v>187.95</v>
      </c>
      <c r="L1369" t="s">
        <v>76</v>
      </c>
      <c r="M1369" t="s"/>
      <c r="N1369" t="s">
        <v>1160</v>
      </c>
      <c r="O1369" t="s">
        <v>78</v>
      </c>
      <c r="P1369" t="s">
        <v>1157</v>
      </c>
      <c r="Q1369" t="s"/>
      <c r="R1369" t="s">
        <v>107</v>
      </c>
      <c r="S1369" t="s">
        <v>261</v>
      </c>
      <c r="T1369" t="s">
        <v>81</v>
      </c>
      <c r="U1369" t="s">
        <v>82</v>
      </c>
      <c r="V1369" t="s">
        <v>83</v>
      </c>
      <c r="W1369" t="s">
        <v>109</v>
      </c>
      <c r="X1369" t="s"/>
      <c r="Y1369" t="s">
        <v>85</v>
      </c>
      <c r="Z1369">
        <f>HYPERLINK("https://hotel-media.eclerx.com/savepage/tk_1546241775190742_sr_188.html","info")</f>
        <v/>
      </c>
      <c r="AA1369" t="n">
        <v>9072</v>
      </c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273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1500764</v>
      </c>
      <c r="AZ1369" t="s">
        <v>1159</v>
      </c>
      <c r="BA1369" t="s"/>
      <c r="BB1369" t="n">
        <v>153493</v>
      </c>
      <c r="BC1369" t="n">
        <v>52.510875</v>
      </c>
      <c r="BD1369" t="n">
        <v>52.510875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1155</v>
      </c>
      <c r="F1370" t="n">
        <v>485279</v>
      </c>
      <c r="G1370" t="s">
        <v>74</v>
      </c>
      <c r="H1370" t="s">
        <v>75</v>
      </c>
      <c r="I1370" t="s"/>
      <c r="J1370" t="s">
        <v>74</v>
      </c>
      <c r="K1370" t="n">
        <v>203.7</v>
      </c>
      <c r="L1370" t="s">
        <v>76</v>
      </c>
      <c r="M1370" t="s"/>
      <c r="N1370" t="s">
        <v>1161</v>
      </c>
      <c r="O1370" t="s">
        <v>78</v>
      </c>
      <c r="P1370" t="s">
        <v>1157</v>
      </c>
      <c r="Q1370" t="s"/>
      <c r="R1370" t="s">
        <v>107</v>
      </c>
      <c r="S1370" t="s">
        <v>1162</v>
      </c>
      <c r="T1370" t="s">
        <v>81</v>
      </c>
      <c r="U1370" t="s">
        <v>82</v>
      </c>
      <c r="V1370" t="s">
        <v>83</v>
      </c>
      <c r="W1370" t="s">
        <v>109</v>
      </c>
      <c r="X1370" t="s"/>
      <c r="Y1370" t="s">
        <v>85</v>
      </c>
      <c r="Z1370">
        <f>HYPERLINK("https://hotel-media.eclerx.com/savepage/tk_1546241775190742_sr_188.html","info")</f>
        <v/>
      </c>
      <c r="AA1370" t="n">
        <v>9072</v>
      </c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273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1500764</v>
      </c>
      <c r="AZ1370" t="s">
        <v>1159</v>
      </c>
      <c r="BA1370" t="s"/>
      <c r="BB1370" t="n">
        <v>153493</v>
      </c>
      <c r="BC1370" t="n">
        <v>52.510875</v>
      </c>
      <c r="BD1370" t="n">
        <v>52.510875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1155</v>
      </c>
      <c r="F1371" t="n">
        <v>485279</v>
      </c>
      <c r="G1371" t="s">
        <v>74</v>
      </c>
      <c r="H1371" t="s">
        <v>75</v>
      </c>
      <c r="I1371" t="s"/>
      <c r="J1371" t="s">
        <v>74</v>
      </c>
      <c r="K1371" t="n">
        <v>226.8</v>
      </c>
      <c r="L1371" t="s">
        <v>76</v>
      </c>
      <c r="M1371" t="s"/>
      <c r="N1371" t="s">
        <v>1163</v>
      </c>
      <c r="O1371" t="s">
        <v>78</v>
      </c>
      <c r="P1371" t="s">
        <v>1157</v>
      </c>
      <c r="Q1371" t="s"/>
      <c r="R1371" t="s">
        <v>107</v>
      </c>
      <c r="S1371" t="s">
        <v>1164</v>
      </c>
      <c r="T1371" t="s">
        <v>81</v>
      </c>
      <c r="U1371" t="s">
        <v>82</v>
      </c>
      <c r="V1371" t="s">
        <v>83</v>
      </c>
      <c r="W1371" t="s">
        <v>109</v>
      </c>
      <c r="X1371" t="s"/>
      <c r="Y1371" t="s">
        <v>85</v>
      </c>
      <c r="Z1371">
        <f>HYPERLINK("https://hotel-media.eclerx.com/savepage/tk_1546241775190742_sr_188.html","info")</f>
        <v/>
      </c>
      <c r="AA1371" t="n">
        <v>9072</v>
      </c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273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1500764</v>
      </c>
      <c r="AZ1371" t="s">
        <v>1159</v>
      </c>
      <c r="BA1371" t="s"/>
      <c r="BB1371" t="n">
        <v>153493</v>
      </c>
      <c r="BC1371" t="n">
        <v>52.510875</v>
      </c>
      <c r="BD1371" t="n">
        <v>52.510875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1155</v>
      </c>
      <c r="F1372" t="n">
        <v>485279</v>
      </c>
      <c r="G1372" t="s">
        <v>74</v>
      </c>
      <c r="H1372" t="s">
        <v>75</v>
      </c>
      <c r="I1372" t="s"/>
      <c r="J1372" t="s">
        <v>74</v>
      </c>
      <c r="K1372" t="n">
        <v>229.95</v>
      </c>
      <c r="L1372" t="s">
        <v>76</v>
      </c>
      <c r="M1372" t="s"/>
      <c r="N1372" t="s">
        <v>1160</v>
      </c>
      <c r="O1372" t="s">
        <v>78</v>
      </c>
      <c r="P1372" t="s">
        <v>1157</v>
      </c>
      <c r="Q1372" t="s"/>
      <c r="R1372" t="s">
        <v>107</v>
      </c>
      <c r="S1372" t="s">
        <v>1165</v>
      </c>
      <c r="T1372" t="s">
        <v>81</v>
      </c>
      <c r="U1372" t="s">
        <v>82</v>
      </c>
      <c r="V1372" t="s">
        <v>83</v>
      </c>
      <c r="W1372" t="s">
        <v>84</v>
      </c>
      <c r="X1372" t="s"/>
      <c r="Y1372" t="s">
        <v>85</v>
      </c>
      <c r="Z1372">
        <f>HYPERLINK("https://hotel-media.eclerx.com/savepage/tk_1546241775190742_sr_188.html","info")</f>
        <v/>
      </c>
      <c r="AA1372" t="n">
        <v>9072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273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1500764</v>
      </c>
      <c r="AZ1372" t="s">
        <v>1159</v>
      </c>
      <c r="BA1372" t="s"/>
      <c r="BB1372" t="n">
        <v>153493</v>
      </c>
      <c r="BC1372" t="n">
        <v>52.510875</v>
      </c>
      <c r="BD1372" t="n">
        <v>52.510875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1155</v>
      </c>
      <c r="F1373" t="n">
        <v>485279</v>
      </c>
      <c r="G1373" t="s">
        <v>74</v>
      </c>
      <c r="H1373" t="s">
        <v>75</v>
      </c>
      <c r="I1373" t="s"/>
      <c r="J1373" t="s">
        <v>74</v>
      </c>
      <c r="K1373" t="n">
        <v>245.7</v>
      </c>
      <c r="L1373" t="s">
        <v>76</v>
      </c>
      <c r="M1373" t="s"/>
      <c r="N1373" t="s">
        <v>1161</v>
      </c>
      <c r="O1373" t="s">
        <v>78</v>
      </c>
      <c r="P1373" t="s">
        <v>1157</v>
      </c>
      <c r="Q1373" t="s"/>
      <c r="R1373" t="s">
        <v>107</v>
      </c>
      <c r="S1373" t="s">
        <v>1166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>
        <f>HYPERLINK("https://hotel-media.eclerx.com/savepage/tk_1546241775190742_sr_188.html","info")</f>
        <v/>
      </c>
      <c r="AA1373" t="n">
        <v>9072</v>
      </c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273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1500764</v>
      </c>
      <c r="AZ1373" t="s">
        <v>1159</v>
      </c>
      <c r="BA1373" t="s"/>
      <c r="BB1373" t="n">
        <v>153493</v>
      </c>
      <c r="BC1373" t="n">
        <v>52.510875</v>
      </c>
      <c r="BD1373" t="n">
        <v>52.510875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1155</v>
      </c>
      <c r="F1374" t="n">
        <v>485279</v>
      </c>
      <c r="G1374" t="s">
        <v>74</v>
      </c>
      <c r="H1374" t="s">
        <v>75</v>
      </c>
      <c r="I1374" t="s"/>
      <c r="J1374" t="s">
        <v>74</v>
      </c>
      <c r="K1374" t="n">
        <v>266.7</v>
      </c>
      <c r="L1374" t="s">
        <v>76</v>
      </c>
      <c r="M1374" t="s"/>
      <c r="N1374" t="s">
        <v>1163</v>
      </c>
      <c r="O1374" t="s">
        <v>78</v>
      </c>
      <c r="P1374" t="s">
        <v>1157</v>
      </c>
      <c r="Q1374" t="s"/>
      <c r="R1374" t="s">
        <v>107</v>
      </c>
      <c r="S1374" t="s">
        <v>1167</v>
      </c>
      <c r="T1374" t="s">
        <v>81</v>
      </c>
      <c r="U1374" t="s">
        <v>82</v>
      </c>
      <c r="V1374" t="s">
        <v>83</v>
      </c>
      <c r="W1374" t="s">
        <v>109</v>
      </c>
      <c r="X1374" t="s"/>
      <c r="Y1374" t="s">
        <v>85</v>
      </c>
      <c r="Z1374">
        <f>HYPERLINK("https://hotel-media.eclerx.com/savepage/tk_1546241775190742_sr_188.html","info")</f>
        <v/>
      </c>
      <c r="AA1374" t="n">
        <v>9072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273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1500764</v>
      </c>
      <c r="AZ1374" t="s">
        <v>1159</v>
      </c>
      <c r="BA1374" t="s"/>
      <c r="BB1374" t="n">
        <v>153493</v>
      </c>
      <c r="BC1374" t="n">
        <v>52.510875</v>
      </c>
      <c r="BD1374" t="n">
        <v>52.510875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1155</v>
      </c>
      <c r="F1375" t="n">
        <v>485279</v>
      </c>
      <c r="G1375" t="s">
        <v>74</v>
      </c>
      <c r="H1375" t="s">
        <v>75</v>
      </c>
      <c r="I1375" t="s"/>
      <c r="J1375" t="s">
        <v>74</v>
      </c>
      <c r="K1375" t="n">
        <v>271.95</v>
      </c>
      <c r="L1375" t="s">
        <v>76</v>
      </c>
      <c r="M1375" t="s"/>
      <c r="N1375" t="s">
        <v>1168</v>
      </c>
      <c r="O1375" t="s">
        <v>78</v>
      </c>
      <c r="P1375" t="s">
        <v>1157</v>
      </c>
      <c r="Q1375" t="s"/>
      <c r="R1375" t="s">
        <v>107</v>
      </c>
      <c r="S1375" t="s">
        <v>1169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>
        <f>HYPERLINK("https://hotel-media.eclerx.com/savepage/tk_1546241775190742_sr_188.html","info")</f>
        <v/>
      </c>
      <c r="AA1375" t="n">
        <v>9072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273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1500764</v>
      </c>
      <c r="AZ1375" t="s">
        <v>1159</v>
      </c>
      <c r="BA1375" t="s"/>
      <c r="BB1375" t="n">
        <v>153493</v>
      </c>
      <c r="BC1375" t="n">
        <v>52.510875</v>
      </c>
      <c r="BD1375" t="n">
        <v>52.510875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1155</v>
      </c>
      <c r="F1376" t="n">
        <v>485279</v>
      </c>
      <c r="G1376" t="s">
        <v>74</v>
      </c>
      <c r="H1376" t="s">
        <v>75</v>
      </c>
      <c r="I1376" t="s"/>
      <c r="J1376" t="s">
        <v>74</v>
      </c>
      <c r="K1376" t="n">
        <v>313.95</v>
      </c>
      <c r="L1376" t="s">
        <v>76</v>
      </c>
      <c r="M1376" t="s"/>
      <c r="N1376" t="s">
        <v>1170</v>
      </c>
      <c r="O1376" t="s">
        <v>78</v>
      </c>
      <c r="P1376" t="s">
        <v>1157</v>
      </c>
      <c r="Q1376" t="s"/>
      <c r="R1376" t="s">
        <v>107</v>
      </c>
      <c r="S1376" t="s">
        <v>1171</v>
      </c>
      <c r="T1376" t="s">
        <v>81</v>
      </c>
      <c r="U1376" t="s">
        <v>82</v>
      </c>
      <c r="V1376" t="s">
        <v>83</v>
      </c>
      <c r="W1376" t="s">
        <v>109</v>
      </c>
      <c r="X1376" t="s"/>
      <c r="Y1376" t="s">
        <v>85</v>
      </c>
      <c r="Z1376">
        <f>HYPERLINK("https://hotel-media.eclerx.com/savepage/tk_1546241775190742_sr_188.html","info")</f>
        <v/>
      </c>
      <c r="AA1376" t="n">
        <v>9072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273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1500764</v>
      </c>
      <c r="AZ1376" t="s">
        <v>1159</v>
      </c>
      <c r="BA1376" t="s"/>
      <c r="BB1376" t="n">
        <v>153493</v>
      </c>
      <c r="BC1376" t="n">
        <v>52.510875</v>
      </c>
      <c r="BD1376" t="n">
        <v>52.510875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1155</v>
      </c>
      <c r="F1377" t="n">
        <v>485279</v>
      </c>
      <c r="G1377" t="s">
        <v>74</v>
      </c>
      <c r="H1377" t="s">
        <v>75</v>
      </c>
      <c r="I1377" t="s"/>
      <c r="J1377" t="s">
        <v>74</v>
      </c>
      <c r="K1377" t="n">
        <v>733.95</v>
      </c>
      <c r="L1377" t="s">
        <v>76</v>
      </c>
      <c r="M1377" t="s"/>
      <c r="N1377" t="s">
        <v>1172</v>
      </c>
      <c r="O1377" t="s">
        <v>78</v>
      </c>
      <c r="P1377" t="s">
        <v>1157</v>
      </c>
      <c r="Q1377" t="s"/>
      <c r="R1377" t="s">
        <v>107</v>
      </c>
      <c r="S1377" t="s">
        <v>1173</v>
      </c>
      <c r="T1377" t="s">
        <v>81</v>
      </c>
      <c r="U1377" t="s">
        <v>82</v>
      </c>
      <c r="V1377" t="s">
        <v>83</v>
      </c>
      <c r="W1377" t="s">
        <v>109</v>
      </c>
      <c r="X1377" t="s"/>
      <c r="Y1377" t="s">
        <v>85</v>
      </c>
      <c r="Z1377">
        <f>HYPERLINK("https://hotel-media.eclerx.com/savepage/tk_1546241775190742_sr_188.html","info")</f>
        <v/>
      </c>
      <c r="AA1377" t="n">
        <v>9072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273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1500764</v>
      </c>
      <c r="AZ1377" t="s">
        <v>1159</v>
      </c>
      <c r="BA1377" t="s"/>
      <c r="BB1377" t="n">
        <v>153493</v>
      </c>
      <c r="BC1377" t="n">
        <v>52.510875</v>
      </c>
      <c r="BD1377" t="n">
        <v>52.510875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1584</v>
      </c>
      <c r="F1378" t="n">
        <v>3598128</v>
      </c>
      <c r="G1378" t="s">
        <v>74</v>
      </c>
      <c r="H1378" t="s">
        <v>75</v>
      </c>
      <c r="I1378" t="s"/>
      <c r="J1378" t="s">
        <v>74</v>
      </c>
      <c r="K1378" t="n">
        <v>132.5</v>
      </c>
      <c r="L1378" t="s">
        <v>76</v>
      </c>
      <c r="M1378" t="s"/>
      <c r="N1378" t="s">
        <v>1585</v>
      </c>
      <c r="O1378" t="s">
        <v>78</v>
      </c>
      <c r="P1378" t="s">
        <v>1586</v>
      </c>
      <c r="Q1378" t="s"/>
      <c r="R1378" t="s">
        <v>112</v>
      </c>
      <c r="S1378" t="s">
        <v>1587</v>
      </c>
      <c r="T1378" t="s">
        <v>81</v>
      </c>
      <c r="U1378" t="s">
        <v>82</v>
      </c>
      <c r="V1378" t="s">
        <v>83</v>
      </c>
      <c r="W1378" t="s">
        <v>109</v>
      </c>
      <c r="X1378" t="s"/>
      <c r="Y1378" t="s">
        <v>85</v>
      </c>
      <c r="Z1378">
        <f>HYPERLINK("https://hotel-media.eclerx.com/savepage/tk_15462414967029693_sr_189.html","info")</f>
        <v/>
      </c>
      <c r="AA1378" t="n">
        <v>402729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109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1720274</v>
      </c>
      <c r="AZ1378" t="s">
        <v>1588</v>
      </c>
      <c r="BA1378" t="s"/>
      <c r="BB1378" t="n">
        <v>38488</v>
      </c>
      <c r="BC1378" t="n">
        <v>52.523343</v>
      </c>
      <c r="BD1378" t="n">
        <v>52.523343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1584</v>
      </c>
      <c r="F1379" t="n">
        <v>3598128</v>
      </c>
      <c r="G1379" t="s">
        <v>74</v>
      </c>
      <c r="H1379" t="s">
        <v>75</v>
      </c>
      <c r="I1379" t="s"/>
      <c r="J1379" t="s">
        <v>74</v>
      </c>
      <c r="K1379" t="n">
        <v>132.5</v>
      </c>
      <c r="L1379" t="s">
        <v>76</v>
      </c>
      <c r="M1379" t="s"/>
      <c r="N1379" t="s">
        <v>327</v>
      </c>
      <c r="O1379" t="s">
        <v>78</v>
      </c>
      <c r="P1379" t="s">
        <v>1586</v>
      </c>
      <c r="Q1379" t="s"/>
      <c r="R1379" t="s">
        <v>112</v>
      </c>
      <c r="S1379" t="s">
        <v>1587</v>
      </c>
      <c r="T1379" t="s">
        <v>81</v>
      </c>
      <c r="U1379" t="s">
        <v>82</v>
      </c>
      <c r="V1379" t="s">
        <v>83</v>
      </c>
      <c r="W1379" t="s">
        <v>109</v>
      </c>
      <c r="X1379" t="s"/>
      <c r="Y1379" t="s">
        <v>85</v>
      </c>
      <c r="Z1379">
        <f>HYPERLINK("https://hotel-media.eclerx.com/savepage/tk_15462414967029693_sr_189.html","info")</f>
        <v/>
      </c>
      <c r="AA1379" t="n">
        <v>402729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109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1720274</v>
      </c>
      <c r="AZ1379" t="s">
        <v>1588</v>
      </c>
      <c r="BA1379" t="s"/>
      <c r="BB1379" t="n">
        <v>38488</v>
      </c>
      <c r="BC1379" t="n">
        <v>52.523343</v>
      </c>
      <c r="BD1379" t="n">
        <v>52.523343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1584</v>
      </c>
      <c r="F1380" t="n">
        <v>3598128</v>
      </c>
      <c r="G1380" t="s">
        <v>74</v>
      </c>
      <c r="H1380" t="s">
        <v>75</v>
      </c>
      <c r="I1380" t="s"/>
      <c r="J1380" t="s">
        <v>74</v>
      </c>
      <c r="K1380" t="n">
        <v>152.5</v>
      </c>
      <c r="L1380" t="s">
        <v>76</v>
      </c>
      <c r="M1380" t="s"/>
      <c r="N1380" t="s">
        <v>1585</v>
      </c>
      <c r="O1380" t="s">
        <v>78</v>
      </c>
      <c r="P1380" t="s">
        <v>1586</v>
      </c>
      <c r="Q1380" t="s"/>
      <c r="R1380" t="s">
        <v>112</v>
      </c>
      <c r="S1380" t="s">
        <v>1336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>
        <f>HYPERLINK("https://hotel-media.eclerx.com/savepage/tk_15462414967029693_sr_189.html","info")</f>
        <v/>
      </c>
      <c r="AA1380" t="n">
        <v>402729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109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1720274</v>
      </c>
      <c r="AZ1380" t="s">
        <v>1588</v>
      </c>
      <c r="BA1380" t="s"/>
      <c r="BB1380" t="n">
        <v>38488</v>
      </c>
      <c r="BC1380" t="n">
        <v>52.523343</v>
      </c>
      <c r="BD1380" t="n">
        <v>52.523343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1584</v>
      </c>
      <c r="F1381" t="n">
        <v>3598128</v>
      </c>
      <c r="G1381" t="s">
        <v>74</v>
      </c>
      <c r="H1381" t="s">
        <v>75</v>
      </c>
      <c r="I1381" t="s"/>
      <c r="J1381" t="s">
        <v>74</v>
      </c>
      <c r="K1381" t="n">
        <v>153.5</v>
      </c>
      <c r="L1381" t="s">
        <v>76</v>
      </c>
      <c r="M1381" t="s"/>
      <c r="N1381" t="s">
        <v>201</v>
      </c>
      <c r="O1381" t="s">
        <v>78</v>
      </c>
      <c r="P1381" t="s">
        <v>1586</v>
      </c>
      <c r="Q1381" t="s"/>
      <c r="R1381" t="s">
        <v>112</v>
      </c>
      <c r="S1381" t="s">
        <v>1589</v>
      </c>
      <c r="T1381" t="s">
        <v>81</v>
      </c>
      <c r="U1381" t="s">
        <v>82</v>
      </c>
      <c r="V1381" t="s">
        <v>83</v>
      </c>
      <c r="W1381" t="s">
        <v>109</v>
      </c>
      <c r="X1381" t="s"/>
      <c r="Y1381" t="s">
        <v>85</v>
      </c>
      <c r="Z1381">
        <f>HYPERLINK("https://hotel-media.eclerx.com/savepage/tk_15462414967029693_sr_189.html","info")</f>
        <v/>
      </c>
      <c r="AA1381" t="n">
        <v>402729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109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1720274</v>
      </c>
      <c r="AZ1381" t="s">
        <v>1588</v>
      </c>
      <c r="BA1381" t="s"/>
      <c r="BB1381" t="n">
        <v>38488</v>
      </c>
      <c r="BC1381" t="n">
        <v>52.523343</v>
      </c>
      <c r="BD1381" t="n">
        <v>52.523343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1584</v>
      </c>
      <c r="F1382" t="n">
        <v>3598128</v>
      </c>
      <c r="G1382" t="s">
        <v>74</v>
      </c>
      <c r="H1382" t="s">
        <v>75</v>
      </c>
      <c r="I1382" t="s"/>
      <c r="J1382" t="s">
        <v>74</v>
      </c>
      <c r="K1382" t="n">
        <v>173.5</v>
      </c>
      <c r="L1382" t="s">
        <v>76</v>
      </c>
      <c r="M1382" t="s"/>
      <c r="N1382" t="s">
        <v>292</v>
      </c>
      <c r="O1382" t="s">
        <v>78</v>
      </c>
      <c r="P1382" t="s">
        <v>1586</v>
      </c>
      <c r="Q1382" t="s"/>
      <c r="R1382" t="s">
        <v>112</v>
      </c>
      <c r="S1382" t="s">
        <v>1590</v>
      </c>
      <c r="T1382" t="s">
        <v>81</v>
      </c>
      <c r="U1382" t="s">
        <v>82</v>
      </c>
      <c r="V1382" t="s">
        <v>83</v>
      </c>
      <c r="W1382" t="s">
        <v>84</v>
      </c>
      <c r="X1382" t="s"/>
      <c r="Y1382" t="s">
        <v>85</v>
      </c>
      <c r="Z1382">
        <f>HYPERLINK("https://hotel-media.eclerx.com/savepage/tk_15462414967029693_sr_189.html","info")</f>
        <v/>
      </c>
      <c r="AA1382" t="n">
        <v>402729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109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1720274</v>
      </c>
      <c r="AZ1382" t="s">
        <v>1588</v>
      </c>
      <c r="BA1382" t="s"/>
      <c r="BB1382" t="n">
        <v>38488</v>
      </c>
      <c r="BC1382" t="n">
        <v>52.523343</v>
      </c>
      <c r="BD1382" t="n">
        <v>52.523343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1199</v>
      </c>
      <c r="F1383" t="n">
        <v>2347371</v>
      </c>
      <c r="G1383" t="s">
        <v>74</v>
      </c>
      <c r="H1383" t="s">
        <v>75</v>
      </c>
      <c r="I1383" t="s"/>
      <c r="J1383" t="s">
        <v>74</v>
      </c>
      <c r="K1383" t="n">
        <v>71.90000000000001</v>
      </c>
      <c r="L1383" t="s">
        <v>76</v>
      </c>
      <c r="M1383" t="s"/>
      <c r="N1383" t="s">
        <v>93</v>
      </c>
      <c r="O1383" t="s">
        <v>78</v>
      </c>
      <c r="P1383" t="s">
        <v>1199</v>
      </c>
      <c r="Q1383" t="s"/>
      <c r="R1383" t="s">
        <v>112</v>
      </c>
      <c r="S1383" t="s">
        <v>1200</v>
      </c>
      <c r="T1383" t="s">
        <v>81</v>
      </c>
      <c r="U1383" t="s">
        <v>82</v>
      </c>
      <c r="V1383" t="s">
        <v>83</v>
      </c>
      <c r="W1383" t="s">
        <v>109</v>
      </c>
      <c r="X1383" t="s"/>
      <c r="Y1383" t="s">
        <v>85</v>
      </c>
      <c r="Z1383">
        <f>HYPERLINK("https://hotel-media.eclerx.com/savepage/tk_1546241696232901_sr_188.html","info")</f>
        <v/>
      </c>
      <c r="AA1383" t="n">
        <v>276192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229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2071661</v>
      </c>
      <c r="AZ1383" t="s">
        <v>1201</v>
      </c>
      <c r="BA1383" t="s"/>
      <c r="BB1383" t="n">
        <v>551333</v>
      </c>
      <c r="BC1383" t="n">
        <v>52.513437</v>
      </c>
      <c r="BD1383" t="n">
        <v>52.513437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1199</v>
      </c>
      <c r="F1384" t="n">
        <v>2347371</v>
      </c>
      <c r="G1384" t="s">
        <v>74</v>
      </c>
      <c r="H1384" t="s">
        <v>75</v>
      </c>
      <c r="I1384" t="s"/>
      <c r="J1384" t="s">
        <v>74</v>
      </c>
      <c r="K1384" t="n">
        <v>79</v>
      </c>
      <c r="L1384" t="s">
        <v>76</v>
      </c>
      <c r="M1384" t="s"/>
      <c r="N1384" t="s">
        <v>104</v>
      </c>
      <c r="O1384" t="s">
        <v>78</v>
      </c>
      <c r="P1384" t="s">
        <v>1199</v>
      </c>
      <c r="Q1384" t="s"/>
      <c r="R1384" t="s">
        <v>112</v>
      </c>
      <c r="S1384" t="s">
        <v>98</v>
      </c>
      <c r="T1384" t="s">
        <v>81</v>
      </c>
      <c r="U1384" t="s">
        <v>82</v>
      </c>
      <c r="V1384" t="s">
        <v>83</v>
      </c>
      <c r="W1384" t="s">
        <v>109</v>
      </c>
      <c r="X1384" t="s"/>
      <c r="Y1384" t="s">
        <v>85</v>
      </c>
      <c r="Z1384">
        <f>HYPERLINK("https://hotel-media.eclerx.com/savepage/tk_1546241696232901_sr_188.html","info")</f>
        <v/>
      </c>
      <c r="AA1384" t="n">
        <v>276192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229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2071661</v>
      </c>
      <c r="AZ1384" t="s">
        <v>1201</v>
      </c>
      <c r="BA1384" t="s"/>
      <c r="BB1384" t="n">
        <v>551333</v>
      </c>
      <c r="BC1384" t="n">
        <v>52.513437</v>
      </c>
      <c r="BD1384" t="n">
        <v>52.513437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1199</v>
      </c>
      <c r="F1385" t="n">
        <v>2347371</v>
      </c>
      <c r="G1385" t="s">
        <v>74</v>
      </c>
      <c r="H1385" t="s">
        <v>75</v>
      </c>
      <c r="I1385" t="s"/>
      <c r="J1385" t="s">
        <v>74</v>
      </c>
      <c r="K1385" t="n">
        <v>89</v>
      </c>
      <c r="L1385" t="s">
        <v>76</v>
      </c>
      <c r="M1385" t="s"/>
      <c r="N1385" t="s">
        <v>216</v>
      </c>
      <c r="O1385" t="s">
        <v>78</v>
      </c>
      <c r="P1385" t="s">
        <v>1199</v>
      </c>
      <c r="Q1385" t="s"/>
      <c r="R1385" t="s">
        <v>112</v>
      </c>
      <c r="S1385" t="s">
        <v>1179</v>
      </c>
      <c r="T1385" t="s">
        <v>81</v>
      </c>
      <c r="U1385" t="s">
        <v>82</v>
      </c>
      <c r="V1385" t="s">
        <v>83</v>
      </c>
      <c r="W1385" t="s">
        <v>109</v>
      </c>
      <c r="X1385" t="s"/>
      <c r="Y1385" t="s">
        <v>85</v>
      </c>
      <c r="Z1385">
        <f>HYPERLINK("https://hotel-media.eclerx.com/savepage/tk_1546241696232901_sr_188.html","info")</f>
        <v/>
      </c>
      <c r="AA1385" t="n">
        <v>276192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229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2071661</v>
      </c>
      <c r="AZ1385" t="s">
        <v>1201</v>
      </c>
      <c r="BA1385" t="s"/>
      <c r="BB1385" t="n">
        <v>551333</v>
      </c>
      <c r="BC1385" t="n">
        <v>52.513437</v>
      </c>
      <c r="BD1385" t="n">
        <v>52.513437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1199</v>
      </c>
      <c r="F1386" t="n">
        <v>2347371</v>
      </c>
      <c r="G1386" t="s">
        <v>74</v>
      </c>
      <c r="H1386" t="s">
        <v>75</v>
      </c>
      <c r="I1386" t="s"/>
      <c r="J1386" t="s">
        <v>74</v>
      </c>
      <c r="K1386" t="n">
        <v>99</v>
      </c>
      <c r="L1386" t="s">
        <v>76</v>
      </c>
      <c r="M1386" t="s"/>
      <c r="N1386" t="s">
        <v>1065</v>
      </c>
      <c r="O1386" t="s">
        <v>78</v>
      </c>
      <c r="P1386" t="s">
        <v>1199</v>
      </c>
      <c r="Q1386" t="s"/>
      <c r="R1386" t="s">
        <v>112</v>
      </c>
      <c r="S1386" t="s">
        <v>200</v>
      </c>
      <c r="T1386" t="s">
        <v>81</v>
      </c>
      <c r="U1386" t="s">
        <v>82</v>
      </c>
      <c r="V1386" t="s">
        <v>83</v>
      </c>
      <c r="W1386" t="s">
        <v>109</v>
      </c>
      <c r="X1386" t="s"/>
      <c r="Y1386" t="s">
        <v>85</v>
      </c>
      <c r="Z1386">
        <f>HYPERLINK("https://hotel-media.eclerx.com/savepage/tk_1546241696232901_sr_188.html","info")</f>
        <v/>
      </c>
      <c r="AA1386" t="n">
        <v>276192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229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2071661</v>
      </c>
      <c r="AZ1386" t="s">
        <v>1201</v>
      </c>
      <c r="BA1386" t="s"/>
      <c r="BB1386" t="n">
        <v>551333</v>
      </c>
      <c r="BC1386" t="n">
        <v>52.513437</v>
      </c>
      <c r="BD1386" t="n">
        <v>52.513437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1591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62.5</v>
      </c>
      <c r="L1387" t="s">
        <v>76</v>
      </c>
      <c r="M1387" t="s"/>
      <c r="N1387" t="s">
        <v>1592</v>
      </c>
      <c r="O1387" t="s">
        <v>78</v>
      </c>
      <c r="P1387" t="s">
        <v>1591</v>
      </c>
      <c r="Q1387" t="s"/>
      <c r="R1387" t="s">
        <v>171</v>
      </c>
      <c r="S1387" t="s">
        <v>1593</v>
      </c>
      <c r="T1387" t="s">
        <v>81</v>
      </c>
      <c r="U1387" t="s">
        <v>82</v>
      </c>
      <c r="V1387" t="s">
        <v>83</v>
      </c>
      <c r="W1387" t="s">
        <v>109</v>
      </c>
      <c r="X1387" t="s"/>
      <c r="Y1387" t="s">
        <v>85</v>
      </c>
      <c r="Z1387">
        <f>HYPERLINK("https://hotel-media.eclerx.com/savepage/tk_15462422035342937_sr_189.html","info")</f>
        <v/>
      </c>
      <c r="AA1387" t="n">
        <v>-8979249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439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8979249</v>
      </c>
      <c r="AZ1387" t="s"/>
      <c r="BA1387" t="s"/>
      <c r="BB1387" t="n">
        <v>5679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1594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62.4</v>
      </c>
      <c r="L1388" t="s">
        <v>76</v>
      </c>
      <c r="M1388" t="s"/>
      <c r="N1388" t="s">
        <v>93</v>
      </c>
      <c r="O1388" t="s">
        <v>78</v>
      </c>
      <c r="P1388" t="s">
        <v>1594</v>
      </c>
      <c r="Q1388" t="s"/>
      <c r="R1388" t="s">
        <v>171</v>
      </c>
      <c r="S1388" t="s">
        <v>1595</v>
      </c>
      <c r="T1388" t="s">
        <v>81</v>
      </c>
      <c r="U1388" t="s">
        <v>82</v>
      </c>
      <c r="V1388" t="s">
        <v>83</v>
      </c>
      <c r="W1388" t="s">
        <v>84</v>
      </c>
      <c r="X1388" t="s"/>
      <c r="Y1388" t="s">
        <v>85</v>
      </c>
      <c r="Z1388">
        <f>HYPERLINK("https://hotel-media.eclerx.com/savepage/tk_15462413970785882_sr_188.html","info")</f>
        <v/>
      </c>
      <c r="AA1388" t="n">
        <v>-2071632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2071632</v>
      </c>
      <c r="AZ1388" t="s">
        <v>1596</v>
      </c>
      <c r="BA1388" t="s"/>
      <c r="BB1388" t="n">
        <v>25046</v>
      </c>
      <c r="BC1388" t="n">
        <v>52.56948</v>
      </c>
      <c r="BD1388" t="n">
        <v>52.56948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1594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63.7</v>
      </c>
      <c r="L1389" t="s">
        <v>76</v>
      </c>
      <c r="M1389" t="s"/>
      <c r="N1389" t="s">
        <v>95</v>
      </c>
      <c r="O1389" t="s">
        <v>78</v>
      </c>
      <c r="P1389" t="s">
        <v>1594</v>
      </c>
      <c r="Q1389" t="s"/>
      <c r="R1389" t="s">
        <v>171</v>
      </c>
      <c r="S1389" t="s">
        <v>1597</v>
      </c>
      <c r="T1389" t="s">
        <v>81</v>
      </c>
      <c r="U1389" t="s">
        <v>82</v>
      </c>
      <c r="V1389" t="s">
        <v>83</v>
      </c>
      <c r="W1389" t="s">
        <v>84</v>
      </c>
      <c r="X1389" t="s"/>
      <c r="Y1389" t="s">
        <v>85</v>
      </c>
      <c r="Z1389">
        <f>HYPERLINK("https://hotel-media.eclerx.com/savepage/tk_15462413970785882_sr_188.html","info")</f>
        <v/>
      </c>
      <c r="AA1389" t="n">
        <v>-2071632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2071632</v>
      </c>
      <c r="AZ1389" t="s">
        <v>1596</v>
      </c>
      <c r="BA1389" t="s"/>
      <c r="BB1389" t="n">
        <v>25046</v>
      </c>
      <c r="BC1389" t="n">
        <v>52.56948</v>
      </c>
      <c r="BD1389" t="n">
        <v>52.56948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1598</v>
      </c>
      <c r="F1390" t="n">
        <v>1401735</v>
      </c>
      <c r="G1390" t="s">
        <v>74</v>
      </c>
      <c r="H1390" t="s">
        <v>75</v>
      </c>
      <c r="I1390" t="s"/>
      <c r="J1390" t="s">
        <v>74</v>
      </c>
      <c r="K1390" t="n">
        <v>61.2</v>
      </c>
      <c r="L1390" t="s">
        <v>76</v>
      </c>
      <c r="M1390" t="s"/>
      <c r="N1390" t="s">
        <v>93</v>
      </c>
      <c r="O1390" t="s">
        <v>78</v>
      </c>
      <c r="P1390" t="s">
        <v>1599</v>
      </c>
      <c r="Q1390" t="s"/>
      <c r="R1390" t="s">
        <v>112</v>
      </c>
      <c r="S1390" t="s">
        <v>1600</v>
      </c>
      <c r="T1390" t="s">
        <v>81</v>
      </c>
      <c r="U1390" t="s">
        <v>82</v>
      </c>
      <c r="V1390" t="s">
        <v>83</v>
      </c>
      <c r="W1390" t="s">
        <v>109</v>
      </c>
      <c r="X1390" t="s"/>
      <c r="Y1390" t="s">
        <v>85</v>
      </c>
      <c r="Z1390">
        <f>HYPERLINK("https://hotel-media.eclerx.com/savepage/tk_15462415237292478_sr_189.html","info")</f>
        <v/>
      </c>
      <c r="AA1390" t="n">
        <v>203345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123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230980</v>
      </c>
      <c r="AZ1390" t="s">
        <v>1601</v>
      </c>
      <c r="BA1390" t="s"/>
      <c r="BB1390" t="n">
        <v>43330</v>
      </c>
      <c r="BC1390" t="n">
        <v>52.500222</v>
      </c>
      <c r="BD1390" t="n">
        <v>52.500222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1598</v>
      </c>
      <c r="F1391" t="n">
        <v>1401735</v>
      </c>
      <c r="G1391" t="s">
        <v>74</v>
      </c>
      <c r="H1391" t="s">
        <v>75</v>
      </c>
      <c r="I1391" t="s"/>
      <c r="J1391" t="s">
        <v>74</v>
      </c>
      <c r="K1391" t="n">
        <v>68</v>
      </c>
      <c r="L1391" t="s">
        <v>76</v>
      </c>
      <c r="M1391" t="s"/>
      <c r="N1391" t="s">
        <v>95</v>
      </c>
      <c r="O1391" t="s">
        <v>78</v>
      </c>
      <c r="P1391" t="s">
        <v>1599</v>
      </c>
      <c r="Q1391" t="s"/>
      <c r="R1391" t="s">
        <v>112</v>
      </c>
      <c r="S1391" t="s">
        <v>648</v>
      </c>
      <c r="T1391" t="s">
        <v>81</v>
      </c>
      <c r="U1391" t="s">
        <v>82</v>
      </c>
      <c r="V1391" t="s">
        <v>83</v>
      </c>
      <c r="W1391" t="s">
        <v>109</v>
      </c>
      <c r="X1391" t="s"/>
      <c r="Y1391" t="s">
        <v>85</v>
      </c>
      <c r="Z1391">
        <f>HYPERLINK("https://hotel-media.eclerx.com/savepage/tk_15462415237292478_sr_189.html","info")</f>
        <v/>
      </c>
      <c r="AA1391" t="n">
        <v>203345</v>
      </c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123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230980</v>
      </c>
      <c r="AZ1391" t="s">
        <v>1601</v>
      </c>
      <c r="BA1391" t="s"/>
      <c r="BB1391" t="n">
        <v>43330</v>
      </c>
      <c r="BC1391" t="n">
        <v>52.500222</v>
      </c>
      <c r="BD1391" t="n">
        <v>52.500222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1268</v>
      </c>
      <c r="F1392" t="n">
        <v>-1</v>
      </c>
      <c r="G1392" t="s">
        <v>74</v>
      </c>
      <c r="H1392" t="s">
        <v>75</v>
      </c>
      <c r="I1392" t="s"/>
      <c r="J1392" t="s">
        <v>74</v>
      </c>
      <c r="K1392" t="n">
        <v>48.45</v>
      </c>
      <c r="L1392" t="s">
        <v>76</v>
      </c>
      <c r="M1392" t="s"/>
      <c r="N1392" t="s">
        <v>93</v>
      </c>
      <c r="O1392" t="s">
        <v>78</v>
      </c>
      <c r="P1392" t="s">
        <v>1268</v>
      </c>
      <c r="Q1392" t="s"/>
      <c r="R1392" t="s">
        <v>171</v>
      </c>
      <c r="S1392" t="s">
        <v>1269</v>
      </c>
      <c r="T1392" t="s">
        <v>81</v>
      </c>
      <c r="U1392" t="s">
        <v>82</v>
      </c>
      <c r="V1392" t="s">
        <v>83</v>
      </c>
      <c r="W1392" t="s">
        <v>109</v>
      </c>
      <c r="X1392" t="s"/>
      <c r="Y1392" t="s">
        <v>85</v>
      </c>
      <c r="Z1392">
        <f>HYPERLINK("https://hotel-media.eclerx.com/savepage/tk_15462415107663093_sr_189.html","info")</f>
        <v/>
      </c>
      <c r="AA1392" t="n">
        <v>-2181242</v>
      </c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116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2181242</v>
      </c>
      <c r="AZ1392" t="s">
        <v>1270</v>
      </c>
      <c r="BA1392" t="s"/>
      <c r="BB1392" t="n">
        <v>146210</v>
      </c>
      <c r="BC1392" t="n">
        <v>52.49754</v>
      </c>
      <c r="BD1392" t="n">
        <v>52.49754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1268</v>
      </c>
      <c r="F1393" t="n">
        <v>-1</v>
      </c>
      <c r="G1393" t="s">
        <v>74</v>
      </c>
      <c r="H1393" t="s">
        <v>75</v>
      </c>
      <c r="I1393" t="s"/>
      <c r="J1393" t="s">
        <v>74</v>
      </c>
      <c r="K1393" t="n">
        <v>57</v>
      </c>
      <c r="L1393" t="s">
        <v>76</v>
      </c>
      <c r="M1393" t="s"/>
      <c r="N1393" t="s">
        <v>95</v>
      </c>
      <c r="O1393" t="s">
        <v>78</v>
      </c>
      <c r="P1393" t="s">
        <v>1268</v>
      </c>
      <c r="Q1393" t="s"/>
      <c r="R1393" t="s">
        <v>171</v>
      </c>
      <c r="S1393" t="s">
        <v>1271</v>
      </c>
      <c r="T1393" t="s">
        <v>81</v>
      </c>
      <c r="U1393" t="s">
        <v>82</v>
      </c>
      <c r="V1393" t="s">
        <v>83</v>
      </c>
      <c r="W1393" t="s">
        <v>109</v>
      </c>
      <c r="X1393" t="s"/>
      <c r="Y1393" t="s">
        <v>85</v>
      </c>
      <c r="Z1393">
        <f>HYPERLINK("https://hotel-media.eclerx.com/savepage/tk_15462415107663093_sr_189.html","info")</f>
        <v/>
      </c>
      <c r="AA1393" t="n">
        <v>-2181242</v>
      </c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116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2181242</v>
      </c>
      <c r="AZ1393" t="s">
        <v>1270</v>
      </c>
      <c r="BA1393" t="s"/>
      <c r="BB1393" t="n">
        <v>146210</v>
      </c>
      <c r="BC1393" t="n">
        <v>52.49754</v>
      </c>
      <c r="BD1393" t="n">
        <v>52.49754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1268</v>
      </c>
      <c r="F1394" t="n">
        <v>-1</v>
      </c>
      <c r="G1394" t="s">
        <v>74</v>
      </c>
      <c r="H1394" t="s">
        <v>75</v>
      </c>
      <c r="I1394" t="s"/>
      <c r="J1394" t="s">
        <v>74</v>
      </c>
      <c r="K1394" t="n">
        <v>96.28</v>
      </c>
      <c r="L1394" t="s">
        <v>76</v>
      </c>
      <c r="M1394" t="s"/>
      <c r="N1394" t="s">
        <v>1272</v>
      </c>
      <c r="O1394" t="s">
        <v>78</v>
      </c>
      <c r="P1394" t="s">
        <v>1268</v>
      </c>
      <c r="Q1394" t="s"/>
      <c r="R1394" t="s">
        <v>171</v>
      </c>
      <c r="S1394" t="s">
        <v>1273</v>
      </c>
      <c r="T1394" t="s">
        <v>81</v>
      </c>
      <c r="U1394" t="s">
        <v>82</v>
      </c>
      <c r="V1394" t="s">
        <v>83</v>
      </c>
      <c r="W1394" t="s">
        <v>109</v>
      </c>
      <c r="X1394" t="s"/>
      <c r="Y1394" t="s">
        <v>85</v>
      </c>
      <c r="Z1394">
        <f>HYPERLINK("https://hotel-media.eclerx.com/savepage/tk_15462415107663093_sr_189.html","info")</f>
        <v/>
      </c>
      <c r="AA1394" t="n">
        <v>-2181242</v>
      </c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116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2181242</v>
      </c>
      <c r="AZ1394" t="s">
        <v>1270</v>
      </c>
      <c r="BA1394" t="s"/>
      <c r="BB1394" t="n">
        <v>146210</v>
      </c>
      <c r="BC1394" t="n">
        <v>52.49754</v>
      </c>
      <c r="BD1394" t="n">
        <v>52.49754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1268</v>
      </c>
      <c r="F1395" t="n">
        <v>-1</v>
      </c>
      <c r="G1395" t="s">
        <v>74</v>
      </c>
      <c r="H1395" t="s">
        <v>75</v>
      </c>
      <c r="I1395" t="s"/>
      <c r="J1395" t="s">
        <v>74</v>
      </c>
      <c r="K1395" t="n">
        <v>122.44</v>
      </c>
      <c r="L1395" t="s">
        <v>76</v>
      </c>
      <c r="M1395" t="s"/>
      <c r="N1395" t="s">
        <v>1274</v>
      </c>
      <c r="O1395" t="s">
        <v>78</v>
      </c>
      <c r="P1395" t="s">
        <v>1268</v>
      </c>
      <c r="Q1395" t="s"/>
      <c r="R1395" t="s">
        <v>171</v>
      </c>
      <c r="S1395" t="s">
        <v>1275</v>
      </c>
      <c r="T1395" t="s">
        <v>81</v>
      </c>
      <c r="U1395" t="s">
        <v>82</v>
      </c>
      <c r="V1395" t="s">
        <v>83</v>
      </c>
      <c r="W1395" t="s">
        <v>109</v>
      </c>
      <c r="X1395" t="s"/>
      <c r="Y1395" t="s">
        <v>85</v>
      </c>
      <c r="Z1395">
        <f>HYPERLINK("https://hotel-media.eclerx.com/savepage/tk_15462415107663093_sr_189.html","info")</f>
        <v/>
      </c>
      <c r="AA1395" t="n">
        <v>-2181242</v>
      </c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116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2181242</v>
      </c>
      <c r="AZ1395" t="s">
        <v>1270</v>
      </c>
      <c r="BA1395" t="s"/>
      <c r="BB1395" t="n">
        <v>146210</v>
      </c>
      <c r="BC1395" t="n">
        <v>52.49754</v>
      </c>
      <c r="BD1395" t="n">
        <v>52.49754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1602</v>
      </c>
      <c r="F1396" t="n">
        <v>-1</v>
      </c>
      <c r="G1396" t="s">
        <v>74</v>
      </c>
      <c r="H1396" t="s">
        <v>75</v>
      </c>
      <c r="I1396" t="s"/>
      <c r="J1396" t="s">
        <v>74</v>
      </c>
      <c r="K1396" t="n">
        <v>135</v>
      </c>
      <c r="L1396" t="s">
        <v>76</v>
      </c>
      <c r="M1396" t="s"/>
      <c r="N1396" t="s">
        <v>104</v>
      </c>
      <c r="O1396" t="s">
        <v>78</v>
      </c>
      <c r="P1396" t="s">
        <v>1602</v>
      </c>
      <c r="Q1396" t="s"/>
      <c r="R1396" t="s">
        <v>112</v>
      </c>
      <c r="S1396" t="s">
        <v>646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>
        <f>HYPERLINK("https://hotel-media.eclerx.com/savepage/tk_15462420627732594_sr_189.html","info")</f>
        <v/>
      </c>
      <c r="AA1396" t="n">
        <v>-2071572</v>
      </c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378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2071572</v>
      </c>
      <c r="AZ1396" t="s">
        <v>1603</v>
      </c>
      <c r="BA1396" t="s"/>
      <c r="BB1396" t="n">
        <v>562669</v>
      </c>
      <c r="BC1396" t="n">
        <v>52.434168</v>
      </c>
      <c r="BD1396" t="n">
        <v>52.434168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1604</v>
      </c>
      <c r="F1397" t="n">
        <v>514926</v>
      </c>
      <c r="G1397" t="s">
        <v>74</v>
      </c>
      <c r="H1397" t="s">
        <v>75</v>
      </c>
      <c r="I1397" t="s"/>
      <c r="J1397" t="s">
        <v>74</v>
      </c>
      <c r="K1397" t="n">
        <v>74</v>
      </c>
      <c r="L1397" t="s">
        <v>76</v>
      </c>
      <c r="M1397" t="s"/>
      <c r="N1397" t="s">
        <v>1605</v>
      </c>
      <c r="O1397" t="s">
        <v>78</v>
      </c>
      <c r="P1397" t="s">
        <v>1606</v>
      </c>
      <c r="Q1397" t="s"/>
      <c r="R1397" t="s">
        <v>112</v>
      </c>
      <c r="S1397" t="s">
        <v>600</v>
      </c>
      <c r="T1397" t="s">
        <v>81</v>
      </c>
      <c r="U1397" t="s">
        <v>82</v>
      </c>
      <c r="V1397" t="s">
        <v>83</v>
      </c>
      <c r="W1397" t="s">
        <v>109</v>
      </c>
      <c r="X1397" t="s"/>
      <c r="Y1397" t="s">
        <v>85</v>
      </c>
      <c r="Z1397">
        <f>HYPERLINK("https://hotel-media.eclerx.com/savepage/tk_15462420364964345_sr_188.html","info")</f>
        <v/>
      </c>
      <c r="AA1397" t="n">
        <v>124043</v>
      </c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415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2229945</v>
      </c>
      <c r="AZ1397" t="s">
        <v>1607</v>
      </c>
      <c r="BA1397" t="s"/>
      <c r="BB1397" t="n">
        <v>431026</v>
      </c>
      <c r="BC1397" t="n">
        <v>52.499813</v>
      </c>
      <c r="BD1397" t="n">
        <v>52.499813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1604</v>
      </c>
      <c r="F1398" t="n">
        <v>514926</v>
      </c>
      <c r="G1398" t="s">
        <v>74</v>
      </c>
      <c r="H1398" t="s">
        <v>75</v>
      </c>
      <c r="I1398" t="s"/>
      <c r="J1398" t="s">
        <v>74</v>
      </c>
      <c r="K1398" t="n">
        <v>93</v>
      </c>
      <c r="L1398" t="s">
        <v>76</v>
      </c>
      <c r="M1398" t="s"/>
      <c r="N1398" t="s">
        <v>1608</v>
      </c>
      <c r="O1398" t="s">
        <v>78</v>
      </c>
      <c r="P1398" t="s">
        <v>1606</v>
      </c>
      <c r="Q1398" t="s"/>
      <c r="R1398" t="s">
        <v>112</v>
      </c>
      <c r="S1398" t="s">
        <v>487</v>
      </c>
      <c r="T1398" t="s">
        <v>81</v>
      </c>
      <c r="U1398" t="s">
        <v>82</v>
      </c>
      <c r="V1398" t="s">
        <v>83</v>
      </c>
      <c r="W1398" t="s">
        <v>109</v>
      </c>
      <c r="X1398" t="s"/>
      <c r="Y1398" t="s">
        <v>85</v>
      </c>
      <c r="Z1398">
        <f>HYPERLINK("https://hotel-media.eclerx.com/savepage/tk_15462420364964345_sr_188.html","info")</f>
        <v/>
      </c>
      <c r="AA1398" t="n">
        <v>124043</v>
      </c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415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2229945</v>
      </c>
      <c r="AZ1398" t="s">
        <v>1607</v>
      </c>
      <c r="BA1398" t="s"/>
      <c r="BB1398" t="n">
        <v>431026</v>
      </c>
      <c r="BC1398" t="n">
        <v>52.499813</v>
      </c>
      <c r="BD1398" t="n">
        <v>52.499813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1604</v>
      </c>
      <c r="F1399" t="n">
        <v>514926</v>
      </c>
      <c r="G1399" t="s">
        <v>74</v>
      </c>
      <c r="H1399" t="s">
        <v>75</v>
      </c>
      <c r="I1399" t="s"/>
      <c r="J1399" t="s">
        <v>74</v>
      </c>
      <c r="K1399" t="n">
        <v>82</v>
      </c>
      <c r="L1399" t="s">
        <v>76</v>
      </c>
      <c r="M1399" t="s"/>
      <c r="N1399" t="s">
        <v>1609</v>
      </c>
      <c r="O1399" t="s">
        <v>78</v>
      </c>
      <c r="P1399" t="s">
        <v>1606</v>
      </c>
      <c r="Q1399" t="s"/>
      <c r="R1399" t="s">
        <v>112</v>
      </c>
      <c r="S1399" t="s">
        <v>604</v>
      </c>
      <c r="T1399" t="s">
        <v>81</v>
      </c>
      <c r="U1399" t="s">
        <v>82</v>
      </c>
      <c r="V1399" t="s">
        <v>83</v>
      </c>
      <c r="W1399" t="s">
        <v>109</v>
      </c>
      <c r="X1399" t="s"/>
      <c r="Y1399" t="s">
        <v>85</v>
      </c>
      <c r="Z1399">
        <f>HYPERLINK("https://hotel-media.eclerx.com/savepage/tk_15462420364964345_sr_188.html","info")</f>
        <v/>
      </c>
      <c r="AA1399" t="n">
        <v>124043</v>
      </c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415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2229945</v>
      </c>
      <c r="AZ1399" t="s">
        <v>1607</v>
      </c>
      <c r="BA1399" t="s"/>
      <c r="BB1399" t="n">
        <v>431026</v>
      </c>
      <c r="BC1399" t="n">
        <v>52.499813</v>
      </c>
      <c r="BD1399" t="n">
        <v>52.499813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1604</v>
      </c>
      <c r="F1400" t="n">
        <v>514926</v>
      </c>
      <c r="G1400" t="s">
        <v>74</v>
      </c>
      <c r="H1400" t="s">
        <v>75</v>
      </c>
      <c r="I1400" t="s"/>
      <c r="J1400" t="s">
        <v>74</v>
      </c>
      <c r="K1400" t="n">
        <v>108</v>
      </c>
      <c r="L1400" t="s">
        <v>76</v>
      </c>
      <c r="M1400" t="s"/>
      <c r="N1400" t="s">
        <v>1609</v>
      </c>
      <c r="O1400" t="s">
        <v>78</v>
      </c>
      <c r="P1400" t="s">
        <v>1606</v>
      </c>
      <c r="Q1400" t="s"/>
      <c r="R1400" t="s">
        <v>112</v>
      </c>
      <c r="S1400" t="s">
        <v>401</v>
      </c>
      <c r="T1400" t="s">
        <v>81</v>
      </c>
      <c r="U1400" t="s">
        <v>82</v>
      </c>
      <c r="V1400" t="s">
        <v>83</v>
      </c>
      <c r="W1400" t="s">
        <v>84</v>
      </c>
      <c r="X1400" t="s"/>
      <c r="Y1400" t="s">
        <v>85</v>
      </c>
      <c r="Z1400">
        <f>HYPERLINK("https://hotel-media.eclerx.com/savepage/tk_15462420364964345_sr_188.html","info")</f>
        <v/>
      </c>
      <c r="AA1400" t="n">
        <v>124043</v>
      </c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415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2229945</v>
      </c>
      <c r="AZ1400" t="s">
        <v>1607</v>
      </c>
      <c r="BA1400" t="s"/>
      <c r="BB1400" t="n">
        <v>431026</v>
      </c>
      <c r="BC1400" t="n">
        <v>52.499813</v>
      </c>
      <c r="BD1400" t="n">
        <v>52.499813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1604</v>
      </c>
      <c r="F1401" t="n">
        <v>514926</v>
      </c>
      <c r="G1401" t="s">
        <v>74</v>
      </c>
      <c r="H1401" t="s">
        <v>75</v>
      </c>
      <c r="I1401" t="s"/>
      <c r="J1401" t="s">
        <v>74</v>
      </c>
      <c r="K1401" t="n">
        <v>121</v>
      </c>
      <c r="L1401" t="s">
        <v>76</v>
      </c>
      <c r="M1401" t="s"/>
      <c r="N1401" t="s">
        <v>1608</v>
      </c>
      <c r="O1401" t="s">
        <v>78</v>
      </c>
      <c r="P1401" t="s">
        <v>1606</v>
      </c>
      <c r="Q1401" t="s"/>
      <c r="R1401" t="s">
        <v>112</v>
      </c>
      <c r="S1401" t="s">
        <v>668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>
        <f>HYPERLINK("https://hotel-media.eclerx.com/savepage/tk_15462420364964345_sr_188.html","info")</f>
        <v/>
      </c>
      <c r="AA1401" t="n">
        <v>124043</v>
      </c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415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2229945</v>
      </c>
      <c r="AZ1401" t="s">
        <v>1607</v>
      </c>
      <c r="BA1401" t="s"/>
      <c r="BB1401" t="n">
        <v>431026</v>
      </c>
      <c r="BC1401" t="n">
        <v>52.499813</v>
      </c>
      <c r="BD1401" t="n">
        <v>52.499813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1604</v>
      </c>
      <c r="F1402" t="n">
        <v>514926</v>
      </c>
      <c r="G1402" t="s">
        <v>74</v>
      </c>
      <c r="H1402" t="s">
        <v>75</v>
      </c>
      <c r="I1402" t="s"/>
      <c r="J1402" t="s">
        <v>74</v>
      </c>
      <c r="K1402" t="n">
        <v>145</v>
      </c>
      <c r="L1402" t="s">
        <v>76</v>
      </c>
      <c r="M1402" t="s"/>
      <c r="N1402" t="s">
        <v>1610</v>
      </c>
      <c r="O1402" t="s">
        <v>78</v>
      </c>
      <c r="P1402" t="s">
        <v>1606</v>
      </c>
      <c r="Q1402" t="s"/>
      <c r="R1402" t="s">
        <v>112</v>
      </c>
      <c r="S1402" t="s">
        <v>562</v>
      </c>
      <c r="T1402" t="s">
        <v>81</v>
      </c>
      <c r="U1402" t="s">
        <v>82</v>
      </c>
      <c r="V1402" t="s">
        <v>83</v>
      </c>
      <c r="W1402" t="s">
        <v>109</v>
      </c>
      <c r="X1402" t="s"/>
      <c r="Y1402" t="s">
        <v>85</v>
      </c>
      <c r="Z1402">
        <f>HYPERLINK("https://hotel-media.eclerx.com/savepage/tk_15462420364964345_sr_188.html","info")</f>
        <v/>
      </c>
      <c r="AA1402" t="n">
        <v>124043</v>
      </c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415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2229945</v>
      </c>
      <c r="AZ1402" t="s">
        <v>1607</v>
      </c>
      <c r="BA1402" t="s"/>
      <c r="BB1402" t="n">
        <v>431026</v>
      </c>
      <c r="BC1402" t="n">
        <v>52.499813</v>
      </c>
      <c r="BD1402" t="n">
        <v>52.499813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1604</v>
      </c>
      <c r="F1403" t="n">
        <v>514926</v>
      </c>
      <c r="G1403" t="s">
        <v>74</v>
      </c>
      <c r="H1403" t="s">
        <v>75</v>
      </c>
      <c r="I1403" t="s"/>
      <c r="J1403" t="s">
        <v>74</v>
      </c>
      <c r="K1403" t="n">
        <v>158</v>
      </c>
      <c r="L1403" t="s">
        <v>76</v>
      </c>
      <c r="M1403" t="s"/>
      <c r="N1403" t="s">
        <v>1611</v>
      </c>
      <c r="O1403" t="s">
        <v>78</v>
      </c>
      <c r="P1403" t="s">
        <v>1606</v>
      </c>
      <c r="Q1403" t="s"/>
      <c r="R1403" t="s">
        <v>112</v>
      </c>
      <c r="S1403" t="s">
        <v>1138</v>
      </c>
      <c r="T1403" t="s">
        <v>81</v>
      </c>
      <c r="U1403" t="s">
        <v>82</v>
      </c>
      <c r="V1403" t="s">
        <v>83</v>
      </c>
      <c r="W1403" t="s">
        <v>109</v>
      </c>
      <c r="X1403" t="s"/>
      <c r="Y1403" t="s">
        <v>85</v>
      </c>
      <c r="Z1403">
        <f>HYPERLINK("https://hotel-media.eclerx.com/savepage/tk_15462420364964345_sr_188.html","info")</f>
        <v/>
      </c>
      <c r="AA1403" t="n">
        <v>124043</v>
      </c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415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2229945</v>
      </c>
      <c r="AZ1403" t="s">
        <v>1607</v>
      </c>
      <c r="BA1403" t="s"/>
      <c r="BB1403" t="n">
        <v>431026</v>
      </c>
      <c r="BC1403" t="n">
        <v>52.499813</v>
      </c>
      <c r="BD1403" t="n">
        <v>52.499813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1604</v>
      </c>
      <c r="F1404" t="n">
        <v>514926</v>
      </c>
      <c r="G1404" t="s">
        <v>74</v>
      </c>
      <c r="H1404" t="s">
        <v>75</v>
      </c>
      <c r="I1404" t="s"/>
      <c r="J1404" t="s">
        <v>74</v>
      </c>
      <c r="K1404" t="n">
        <v>171</v>
      </c>
      <c r="L1404" t="s">
        <v>76</v>
      </c>
      <c r="M1404" t="s"/>
      <c r="N1404" t="s">
        <v>1610</v>
      </c>
      <c r="O1404" t="s">
        <v>78</v>
      </c>
      <c r="P1404" t="s">
        <v>1606</v>
      </c>
      <c r="Q1404" t="s"/>
      <c r="R1404" t="s">
        <v>112</v>
      </c>
      <c r="S1404" t="s">
        <v>757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>
        <f>HYPERLINK("https://hotel-media.eclerx.com/savepage/tk_15462420364964345_sr_188.html","info")</f>
        <v/>
      </c>
      <c r="AA1404" t="n">
        <v>124043</v>
      </c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415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2229945</v>
      </c>
      <c r="AZ1404" t="s">
        <v>1607</v>
      </c>
      <c r="BA1404" t="s"/>
      <c r="BB1404" t="n">
        <v>431026</v>
      </c>
      <c r="BC1404" t="n">
        <v>52.499813</v>
      </c>
      <c r="BD1404" t="n">
        <v>52.499813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1604</v>
      </c>
      <c r="F1405" t="n">
        <v>514926</v>
      </c>
      <c r="G1405" t="s">
        <v>74</v>
      </c>
      <c r="H1405" t="s">
        <v>75</v>
      </c>
      <c r="I1405" t="s"/>
      <c r="J1405" t="s">
        <v>74</v>
      </c>
      <c r="K1405" t="n">
        <v>186</v>
      </c>
      <c r="L1405" t="s">
        <v>76</v>
      </c>
      <c r="M1405" t="s"/>
      <c r="N1405" t="s">
        <v>1611</v>
      </c>
      <c r="O1405" t="s">
        <v>78</v>
      </c>
      <c r="P1405" t="s">
        <v>1606</v>
      </c>
      <c r="Q1405" t="s"/>
      <c r="R1405" t="s">
        <v>112</v>
      </c>
      <c r="S1405" t="s">
        <v>1077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>
        <f>HYPERLINK("https://hotel-media.eclerx.com/savepage/tk_15462420364964345_sr_188.html","info")</f>
        <v/>
      </c>
      <c r="AA1405" t="n">
        <v>124043</v>
      </c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415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2229945</v>
      </c>
      <c r="AZ1405" t="s">
        <v>1607</v>
      </c>
      <c r="BA1405" t="s"/>
      <c r="BB1405" t="n">
        <v>431026</v>
      </c>
      <c r="BC1405" t="n">
        <v>52.499813</v>
      </c>
      <c r="BD1405" t="n">
        <v>52.499813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1281</v>
      </c>
      <c r="F1406" t="n">
        <v>-1</v>
      </c>
      <c r="G1406" t="s">
        <v>74</v>
      </c>
      <c r="H1406" t="s">
        <v>75</v>
      </c>
      <c r="I1406" t="s"/>
      <c r="J1406" t="s">
        <v>74</v>
      </c>
      <c r="K1406" t="n">
        <v>52.72</v>
      </c>
      <c r="L1406" t="s">
        <v>76</v>
      </c>
      <c r="M1406" t="s"/>
      <c r="N1406" t="s">
        <v>134</v>
      </c>
      <c r="O1406" t="s">
        <v>78</v>
      </c>
      <c r="P1406" t="s">
        <v>1281</v>
      </c>
      <c r="Q1406" t="s"/>
      <c r="R1406" t="s">
        <v>171</v>
      </c>
      <c r="S1406" t="s">
        <v>1282</v>
      </c>
      <c r="T1406" t="s">
        <v>81</v>
      </c>
      <c r="U1406" t="s">
        <v>82</v>
      </c>
      <c r="V1406" t="s">
        <v>83</v>
      </c>
      <c r="W1406" t="s">
        <v>109</v>
      </c>
      <c r="X1406" t="s"/>
      <c r="Y1406" t="s">
        <v>85</v>
      </c>
      <c r="Z1406">
        <f>HYPERLINK("https://hotel-media.eclerx.com/savepage/tk_1546242248925317_sr_189.html","info")</f>
        <v/>
      </c>
      <c r="AA1406" t="n">
        <v>-2071773</v>
      </c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461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2071773</v>
      </c>
      <c r="AZ1406" t="s">
        <v>1283</v>
      </c>
      <c r="BA1406" t="s"/>
      <c r="BB1406" t="n">
        <v>18828</v>
      </c>
      <c r="BC1406" t="n">
        <v>52.495028</v>
      </c>
      <c r="BD1406" t="n">
        <v>52.495028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1281</v>
      </c>
      <c r="F1407" t="n">
        <v>-1</v>
      </c>
      <c r="G1407" t="s">
        <v>74</v>
      </c>
      <c r="H1407" t="s">
        <v>75</v>
      </c>
      <c r="I1407" t="s"/>
      <c r="J1407" t="s">
        <v>74</v>
      </c>
      <c r="K1407" t="n">
        <v>52.73</v>
      </c>
      <c r="L1407" t="s">
        <v>76</v>
      </c>
      <c r="M1407" t="s"/>
      <c r="N1407" t="s">
        <v>93</v>
      </c>
      <c r="O1407" t="s">
        <v>78</v>
      </c>
      <c r="P1407" t="s">
        <v>1281</v>
      </c>
      <c r="Q1407" t="s"/>
      <c r="R1407" t="s">
        <v>171</v>
      </c>
      <c r="S1407" t="s">
        <v>1284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>
        <f>HYPERLINK("https://hotel-media.eclerx.com/savepage/tk_1546242248925317_sr_189.html","info")</f>
        <v/>
      </c>
      <c r="AA1407" t="n">
        <v>-2071773</v>
      </c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461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2071773</v>
      </c>
      <c r="AZ1407" t="s">
        <v>1283</v>
      </c>
      <c r="BA1407" t="s"/>
      <c r="BB1407" t="n">
        <v>18828</v>
      </c>
      <c r="BC1407" t="n">
        <v>52.495028</v>
      </c>
      <c r="BD1407" t="n">
        <v>52.495028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1281</v>
      </c>
      <c r="F1408" t="n">
        <v>-1</v>
      </c>
      <c r="G1408" t="s">
        <v>74</v>
      </c>
      <c r="H1408" t="s">
        <v>75</v>
      </c>
      <c r="I1408" t="s"/>
      <c r="J1408" t="s">
        <v>74</v>
      </c>
      <c r="K1408" t="n">
        <v>55.5</v>
      </c>
      <c r="L1408" t="s">
        <v>76</v>
      </c>
      <c r="M1408" t="s"/>
      <c r="N1408" t="s">
        <v>137</v>
      </c>
      <c r="O1408" t="s">
        <v>78</v>
      </c>
      <c r="P1408" t="s">
        <v>1281</v>
      </c>
      <c r="Q1408" t="s"/>
      <c r="R1408" t="s">
        <v>171</v>
      </c>
      <c r="S1408" t="s">
        <v>1285</v>
      </c>
      <c r="T1408" t="s">
        <v>81</v>
      </c>
      <c r="U1408" t="s">
        <v>82</v>
      </c>
      <c r="V1408" t="s">
        <v>83</v>
      </c>
      <c r="W1408" t="s">
        <v>109</v>
      </c>
      <c r="X1408" t="s"/>
      <c r="Y1408" t="s">
        <v>85</v>
      </c>
      <c r="Z1408">
        <f>HYPERLINK("https://hotel-media.eclerx.com/savepage/tk_1546242248925317_sr_189.html","info")</f>
        <v/>
      </c>
      <c r="AA1408" t="n">
        <v>-2071773</v>
      </c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461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2071773</v>
      </c>
      <c r="AZ1408" t="s">
        <v>1283</v>
      </c>
      <c r="BA1408" t="s"/>
      <c r="BB1408" t="n">
        <v>18828</v>
      </c>
      <c r="BC1408" t="n">
        <v>52.495028</v>
      </c>
      <c r="BD1408" t="n">
        <v>52.495028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1281</v>
      </c>
      <c r="F1409" t="n">
        <v>-1</v>
      </c>
      <c r="G1409" t="s">
        <v>74</v>
      </c>
      <c r="H1409" t="s">
        <v>75</v>
      </c>
      <c r="I1409" t="s"/>
      <c r="J1409" t="s">
        <v>74</v>
      </c>
      <c r="K1409" t="n">
        <v>55.5</v>
      </c>
      <c r="L1409" t="s">
        <v>76</v>
      </c>
      <c r="M1409" t="s"/>
      <c r="N1409" t="s">
        <v>104</v>
      </c>
      <c r="O1409" t="s">
        <v>78</v>
      </c>
      <c r="P1409" t="s">
        <v>1281</v>
      </c>
      <c r="Q1409" t="s"/>
      <c r="R1409" t="s">
        <v>171</v>
      </c>
      <c r="S1409" t="s">
        <v>1285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>
        <f>HYPERLINK("https://hotel-media.eclerx.com/savepage/tk_1546242248925317_sr_189.html","info")</f>
        <v/>
      </c>
      <c r="AA1409" t="n">
        <v>-2071773</v>
      </c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461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2071773</v>
      </c>
      <c r="AZ1409" t="s">
        <v>1283</v>
      </c>
      <c r="BA1409" t="s"/>
      <c r="BB1409" t="n">
        <v>18828</v>
      </c>
      <c r="BC1409" t="n">
        <v>52.495028</v>
      </c>
      <c r="BD1409" t="n">
        <v>52.495028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584</v>
      </c>
      <c r="F1410" t="n">
        <v>-1</v>
      </c>
      <c r="G1410" t="s">
        <v>74</v>
      </c>
      <c r="H1410" t="s">
        <v>75</v>
      </c>
      <c r="I1410" t="s"/>
      <c r="J1410" t="s">
        <v>74</v>
      </c>
      <c r="K1410" t="n">
        <v>125.4</v>
      </c>
      <c r="L1410" t="s">
        <v>76</v>
      </c>
      <c r="M1410" t="s"/>
      <c r="N1410" t="s">
        <v>313</v>
      </c>
      <c r="O1410" t="s">
        <v>78</v>
      </c>
      <c r="P1410" t="s">
        <v>584</v>
      </c>
      <c r="Q1410" t="s"/>
      <c r="R1410" t="s">
        <v>112</v>
      </c>
      <c r="S1410" t="s">
        <v>585</v>
      </c>
      <c r="T1410" t="s">
        <v>81</v>
      </c>
      <c r="U1410" t="s">
        <v>82</v>
      </c>
      <c r="V1410" t="s">
        <v>83</v>
      </c>
      <c r="W1410" t="s">
        <v>109</v>
      </c>
      <c r="X1410" t="s"/>
      <c r="Y1410" t="s">
        <v>85</v>
      </c>
      <c r="Z1410">
        <f>HYPERLINK("https://hotel-media.eclerx.com/savepage/tk_15462417302296267_sr_188.html","info")</f>
        <v/>
      </c>
      <c r="AA1410" t="n">
        <v>-5877008</v>
      </c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248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5877008</v>
      </c>
      <c r="AZ1410" t="s">
        <v>586</v>
      </c>
      <c r="BA1410" t="s"/>
      <c r="BB1410" t="n">
        <v>146346</v>
      </c>
      <c r="BC1410" t="n">
        <v>52.53124</v>
      </c>
      <c r="BD1410" t="n">
        <v>52.53124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584</v>
      </c>
      <c r="F1411" t="n">
        <v>-1</v>
      </c>
      <c r="G1411" t="s">
        <v>74</v>
      </c>
      <c r="H1411" t="s">
        <v>75</v>
      </c>
      <c r="I1411" t="s"/>
      <c r="J1411" t="s">
        <v>74</v>
      </c>
      <c r="K1411" t="n">
        <v>131.99</v>
      </c>
      <c r="L1411" t="s">
        <v>76</v>
      </c>
      <c r="M1411" t="s"/>
      <c r="N1411" t="s">
        <v>372</v>
      </c>
      <c r="O1411" t="s">
        <v>78</v>
      </c>
      <c r="P1411" t="s">
        <v>584</v>
      </c>
      <c r="Q1411" t="s"/>
      <c r="R1411" t="s">
        <v>112</v>
      </c>
      <c r="S1411" t="s">
        <v>587</v>
      </c>
      <c r="T1411" t="s">
        <v>81</v>
      </c>
      <c r="U1411" t="s">
        <v>82</v>
      </c>
      <c r="V1411" t="s">
        <v>83</v>
      </c>
      <c r="W1411" t="s">
        <v>109</v>
      </c>
      <c r="X1411" t="s"/>
      <c r="Y1411" t="s">
        <v>85</v>
      </c>
      <c r="Z1411">
        <f>HYPERLINK("https://hotel-media.eclerx.com/savepage/tk_15462417302296267_sr_188.html","info")</f>
        <v/>
      </c>
      <c r="AA1411" t="n">
        <v>-5877008</v>
      </c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248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5877008</v>
      </c>
      <c r="AZ1411" t="s">
        <v>586</v>
      </c>
      <c r="BA1411" t="s"/>
      <c r="BB1411" t="n">
        <v>146346</v>
      </c>
      <c r="BC1411" t="n">
        <v>52.53124</v>
      </c>
      <c r="BD1411" t="n">
        <v>52.53124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1612</v>
      </c>
      <c r="F1412" t="n">
        <v>-1</v>
      </c>
      <c r="G1412" t="s">
        <v>74</v>
      </c>
      <c r="H1412" t="s">
        <v>75</v>
      </c>
      <c r="I1412" t="s"/>
      <c r="J1412" t="s">
        <v>74</v>
      </c>
      <c r="K1412" t="n">
        <v>81.01000000000001</v>
      </c>
      <c r="L1412" t="s">
        <v>76</v>
      </c>
      <c r="M1412" t="s"/>
      <c r="N1412" t="s">
        <v>1494</v>
      </c>
      <c r="O1412" t="s">
        <v>78</v>
      </c>
      <c r="P1412" t="s">
        <v>1612</v>
      </c>
      <c r="Q1412" t="s"/>
      <c r="R1412" t="s">
        <v>112</v>
      </c>
      <c r="S1412" t="s">
        <v>1613</v>
      </c>
      <c r="T1412" t="s">
        <v>81</v>
      </c>
      <c r="U1412" t="s">
        <v>82</v>
      </c>
      <c r="V1412" t="s">
        <v>83</v>
      </c>
      <c r="W1412" t="s">
        <v>109</v>
      </c>
      <c r="X1412" t="s"/>
      <c r="Y1412" t="s">
        <v>85</v>
      </c>
      <c r="Z1412">
        <f>HYPERLINK("https://hotel-media.eclerx.com/savepage/tk_15462413920458803_sr_188.html","info")</f>
        <v/>
      </c>
      <c r="AA1412" t="n">
        <v>-8979269</v>
      </c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65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8979269</v>
      </c>
      <c r="AZ1412" t="s"/>
      <c r="BA1412" t="s"/>
      <c r="BB1412" t="n">
        <v>153192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1612</v>
      </c>
      <c r="F1413" t="n">
        <v>-1</v>
      </c>
      <c r="G1413" t="s">
        <v>74</v>
      </c>
      <c r="H1413" t="s">
        <v>75</v>
      </c>
      <c r="I1413" t="s"/>
      <c r="J1413" t="s">
        <v>74</v>
      </c>
      <c r="K1413" t="n">
        <v>88.5</v>
      </c>
      <c r="L1413" t="s">
        <v>76</v>
      </c>
      <c r="M1413" t="s"/>
      <c r="N1413" t="s">
        <v>104</v>
      </c>
      <c r="O1413" t="s">
        <v>78</v>
      </c>
      <c r="P1413" t="s">
        <v>1612</v>
      </c>
      <c r="Q1413" t="s"/>
      <c r="R1413" t="s">
        <v>112</v>
      </c>
      <c r="S1413" t="s">
        <v>1614</v>
      </c>
      <c r="T1413" t="s">
        <v>81</v>
      </c>
      <c r="U1413" t="s">
        <v>82</v>
      </c>
      <c r="V1413" t="s">
        <v>83</v>
      </c>
      <c r="W1413" t="s">
        <v>109</v>
      </c>
      <c r="X1413" t="s"/>
      <c r="Y1413" t="s">
        <v>85</v>
      </c>
      <c r="Z1413">
        <f>HYPERLINK("https://hotel-media.eclerx.com/savepage/tk_15462413920458803_sr_188.html","info")</f>
        <v/>
      </c>
      <c r="AA1413" t="n">
        <v>-8979269</v>
      </c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65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8979269</v>
      </c>
      <c r="AZ1413" t="s"/>
      <c r="BA1413" t="s"/>
      <c r="BB1413" t="n">
        <v>153192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1612</v>
      </c>
      <c r="F1414" t="n">
        <v>-1</v>
      </c>
      <c r="G1414" t="s">
        <v>74</v>
      </c>
      <c r="H1414" t="s">
        <v>75</v>
      </c>
      <c r="I1414" t="s"/>
      <c r="J1414" t="s">
        <v>74</v>
      </c>
      <c r="K1414" t="n">
        <v>91.01000000000001</v>
      </c>
      <c r="L1414" t="s">
        <v>76</v>
      </c>
      <c r="M1414" t="s"/>
      <c r="N1414" t="s">
        <v>1489</v>
      </c>
      <c r="O1414" t="s">
        <v>78</v>
      </c>
      <c r="P1414" t="s">
        <v>1612</v>
      </c>
      <c r="Q1414" t="s"/>
      <c r="R1414" t="s">
        <v>112</v>
      </c>
      <c r="S1414" t="s">
        <v>1615</v>
      </c>
      <c r="T1414" t="s">
        <v>81</v>
      </c>
      <c r="U1414" t="s">
        <v>82</v>
      </c>
      <c r="V1414" t="s">
        <v>83</v>
      </c>
      <c r="W1414" t="s">
        <v>109</v>
      </c>
      <c r="X1414" t="s"/>
      <c r="Y1414" t="s">
        <v>85</v>
      </c>
      <c r="Z1414">
        <f>HYPERLINK("https://hotel-media.eclerx.com/savepage/tk_15462413920458803_sr_188.html","info")</f>
        <v/>
      </c>
      <c r="AA1414" t="n">
        <v>-8979269</v>
      </c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65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8979269</v>
      </c>
      <c r="AZ1414" t="s"/>
      <c r="BA1414" t="s"/>
      <c r="BB1414" t="n">
        <v>153192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1612</v>
      </c>
      <c r="F1415" t="n">
        <v>-1</v>
      </c>
      <c r="G1415" t="s">
        <v>74</v>
      </c>
      <c r="H1415" t="s">
        <v>75</v>
      </c>
      <c r="I1415" t="s"/>
      <c r="J1415" t="s">
        <v>74</v>
      </c>
      <c r="K1415" t="n">
        <v>98.51000000000001</v>
      </c>
      <c r="L1415" t="s">
        <v>76</v>
      </c>
      <c r="M1415" t="s"/>
      <c r="N1415" t="s">
        <v>1616</v>
      </c>
      <c r="O1415" t="s">
        <v>78</v>
      </c>
      <c r="P1415" t="s">
        <v>1612</v>
      </c>
      <c r="Q1415" t="s"/>
      <c r="R1415" t="s">
        <v>112</v>
      </c>
      <c r="S1415" t="s">
        <v>1617</v>
      </c>
      <c r="T1415" t="s">
        <v>81</v>
      </c>
      <c r="U1415" t="s">
        <v>82</v>
      </c>
      <c r="V1415" t="s">
        <v>83</v>
      </c>
      <c r="W1415" t="s">
        <v>109</v>
      </c>
      <c r="X1415" t="s"/>
      <c r="Y1415" t="s">
        <v>85</v>
      </c>
      <c r="Z1415">
        <f>HYPERLINK("https://hotel-media.eclerx.com/savepage/tk_15462413920458803_sr_188.html","info")</f>
        <v/>
      </c>
      <c r="AA1415" t="n">
        <v>-8979269</v>
      </c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65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8979269</v>
      </c>
      <c r="AZ1415" t="s"/>
      <c r="BA1415" t="s"/>
      <c r="BB1415" t="n">
        <v>153192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1612</v>
      </c>
      <c r="F1416" t="n">
        <v>-1</v>
      </c>
      <c r="G1416" t="s">
        <v>74</v>
      </c>
      <c r="H1416" t="s">
        <v>75</v>
      </c>
      <c r="I1416" t="s"/>
      <c r="J1416" t="s">
        <v>74</v>
      </c>
      <c r="K1416" t="n">
        <v>111.01</v>
      </c>
      <c r="L1416" t="s">
        <v>76</v>
      </c>
      <c r="M1416" t="s"/>
      <c r="N1416" t="s">
        <v>1618</v>
      </c>
      <c r="O1416" t="s">
        <v>78</v>
      </c>
      <c r="P1416" t="s">
        <v>1612</v>
      </c>
      <c r="Q1416" t="s"/>
      <c r="R1416" t="s">
        <v>112</v>
      </c>
      <c r="S1416" t="s">
        <v>1447</v>
      </c>
      <c r="T1416" t="s">
        <v>81</v>
      </c>
      <c r="U1416" t="s">
        <v>82</v>
      </c>
      <c r="V1416" t="s">
        <v>83</v>
      </c>
      <c r="W1416" t="s">
        <v>109</v>
      </c>
      <c r="X1416" t="s"/>
      <c r="Y1416" t="s">
        <v>85</v>
      </c>
      <c r="Z1416">
        <f>HYPERLINK("https://hotel-media.eclerx.com/savepage/tk_15462413920458803_sr_188.html","info")</f>
        <v/>
      </c>
      <c r="AA1416" t="n">
        <v>-8979269</v>
      </c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65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8979269</v>
      </c>
      <c r="AZ1416" t="s"/>
      <c r="BA1416" t="s"/>
      <c r="BB1416" t="n">
        <v>153192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1612</v>
      </c>
      <c r="F1417" t="n">
        <v>-1</v>
      </c>
      <c r="G1417" t="s">
        <v>74</v>
      </c>
      <c r="H1417" t="s">
        <v>75</v>
      </c>
      <c r="I1417" t="s"/>
      <c r="J1417" t="s">
        <v>74</v>
      </c>
      <c r="K1417" t="n">
        <v>118.51</v>
      </c>
      <c r="L1417" t="s">
        <v>76</v>
      </c>
      <c r="M1417" t="s"/>
      <c r="N1417" t="s">
        <v>1619</v>
      </c>
      <c r="O1417" t="s">
        <v>78</v>
      </c>
      <c r="P1417" t="s">
        <v>1612</v>
      </c>
      <c r="Q1417" t="s"/>
      <c r="R1417" t="s">
        <v>112</v>
      </c>
      <c r="S1417" t="s">
        <v>1620</v>
      </c>
      <c r="T1417" t="s">
        <v>81</v>
      </c>
      <c r="U1417" t="s">
        <v>82</v>
      </c>
      <c r="V1417" t="s">
        <v>83</v>
      </c>
      <c r="W1417" t="s">
        <v>109</v>
      </c>
      <c r="X1417" t="s"/>
      <c r="Y1417" t="s">
        <v>85</v>
      </c>
      <c r="Z1417">
        <f>HYPERLINK("https://hotel-media.eclerx.com/savepage/tk_15462413920458803_sr_188.html","info")</f>
        <v/>
      </c>
      <c r="AA1417" t="n">
        <v>-8979269</v>
      </c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65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8979269</v>
      </c>
      <c r="AZ1417" t="s"/>
      <c r="BA1417" t="s"/>
      <c r="BB1417" t="n">
        <v>153192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1612</v>
      </c>
      <c r="F1418" t="n">
        <v>-1</v>
      </c>
      <c r="G1418" t="s">
        <v>74</v>
      </c>
      <c r="H1418" t="s">
        <v>75</v>
      </c>
      <c r="I1418" t="s"/>
      <c r="J1418" t="s">
        <v>74</v>
      </c>
      <c r="K1418" t="n">
        <v>131</v>
      </c>
      <c r="L1418" t="s">
        <v>76</v>
      </c>
      <c r="M1418" t="s"/>
      <c r="N1418" t="s">
        <v>546</v>
      </c>
      <c r="O1418" t="s">
        <v>78</v>
      </c>
      <c r="P1418" t="s">
        <v>1612</v>
      </c>
      <c r="Q1418" t="s"/>
      <c r="R1418" t="s">
        <v>112</v>
      </c>
      <c r="S1418" t="s">
        <v>670</v>
      </c>
      <c r="T1418" t="s">
        <v>81</v>
      </c>
      <c r="U1418" t="s">
        <v>82</v>
      </c>
      <c r="V1418" t="s">
        <v>83</v>
      </c>
      <c r="W1418" t="s">
        <v>109</v>
      </c>
      <c r="X1418" t="s"/>
      <c r="Y1418" t="s">
        <v>85</v>
      </c>
      <c r="Z1418">
        <f>HYPERLINK("https://hotel-media.eclerx.com/savepage/tk_15462413920458803_sr_188.html","info")</f>
        <v/>
      </c>
      <c r="AA1418" t="n">
        <v>-8979269</v>
      </c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65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8979269</v>
      </c>
      <c r="AZ1418" t="s"/>
      <c r="BA1418" t="s"/>
      <c r="BB1418" t="n">
        <v>153192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1612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138.5</v>
      </c>
      <c r="L1419" t="s">
        <v>76</v>
      </c>
      <c r="M1419" t="s"/>
      <c r="N1419" t="s">
        <v>1621</v>
      </c>
      <c r="O1419" t="s">
        <v>78</v>
      </c>
      <c r="P1419" t="s">
        <v>1612</v>
      </c>
      <c r="Q1419" t="s"/>
      <c r="R1419" t="s">
        <v>112</v>
      </c>
      <c r="S1419" t="s">
        <v>1402</v>
      </c>
      <c r="T1419" t="s">
        <v>81</v>
      </c>
      <c r="U1419" t="s">
        <v>82</v>
      </c>
      <c r="V1419" t="s">
        <v>83</v>
      </c>
      <c r="W1419" t="s">
        <v>109</v>
      </c>
      <c r="X1419" t="s"/>
      <c r="Y1419" t="s">
        <v>85</v>
      </c>
      <c r="Z1419">
        <f>HYPERLINK("https://hotel-media.eclerx.com/savepage/tk_15462413920458803_sr_188.html","info")</f>
        <v/>
      </c>
      <c r="AA1419" t="n">
        <v>-8979269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65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8979269</v>
      </c>
      <c r="AZ1419" t="s"/>
      <c r="BA1419" t="s"/>
      <c r="BB1419" t="n">
        <v>153192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1622</v>
      </c>
      <c r="F1420" t="n">
        <v>185927</v>
      </c>
      <c r="G1420" t="s">
        <v>74</v>
      </c>
      <c r="H1420" t="s">
        <v>75</v>
      </c>
      <c r="I1420" t="s"/>
      <c r="J1420" t="s">
        <v>74</v>
      </c>
      <c r="K1420" t="n">
        <v>60.64</v>
      </c>
      <c r="L1420" t="s">
        <v>76</v>
      </c>
      <c r="M1420" t="s"/>
      <c r="N1420" t="s">
        <v>93</v>
      </c>
      <c r="O1420" t="s">
        <v>78</v>
      </c>
      <c r="P1420" t="s">
        <v>1623</v>
      </c>
      <c r="Q1420" t="s"/>
      <c r="R1420" t="s">
        <v>171</v>
      </c>
      <c r="S1420" t="s">
        <v>540</v>
      </c>
      <c r="T1420" t="s">
        <v>81</v>
      </c>
      <c r="U1420" t="s">
        <v>82</v>
      </c>
      <c r="V1420" t="s">
        <v>83</v>
      </c>
      <c r="W1420" t="s">
        <v>109</v>
      </c>
      <c r="X1420" t="s"/>
      <c r="Y1420" t="s">
        <v>85</v>
      </c>
      <c r="Z1420">
        <f>HYPERLINK("https://hotel-media.eclerx.com/savepage/tk_15462423138101182_sr_189.html","info")</f>
        <v/>
      </c>
      <c r="AA1420" t="n">
        <v>83698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493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1303063</v>
      </c>
      <c r="AZ1420" t="s">
        <v>1624</v>
      </c>
      <c r="BA1420" t="s"/>
      <c r="BB1420" t="n">
        <v>66439</v>
      </c>
      <c r="BC1420" t="n">
        <v>52.500148</v>
      </c>
      <c r="BD1420" t="n">
        <v>52.500148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1622</v>
      </c>
      <c r="F1421" t="n">
        <v>185927</v>
      </c>
      <c r="G1421" t="s">
        <v>74</v>
      </c>
      <c r="H1421" t="s">
        <v>75</v>
      </c>
      <c r="I1421" t="s"/>
      <c r="J1421" t="s">
        <v>74</v>
      </c>
      <c r="K1421" t="n">
        <v>68.51000000000001</v>
      </c>
      <c r="L1421" t="s">
        <v>76</v>
      </c>
      <c r="M1421" t="s"/>
      <c r="N1421" t="s">
        <v>317</v>
      </c>
      <c r="O1421" t="s">
        <v>78</v>
      </c>
      <c r="P1421" t="s">
        <v>1623</v>
      </c>
      <c r="Q1421" t="s"/>
      <c r="R1421" t="s">
        <v>171</v>
      </c>
      <c r="S1421" t="s">
        <v>543</v>
      </c>
      <c r="T1421" t="s">
        <v>81</v>
      </c>
      <c r="U1421" t="s">
        <v>82</v>
      </c>
      <c r="V1421" t="s">
        <v>83</v>
      </c>
      <c r="W1421" t="s">
        <v>109</v>
      </c>
      <c r="X1421" t="s"/>
      <c r="Y1421" t="s">
        <v>85</v>
      </c>
      <c r="Z1421">
        <f>HYPERLINK("https://hotel-media.eclerx.com/savepage/tk_15462423138101182_sr_189.html","info")</f>
        <v/>
      </c>
      <c r="AA1421" t="n">
        <v>83698</v>
      </c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493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1303063</v>
      </c>
      <c r="AZ1421" t="s">
        <v>1624</v>
      </c>
      <c r="BA1421" t="s"/>
      <c r="BB1421" t="n">
        <v>66439</v>
      </c>
      <c r="BC1421" t="n">
        <v>52.500148</v>
      </c>
      <c r="BD1421" t="n">
        <v>52.500148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1622</v>
      </c>
      <c r="F1422" t="n">
        <v>185927</v>
      </c>
      <c r="G1422" t="s">
        <v>74</v>
      </c>
      <c r="H1422" t="s">
        <v>75</v>
      </c>
      <c r="I1422" t="s"/>
      <c r="J1422" t="s">
        <v>74</v>
      </c>
      <c r="K1422" t="n">
        <v>91.34999999999999</v>
      </c>
      <c r="L1422" t="s">
        <v>76</v>
      </c>
      <c r="M1422" t="s"/>
      <c r="N1422" t="s">
        <v>327</v>
      </c>
      <c r="O1422" t="s">
        <v>78</v>
      </c>
      <c r="P1422" t="s">
        <v>1623</v>
      </c>
      <c r="Q1422" t="s"/>
      <c r="R1422" t="s">
        <v>171</v>
      </c>
      <c r="S1422" t="s">
        <v>1625</v>
      </c>
      <c r="T1422" t="s">
        <v>81</v>
      </c>
      <c r="U1422" t="s">
        <v>82</v>
      </c>
      <c r="V1422" t="s">
        <v>83</v>
      </c>
      <c r="W1422" t="s">
        <v>109</v>
      </c>
      <c r="X1422" t="s"/>
      <c r="Y1422" t="s">
        <v>85</v>
      </c>
      <c r="Z1422">
        <f>HYPERLINK("https://hotel-media.eclerx.com/savepage/tk_15462423138101182_sr_189.html","info")</f>
        <v/>
      </c>
      <c r="AA1422" t="n">
        <v>83698</v>
      </c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493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1303063</v>
      </c>
      <c r="AZ1422" t="s">
        <v>1624</v>
      </c>
      <c r="BA1422" t="s"/>
      <c r="BB1422" t="n">
        <v>66439</v>
      </c>
      <c r="BC1422" t="n">
        <v>52.500148</v>
      </c>
      <c r="BD1422" t="n">
        <v>52.500148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1622</v>
      </c>
      <c r="F1423" t="n">
        <v>185927</v>
      </c>
      <c r="G1423" t="s">
        <v>74</v>
      </c>
      <c r="H1423" t="s">
        <v>75</v>
      </c>
      <c r="I1423" t="s"/>
      <c r="J1423" t="s">
        <v>74</v>
      </c>
      <c r="K1423" t="n">
        <v>98.05</v>
      </c>
      <c r="L1423" t="s">
        <v>76</v>
      </c>
      <c r="M1423" t="s"/>
      <c r="N1423" t="s">
        <v>317</v>
      </c>
      <c r="O1423" t="s">
        <v>78</v>
      </c>
      <c r="P1423" t="s">
        <v>1623</v>
      </c>
      <c r="Q1423" t="s"/>
      <c r="R1423" t="s">
        <v>171</v>
      </c>
      <c r="S1423" t="s">
        <v>1626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>
        <f>HYPERLINK("https://hotel-media.eclerx.com/savepage/tk_15462423138101182_sr_189.html","info")</f>
        <v/>
      </c>
      <c r="AA1423" t="n">
        <v>83698</v>
      </c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493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1303063</v>
      </c>
      <c r="AZ1423" t="s">
        <v>1624</v>
      </c>
      <c r="BA1423" t="s"/>
      <c r="BB1423" t="n">
        <v>66439</v>
      </c>
      <c r="BC1423" t="n">
        <v>52.500148</v>
      </c>
      <c r="BD1423" t="n">
        <v>52.500148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1622</v>
      </c>
      <c r="F1424" t="n">
        <v>185927</v>
      </c>
      <c r="G1424" t="s">
        <v>74</v>
      </c>
      <c r="H1424" t="s">
        <v>75</v>
      </c>
      <c r="I1424" t="s"/>
      <c r="J1424" t="s">
        <v>74</v>
      </c>
      <c r="K1424" t="n">
        <v>101.85</v>
      </c>
      <c r="L1424" t="s">
        <v>76</v>
      </c>
      <c r="M1424" t="s"/>
      <c r="N1424" t="s">
        <v>201</v>
      </c>
      <c r="O1424" t="s">
        <v>78</v>
      </c>
      <c r="P1424" t="s">
        <v>1623</v>
      </c>
      <c r="Q1424" t="s"/>
      <c r="R1424" t="s">
        <v>171</v>
      </c>
      <c r="S1424" t="s">
        <v>520</v>
      </c>
      <c r="T1424" t="s">
        <v>81</v>
      </c>
      <c r="U1424" t="s">
        <v>82</v>
      </c>
      <c r="V1424" t="s">
        <v>83</v>
      </c>
      <c r="W1424" t="s">
        <v>109</v>
      </c>
      <c r="X1424" t="s"/>
      <c r="Y1424" t="s">
        <v>85</v>
      </c>
      <c r="Z1424">
        <f>HYPERLINK("https://hotel-media.eclerx.com/savepage/tk_15462423138101182_sr_189.html","info")</f>
        <v/>
      </c>
      <c r="AA1424" t="n">
        <v>83698</v>
      </c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493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1303063</v>
      </c>
      <c r="AZ1424" t="s">
        <v>1624</v>
      </c>
      <c r="BA1424" t="s"/>
      <c r="BB1424" t="n">
        <v>66439</v>
      </c>
      <c r="BC1424" t="n">
        <v>52.500148</v>
      </c>
      <c r="BD1424" t="n">
        <v>52.500148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1622</v>
      </c>
      <c r="F1425" t="n">
        <v>185927</v>
      </c>
      <c r="G1425" t="s">
        <v>74</v>
      </c>
      <c r="H1425" t="s">
        <v>75</v>
      </c>
      <c r="I1425" t="s"/>
      <c r="J1425" t="s">
        <v>74</v>
      </c>
      <c r="K1425" t="n">
        <v>112.35</v>
      </c>
      <c r="L1425" t="s">
        <v>76</v>
      </c>
      <c r="M1425" t="s"/>
      <c r="N1425" t="s">
        <v>595</v>
      </c>
      <c r="O1425" t="s">
        <v>78</v>
      </c>
      <c r="P1425" t="s">
        <v>1623</v>
      </c>
      <c r="Q1425" t="s"/>
      <c r="R1425" t="s">
        <v>171</v>
      </c>
      <c r="S1425" t="s">
        <v>1627</v>
      </c>
      <c r="T1425" t="s">
        <v>81</v>
      </c>
      <c r="U1425" t="s">
        <v>82</v>
      </c>
      <c r="V1425" t="s">
        <v>83</v>
      </c>
      <c r="W1425" t="s">
        <v>109</v>
      </c>
      <c r="X1425" t="s"/>
      <c r="Y1425" t="s">
        <v>85</v>
      </c>
      <c r="Z1425">
        <f>HYPERLINK("https://hotel-media.eclerx.com/savepage/tk_15462423138101182_sr_189.html","info")</f>
        <v/>
      </c>
      <c r="AA1425" t="n">
        <v>83698</v>
      </c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493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1303063</v>
      </c>
      <c r="AZ1425" t="s">
        <v>1624</v>
      </c>
      <c r="BA1425" t="s"/>
      <c r="BB1425" t="n">
        <v>66439</v>
      </c>
      <c r="BC1425" t="n">
        <v>52.500148</v>
      </c>
      <c r="BD1425" t="n">
        <v>52.500148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1622</v>
      </c>
      <c r="F1426" t="n">
        <v>185927</v>
      </c>
      <c r="G1426" t="s">
        <v>74</v>
      </c>
      <c r="H1426" t="s">
        <v>75</v>
      </c>
      <c r="I1426" t="s"/>
      <c r="J1426" t="s">
        <v>74</v>
      </c>
      <c r="K1426" t="n">
        <v>114.18</v>
      </c>
      <c r="L1426" t="s">
        <v>76</v>
      </c>
      <c r="M1426" t="s"/>
      <c r="N1426" t="s">
        <v>414</v>
      </c>
      <c r="O1426" t="s">
        <v>78</v>
      </c>
      <c r="P1426" t="s">
        <v>1623</v>
      </c>
      <c r="Q1426" t="s"/>
      <c r="R1426" t="s">
        <v>171</v>
      </c>
      <c r="S1426" t="s">
        <v>1628</v>
      </c>
      <c r="T1426" t="s">
        <v>81</v>
      </c>
      <c r="U1426" t="s">
        <v>82</v>
      </c>
      <c r="V1426" t="s">
        <v>83</v>
      </c>
      <c r="W1426" t="s">
        <v>109</v>
      </c>
      <c r="X1426" t="s"/>
      <c r="Y1426" t="s">
        <v>85</v>
      </c>
      <c r="Z1426">
        <f>HYPERLINK("https://hotel-media.eclerx.com/savepage/tk_15462423138101182_sr_189.html","info")</f>
        <v/>
      </c>
      <c r="AA1426" t="n">
        <v>83698</v>
      </c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493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1303063</v>
      </c>
      <c r="AZ1426" t="s">
        <v>1624</v>
      </c>
      <c r="BA1426" t="s"/>
      <c r="BB1426" t="n">
        <v>66439</v>
      </c>
      <c r="BC1426" t="n">
        <v>52.500148</v>
      </c>
      <c r="BD1426" t="n">
        <v>52.500148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1622</v>
      </c>
      <c r="F1427" t="n">
        <v>185927</v>
      </c>
      <c r="G1427" t="s">
        <v>74</v>
      </c>
      <c r="H1427" t="s">
        <v>75</v>
      </c>
      <c r="I1427" t="s"/>
      <c r="J1427" t="s">
        <v>74</v>
      </c>
      <c r="K1427" t="n">
        <v>125.85</v>
      </c>
      <c r="L1427" t="s">
        <v>76</v>
      </c>
      <c r="M1427" t="s"/>
      <c r="N1427" t="s">
        <v>544</v>
      </c>
      <c r="O1427" t="s">
        <v>78</v>
      </c>
      <c r="P1427" t="s">
        <v>1623</v>
      </c>
      <c r="Q1427" t="s"/>
      <c r="R1427" t="s">
        <v>171</v>
      </c>
      <c r="S1427" t="s">
        <v>549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>
        <f>HYPERLINK("https://hotel-media.eclerx.com/savepage/tk_15462423138101182_sr_189.html","info")</f>
        <v/>
      </c>
      <c r="AA1427" t="n">
        <v>83698</v>
      </c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493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1303063</v>
      </c>
      <c r="AZ1427" t="s">
        <v>1624</v>
      </c>
      <c r="BA1427" t="s"/>
      <c r="BB1427" t="n">
        <v>66439</v>
      </c>
      <c r="BC1427" t="n">
        <v>52.500148</v>
      </c>
      <c r="BD1427" t="n">
        <v>52.500148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1622</v>
      </c>
      <c r="F1428" t="n">
        <v>185927</v>
      </c>
      <c r="G1428" t="s">
        <v>74</v>
      </c>
      <c r="H1428" t="s">
        <v>75</v>
      </c>
      <c r="I1428" t="s"/>
      <c r="J1428" t="s">
        <v>74</v>
      </c>
      <c r="K1428" t="n">
        <v>152.25</v>
      </c>
      <c r="L1428" t="s">
        <v>76</v>
      </c>
      <c r="M1428" t="s"/>
      <c r="N1428" t="s">
        <v>414</v>
      </c>
      <c r="O1428" t="s">
        <v>78</v>
      </c>
      <c r="P1428" t="s">
        <v>1623</v>
      </c>
      <c r="Q1428" t="s"/>
      <c r="R1428" t="s">
        <v>171</v>
      </c>
      <c r="S1428" t="s">
        <v>1629</v>
      </c>
      <c r="T1428" t="s">
        <v>81</v>
      </c>
      <c r="U1428" t="s">
        <v>82</v>
      </c>
      <c r="V1428" t="s">
        <v>83</v>
      </c>
      <c r="W1428" t="s">
        <v>109</v>
      </c>
      <c r="X1428" t="s"/>
      <c r="Y1428" t="s">
        <v>85</v>
      </c>
      <c r="Z1428">
        <f>HYPERLINK("https://hotel-media.eclerx.com/savepage/tk_15462423138101182_sr_189.html","info")</f>
        <v/>
      </c>
      <c r="AA1428" t="n">
        <v>83698</v>
      </c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493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1303063</v>
      </c>
      <c r="AZ1428" t="s">
        <v>1624</v>
      </c>
      <c r="BA1428" t="s"/>
      <c r="BB1428" t="n">
        <v>66439</v>
      </c>
      <c r="BC1428" t="n">
        <v>52.500148</v>
      </c>
      <c r="BD1428" t="n">
        <v>52.500148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1622</v>
      </c>
      <c r="F1429" t="n">
        <v>185927</v>
      </c>
      <c r="G1429" t="s">
        <v>74</v>
      </c>
      <c r="H1429" t="s">
        <v>75</v>
      </c>
      <c r="I1429" t="s"/>
      <c r="J1429" t="s">
        <v>74</v>
      </c>
      <c r="K1429" t="n">
        <v>170.22</v>
      </c>
      <c r="L1429" t="s">
        <v>76</v>
      </c>
      <c r="M1429" t="s"/>
      <c r="N1429" t="s">
        <v>414</v>
      </c>
      <c r="O1429" t="s">
        <v>78</v>
      </c>
      <c r="P1429" t="s">
        <v>1623</v>
      </c>
      <c r="Q1429" t="s"/>
      <c r="R1429" t="s">
        <v>171</v>
      </c>
      <c r="S1429" t="s">
        <v>1630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>
        <f>HYPERLINK("https://hotel-media.eclerx.com/savepage/tk_15462423138101182_sr_189.html","info")</f>
        <v/>
      </c>
      <c r="AA1429" t="n">
        <v>83698</v>
      </c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493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1303063</v>
      </c>
      <c r="AZ1429" t="s">
        <v>1624</v>
      </c>
      <c r="BA1429" t="s"/>
      <c r="BB1429" t="n">
        <v>66439</v>
      </c>
      <c r="BC1429" t="n">
        <v>52.500148</v>
      </c>
      <c r="BD1429" t="n">
        <v>52.500148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1622</v>
      </c>
      <c r="F1430" t="n">
        <v>185927</v>
      </c>
      <c r="G1430" t="s">
        <v>74</v>
      </c>
      <c r="H1430" t="s">
        <v>75</v>
      </c>
      <c r="I1430" t="s"/>
      <c r="J1430" t="s">
        <v>74</v>
      </c>
      <c r="K1430" t="n">
        <v>200.25</v>
      </c>
      <c r="L1430" t="s">
        <v>76</v>
      </c>
      <c r="M1430" t="s"/>
      <c r="N1430" t="s">
        <v>414</v>
      </c>
      <c r="O1430" t="s">
        <v>78</v>
      </c>
      <c r="P1430" t="s">
        <v>1623</v>
      </c>
      <c r="Q1430" t="s"/>
      <c r="R1430" t="s">
        <v>171</v>
      </c>
      <c r="S1430" t="s">
        <v>1631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>
        <f>HYPERLINK("https://hotel-media.eclerx.com/savepage/tk_15462423138101182_sr_189.html","info")</f>
        <v/>
      </c>
      <c r="AA1430" t="n">
        <v>83698</v>
      </c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493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1303063</v>
      </c>
      <c r="AZ1430" t="s">
        <v>1624</v>
      </c>
      <c r="BA1430" t="s"/>
      <c r="BB1430" t="n">
        <v>66439</v>
      </c>
      <c r="BC1430" t="n">
        <v>52.500148</v>
      </c>
      <c r="BD1430" t="n">
        <v>52.500148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1632</v>
      </c>
      <c r="F1431" t="n">
        <v>-1</v>
      </c>
      <c r="G1431" t="s">
        <v>74</v>
      </c>
      <c r="H1431" t="s">
        <v>75</v>
      </c>
      <c r="I1431" t="s"/>
      <c r="J1431" t="s">
        <v>74</v>
      </c>
      <c r="K1431" t="n">
        <v>90</v>
      </c>
      <c r="L1431" t="s">
        <v>76</v>
      </c>
      <c r="M1431" t="s"/>
      <c r="N1431" t="s">
        <v>93</v>
      </c>
      <c r="O1431" t="s">
        <v>78</v>
      </c>
      <c r="P1431" t="s">
        <v>1632</v>
      </c>
      <c r="Q1431" t="s"/>
      <c r="R1431" t="s">
        <v>171</v>
      </c>
      <c r="S1431" t="s">
        <v>398</v>
      </c>
      <c r="T1431" t="s">
        <v>81</v>
      </c>
      <c r="U1431" t="s">
        <v>82</v>
      </c>
      <c r="V1431" t="s">
        <v>83</v>
      </c>
      <c r="W1431" t="s">
        <v>109</v>
      </c>
      <c r="X1431" t="s"/>
      <c r="Y1431" t="s">
        <v>85</v>
      </c>
      <c r="Z1431">
        <f>HYPERLINK("https://hotel-media.eclerx.com/savepage/tk_15462421599488192_sr_188.html","info")</f>
        <v/>
      </c>
      <c r="AA1431" t="n">
        <v>-2902867</v>
      </c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482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2902867</v>
      </c>
      <c r="AZ1431" t="s">
        <v>1633</v>
      </c>
      <c r="BA1431" t="s"/>
      <c r="BB1431" t="n">
        <v>456914</v>
      </c>
      <c r="BC1431" t="n">
        <v>52.52507</v>
      </c>
      <c r="BD1431" t="n">
        <v>52.52507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1632</v>
      </c>
      <c r="F1432" t="n">
        <v>-1</v>
      </c>
      <c r="G1432" t="s">
        <v>74</v>
      </c>
      <c r="H1432" t="s">
        <v>75</v>
      </c>
      <c r="I1432" t="s"/>
      <c r="J1432" t="s">
        <v>74</v>
      </c>
      <c r="K1432" t="n">
        <v>100</v>
      </c>
      <c r="L1432" t="s">
        <v>76</v>
      </c>
      <c r="M1432" t="s"/>
      <c r="N1432" t="s">
        <v>104</v>
      </c>
      <c r="O1432" t="s">
        <v>78</v>
      </c>
      <c r="P1432" t="s">
        <v>1632</v>
      </c>
      <c r="Q1432" t="s"/>
      <c r="R1432" t="s">
        <v>171</v>
      </c>
      <c r="S1432" t="s">
        <v>537</v>
      </c>
      <c r="T1432" t="s">
        <v>81</v>
      </c>
      <c r="U1432" t="s">
        <v>82</v>
      </c>
      <c r="V1432" t="s">
        <v>83</v>
      </c>
      <c r="W1432" t="s">
        <v>109</v>
      </c>
      <c r="X1432" t="s"/>
      <c r="Y1432" t="s">
        <v>85</v>
      </c>
      <c r="Z1432">
        <f>HYPERLINK("https://hotel-media.eclerx.com/savepage/tk_15462421599488192_sr_188.html","info")</f>
        <v/>
      </c>
      <c r="AA1432" t="n">
        <v>-2902867</v>
      </c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482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2902867</v>
      </c>
      <c r="AZ1432" t="s">
        <v>1633</v>
      </c>
      <c r="BA1432" t="s"/>
      <c r="BB1432" t="n">
        <v>456914</v>
      </c>
      <c r="BC1432" t="n">
        <v>52.52507</v>
      </c>
      <c r="BD1432" t="n">
        <v>52.52507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1634</v>
      </c>
      <c r="F1433" t="n">
        <v>-1</v>
      </c>
      <c r="G1433" t="s">
        <v>74</v>
      </c>
      <c r="H1433" t="s">
        <v>75</v>
      </c>
      <c r="I1433" t="s"/>
      <c r="J1433" t="s">
        <v>74</v>
      </c>
      <c r="K1433" t="n">
        <v>41</v>
      </c>
      <c r="L1433" t="s">
        <v>76</v>
      </c>
      <c r="M1433" t="s"/>
      <c r="N1433" t="s">
        <v>95</v>
      </c>
      <c r="O1433" t="s">
        <v>78</v>
      </c>
      <c r="P1433" t="s">
        <v>1634</v>
      </c>
      <c r="Q1433" t="s"/>
      <c r="R1433" t="s">
        <v>380</v>
      </c>
      <c r="S1433" t="s">
        <v>1635</v>
      </c>
      <c r="T1433" t="s">
        <v>81</v>
      </c>
      <c r="U1433" t="s">
        <v>82</v>
      </c>
      <c r="V1433" t="s">
        <v>83</v>
      </c>
      <c r="W1433" t="s">
        <v>109</v>
      </c>
      <c r="X1433" t="s"/>
      <c r="Y1433" t="s">
        <v>85</v>
      </c>
      <c r="Z1433">
        <f>HYPERLINK("https://hotel-media.eclerx.com/savepage/tk_1546242128618589_sr_189.html","info")</f>
        <v/>
      </c>
      <c r="AA1433" t="n">
        <v>-2071668</v>
      </c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412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2071668</v>
      </c>
      <c r="AZ1433" t="s">
        <v>1636</v>
      </c>
      <c r="BA1433" t="s"/>
      <c r="BB1433" t="n">
        <v>484955</v>
      </c>
      <c r="BC1433" t="n">
        <v>52.50509</v>
      </c>
      <c r="BD1433" t="n">
        <v>52.50509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1637</v>
      </c>
      <c r="F1434" t="n">
        <v>401984</v>
      </c>
      <c r="G1434" t="s">
        <v>74</v>
      </c>
      <c r="H1434" t="s">
        <v>75</v>
      </c>
      <c r="I1434" t="s"/>
      <c r="J1434" t="s">
        <v>74</v>
      </c>
      <c r="K1434" t="n">
        <v>123.9</v>
      </c>
      <c r="L1434" t="s">
        <v>76</v>
      </c>
      <c r="M1434" t="s"/>
      <c r="N1434" t="s">
        <v>1638</v>
      </c>
      <c r="O1434" t="s">
        <v>78</v>
      </c>
      <c r="P1434" t="s">
        <v>1639</v>
      </c>
      <c r="Q1434" t="s"/>
      <c r="R1434" t="s">
        <v>107</v>
      </c>
      <c r="S1434" t="s">
        <v>146</v>
      </c>
      <c r="T1434" t="s">
        <v>81</v>
      </c>
      <c r="U1434" t="s">
        <v>82</v>
      </c>
      <c r="V1434" t="s">
        <v>83</v>
      </c>
      <c r="W1434" t="s">
        <v>109</v>
      </c>
      <c r="X1434" t="s"/>
      <c r="Y1434" t="s">
        <v>85</v>
      </c>
      <c r="Z1434">
        <f>HYPERLINK("https://hotel-media.eclerx.com/savepage/tk_15462418469600577_sr_188.html","info")</f>
        <v/>
      </c>
      <c r="AA1434" t="n">
        <v>5855</v>
      </c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311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2170309</v>
      </c>
      <c r="AZ1434" t="s">
        <v>1640</v>
      </c>
      <c r="BA1434" t="s"/>
      <c r="BB1434" t="n">
        <v>10516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1637</v>
      </c>
      <c r="F1435" t="n">
        <v>401984</v>
      </c>
      <c r="G1435" t="s">
        <v>74</v>
      </c>
      <c r="H1435" t="s">
        <v>75</v>
      </c>
      <c r="I1435" t="s"/>
      <c r="J1435" t="s">
        <v>74</v>
      </c>
      <c r="K1435" t="n">
        <v>177.45</v>
      </c>
      <c r="L1435" t="s">
        <v>76</v>
      </c>
      <c r="M1435" t="s"/>
      <c r="N1435" t="s">
        <v>1641</v>
      </c>
      <c r="O1435" t="s">
        <v>78</v>
      </c>
      <c r="P1435" t="s">
        <v>1639</v>
      </c>
      <c r="Q1435" t="s"/>
      <c r="R1435" t="s">
        <v>107</v>
      </c>
      <c r="S1435" t="s">
        <v>1642</v>
      </c>
      <c r="T1435" t="s">
        <v>81</v>
      </c>
      <c r="U1435" t="s">
        <v>82</v>
      </c>
      <c r="V1435" t="s">
        <v>83</v>
      </c>
      <c r="W1435" t="s">
        <v>109</v>
      </c>
      <c r="X1435" t="s"/>
      <c r="Y1435" t="s">
        <v>85</v>
      </c>
      <c r="Z1435">
        <f>HYPERLINK("https://hotel-media.eclerx.com/savepage/tk_15462418469600577_sr_188.html","info")</f>
        <v/>
      </c>
      <c r="AA1435" t="n">
        <v>5855</v>
      </c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311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2170309</v>
      </c>
      <c r="AZ1435" t="s">
        <v>1640</v>
      </c>
      <c r="BA1435" t="s"/>
      <c r="BB1435" t="n">
        <v>10516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1637</v>
      </c>
      <c r="F1436" t="n">
        <v>401984</v>
      </c>
      <c r="G1436" t="s">
        <v>74</v>
      </c>
      <c r="H1436" t="s">
        <v>75</v>
      </c>
      <c r="I1436" t="s"/>
      <c r="J1436" t="s">
        <v>74</v>
      </c>
      <c r="K1436" t="n">
        <v>123.9</v>
      </c>
      <c r="L1436" t="s">
        <v>76</v>
      </c>
      <c r="M1436" t="s"/>
      <c r="N1436" t="s">
        <v>1643</v>
      </c>
      <c r="O1436" t="s">
        <v>78</v>
      </c>
      <c r="P1436" t="s">
        <v>1639</v>
      </c>
      <c r="Q1436" t="s"/>
      <c r="R1436" t="s">
        <v>107</v>
      </c>
      <c r="S1436" t="s">
        <v>146</v>
      </c>
      <c r="T1436" t="s">
        <v>81</v>
      </c>
      <c r="U1436" t="s">
        <v>82</v>
      </c>
      <c r="V1436" t="s">
        <v>83</v>
      </c>
      <c r="W1436" t="s">
        <v>109</v>
      </c>
      <c r="X1436" t="s"/>
      <c r="Y1436" t="s">
        <v>85</v>
      </c>
      <c r="Z1436">
        <f>HYPERLINK("https://hotel-media.eclerx.com/savepage/tk_15462418469600577_sr_188.html","info")</f>
        <v/>
      </c>
      <c r="AA1436" t="n">
        <v>5855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311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2170309</v>
      </c>
      <c r="AZ1436" t="s">
        <v>1640</v>
      </c>
      <c r="BA1436" t="s"/>
      <c r="BB1436" t="n">
        <v>10516</v>
      </c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1637</v>
      </c>
      <c r="F1437" t="n">
        <v>401984</v>
      </c>
      <c r="G1437" t="s">
        <v>74</v>
      </c>
      <c r="H1437" t="s">
        <v>75</v>
      </c>
      <c r="I1437" t="s"/>
      <c r="J1437" t="s">
        <v>74</v>
      </c>
      <c r="K1437" t="n">
        <v>138.6</v>
      </c>
      <c r="L1437" t="s">
        <v>76</v>
      </c>
      <c r="M1437" t="s"/>
      <c r="N1437" t="s">
        <v>1644</v>
      </c>
      <c r="O1437" t="s">
        <v>78</v>
      </c>
      <c r="P1437" t="s">
        <v>1639</v>
      </c>
      <c r="Q1437" t="s"/>
      <c r="R1437" t="s">
        <v>107</v>
      </c>
      <c r="S1437" t="s">
        <v>1110</v>
      </c>
      <c r="T1437" t="s">
        <v>81</v>
      </c>
      <c r="U1437" t="s">
        <v>82</v>
      </c>
      <c r="V1437" t="s">
        <v>83</v>
      </c>
      <c r="W1437" t="s">
        <v>109</v>
      </c>
      <c r="X1437" t="s"/>
      <c r="Y1437" t="s">
        <v>85</v>
      </c>
      <c r="Z1437">
        <f>HYPERLINK("https://hotel-media.eclerx.com/savepage/tk_15462418469600577_sr_188.html","info")</f>
        <v/>
      </c>
      <c r="AA1437" t="n">
        <v>5855</v>
      </c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311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2170309</v>
      </c>
      <c r="AZ1437" t="s">
        <v>1640</v>
      </c>
      <c r="BA1437" t="s"/>
      <c r="BB1437" t="n">
        <v>10516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1637</v>
      </c>
      <c r="F1438" t="n">
        <v>401984</v>
      </c>
      <c r="G1438" t="s">
        <v>74</v>
      </c>
      <c r="H1438" t="s">
        <v>75</v>
      </c>
      <c r="I1438" t="s"/>
      <c r="J1438" t="s">
        <v>74</v>
      </c>
      <c r="K1438" t="n">
        <v>138.6</v>
      </c>
      <c r="L1438" t="s">
        <v>76</v>
      </c>
      <c r="M1438" t="s"/>
      <c r="N1438" t="s">
        <v>1645</v>
      </c>
      <c r="O1438" t="s">
        <v>78</v>
      </c>
      <c r="P1438" t="s">
        <v>1639</v>
      </c>
      <c r="Q1438" t="s"/>
      <c r="R1438" t="s">
        <v>107</v>
      </c>
      <c r="S1438" t="s">
        <v>1110</v>
      </c>
      <c r="T1438" t="s">
        <v>81</v>
      </c>
      <c r="U1438" t="s">
        <v>82</v>
      </c>
      <c r="V1438" t="s">
        <v>83</v>
      </c>
      <c r="W1438" t="s">
        <v>109</v>
      </c>
      <c r="X1438" t="s"/>
      <c r="Y1438" t="s">
        <v>85</v>
      </c>
      <c r="Z1438">
        <f>HYPERLINK("https://hotel-media.eclerx.com/savepage/tk_15462418469600577_sr_188.html","info")</f>
        <v/>
      </c>
      <c r="AA1438" t="n">
        <v>5855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311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2170309</v>
      </c>
      <c r="AZ1438" t="s">
        <v>1640</v>
      </c>
      <c r="BA1438" t="s"/>
      <c r="BB1438" t="n">
        <v>10516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1637</v>
      </c>
      <c r="F1439" t="n">
        <v>401984</v>
      </c>
      <c r="G1439" t="s">
        <v>74</v>
      </c>
      <c r="H1439" t="s">
        <v>75</v>
      </c>
      <c r="I1439" t="s"/>
      <c r="J1439" t="s">
        <v>74</v>
      </c>
      <c r="K1439" t="n">
        <v>145.95</v>
      </c>
      <c r="L1439" t="s">
        <v>76</v>
      </c>
      <c r="M1439" t="s"/>
      <c r="N1439" t="s">
        <v>1646</v>
      </c>
      <c r="O1439" t="s">
        <v>78</v>
      </c>
      <c r="P1439" t="s">
        <v>1639</v>
      </c>
      <c r="Q1439" t="s"/>
      <c r="R1439" t="s">
        <v>107</v>
      </c>
      <c r="S1439" t="s">
        <v>252</v>
      </c>
      <c r="T1439" t="s">
        <v>81</v>
      </c>
      <c r="U1439" t="s">
        <v>82</v>
      </c>
      <c r="V1439" t="s">
        <v>83</v>
      </c>
      <c r="W1439" t="s">
        <v>109</v>
      </c>
      <c r="X1439" t="s"/>
      <c r="Y1439" t="s">
        <v>85</v>
      </c>
      <c r="Z1439">
        <f>HYPERLINK("https://hotel-media.eclerx.com/savepage/tk_15462418469600577_sr_188.html","info")</f>
        <v/>
      </c>
      <c r="AA1439" t="n">
        <v>5855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311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2170309</v>
      </c>
      <c r="AZ1439" t="s">
        <v>1640</v>
      </c>
      <c r="BA1439" t="s"/>
      <c r="BB1439" t="n">
        <v>10516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1637</v>
      </c>
      <c r="F1440" t="n">
        <v>401984</v>
      </c>
      <c r="G1440" t="s">
        <v>74</v>
      </c>
      <c r="H1440" t="s">
        <v>75</v>
      </c>
      <c r="I1440" t="s"/>
      <c r="J1440" t="s">
        <v>74</v>
      </c>
      <c r="K1440" t="n">
        <v>160.65</v>
      </c>
      <c r="L1440" t="s">
        <v>76</v>
      </c>
      <c r="M1440" t="s"/>
      <c r="N1440" t="s">
        <v>1647</v>
      </c>
      <c r="O1440" t="s">
        <v>78</v>
      </c>
      <c r="P1440" t="s">
        <v>1639</v>
      </c>
      <c r="Q1440" t="s"/>
      <c r="R1440" t="s">
        <v>107</v>
      </c>
      <c r="S1440" t="s">
        <v>1648</v>
      </c>
      <c r="T1440" t="s">
        <v>81</v>
      </c>
      <c r="U1440" t="s">
        <v>82</v>
      </c>
      <c r="V1440" t="s">
        <v>83</v>
      </c>
      <c r="W1440" t="s">
        <v>109</v>
      </c>
      <c r="X1440" t="s"/>
      <c r="Y1440" t="s">
        <v>85</v>
      </c>
      <c r="Z1440">
        <f>HYPERLINK("https://hotel-media.eclerx.com/savepage/tk_15462418469600577_sr_188.html","info")</f>
        <v/>
      </c>
      <c r="AA1440" t="n">
        <v>5855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311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2170309</v>
      </c>
      <c r="AZ1440" t="s">
        <v>1640</v>
      </c>
      <c r="BA1440" t="s"/>
      <c r="BB1440" t="n">
        <v>10516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1637</v>
      </c>
      <c r="F1441" t="n">
        <v>401984</v>
      </c>
      <c r="G1441" t="s">
        <v>74</v>
      </c>
      <c r="H1441" t="s">
        <v>75</v>
      </c>
      <c r="I1441" t="s"/>
      <c r="J1441" t="s">
        <v>74</v>
      </c>
      <c r="K1441" t="n">
        <v>160.65</v>
      </c>
      <c r="L1441" t="s">
        <v>76</v>
      </c>
      <c r="M1441" t="s"/>
      <c r="N1441" t="s">
        <v>1649</v>
      </c>
      <c r="O1441" t="s">
        <v>78</v>
      </c>
      <c r="P1441" t="s">
        <v>1639</v>
      </c>
      <c r="Q1441" t="s"/>
      <c r="R1441" t="s">
        <v>107</v>
      </c>
      <c r="S1441" t="s">
        <v>1648</v>
      </c>
      <c r="T1441" t="s">
        <v>81</v>
      </c>
      <c r="U1441" t="s">
        <v>82</v>
      </c>
      <c r="V1441" t="s">
        <v>83</v>
      </c>
      <c r="W1441" t="s">
        <v>109</v>
      </c>
      <c r="X1441" t="s"/>
      <c r="Y1441" t="s">
        <v>85</v>
      </c>
      <c r="Z1441">
        <f>HYPERLINK("https://hotel-media.eclerx.com/savepage/tk_15462418469600577_sr_188.html","info")</f>
        <v/>
      </c>
      <c r="AA1441" t="n">
        <v>5855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311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2170309</v>
      </c>
      <c r="AZ1441" t="s">
        <v>1640</v>
      </c>
      <c r="BA1441" t="s"/>
      <c r="BB1441" t="n">
        <v>10516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1637</v>
      </c>
      <c r="F1442" t="n">
        <v>401984</v>
      </c>
      <c r="G1442" t="s">
        <v>74</v>
      </c>
      <c r="H1442" t="s">
        <v>75</v>
      </c>
      <c r="I1442" t="s"/>
      <c r="J1442" t="s">
        <v>74</v>
      </c>
      <c r="K1442" t="n">
        <v>175.35</v>
      </c>
      <c r="L1442" t="s">
        <v>76</v>
      </c>
      <c r="M1442" t="s"/>
      <c r="N1442" t="s">
        <v>1650</v>
      </c>
      <c r="O1442" t="s">
        <v>78</v>
      </c>
      <c r="P1442" t="s">
        <v>1639</v>
      </c>
      <c r="Q1442" t="s"/>
      <c r="R1442" t="s">
        <v>107</v>
      </c>
      <c r="S1442" t="s">
        <v>1651</v>
      </c>
      <c r="T1442" t="s">
        <v>81</v>
      </c>
      <c r="U1442" t="s">
        <v>82</v>
      </c>
      <c r="V1442" t="s">
        <v>83</v>
      </c>
      <c r="W1442" t="s">
        <v>109</v>
      </c>
      <c r="X1442" t="s"/>
      <c r="Y1442" t="s">
        <v>85</v>
      </c>
      <c r="Z1442">
        <f>HYPERLINK("https://hotel-media.eclerx.com/savepage/tk_15462418469600577_sr_188.html","info")</f>
        <v/>
      </c>
      <c r="AA1442" t="n">
        <v>5855</v>
      </c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311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2170309</v>
      </c>
      <c r="AZ1442" t="s">
        <v>1640</v>
      </c>
      <c r="BA1442" t="s"/>
      <c r="BB1442" t="n">
        <v>10516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1637</v>
      </c>
      <c r="F1443" t="n">
        <v>401984</v>
      </c>
      <c r="G1443" t="s">
        <v>74</v>
      </c>
      <c r="H1443" t="s">
        <v>75</v>
      </c>
      <c r="I1443" t="s"/>
      <c r="J1443" t="s">
        <v>74</v>
      </c>
      <c r="K1443" t="n">
        <v>175.35</v>
      </c>
      <c r="L1443" t="s">
        <v>76</v>
      </c>
      <c r="M1443" t="s"/>
      <c r="N1443" t="s">
        <v>1652</v>
      </c>
      <c r="O1443" t="s">
        <v>78</v>
      </c>
      <c r="P1443" t="s">
        <v>1639</v>
      </c>
      <c r="Q1443" t="s"/>
      <c r="R1443" t="s">
        <v>107</v>
      </c>
      <c r="S1443" t="s">
        <v>1651</v>
      </c>
      <c r="T1443" t="s">
        <v>81</v>
      </c>
      <c r="U1443" t="s">
        <v>82</v>
      </c>
      <c r="V1443" t="s">
        <v>83</v>
      </c>
      <c r="W1443" t="s">
        <v>109</v>
      </c>
      <c r="X1443" t="s"/>
      <c r="Y1443" t="s">
        <v>85</v>
      </c>
      <c r="Z1443">
        <f>HYPERLINK("https://hotel-media.eclerx.com/savepage/tk_15462418469600577_sr_188.html","info")</f>
        <v/>
      </c>
      <c r="AA1443" t="n">
        <v>5855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311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2170309</v>
      </c>
      <c r="AZ1443" t="s">
        <v>1640</v>
      </c>
      <c r="BA1443" t="s"/>
      <c r="BB1443" t="n">
        <v>10516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1637</v>
      </c>
      <c r="F1444" t="n">
        <v>401984</v>
      </c>
      <c r="G1444" t="s">
        <v>74</v>
      </c>
      <c r="H1444" t="s">
        <v>75</v>
      </c>
      <c r="I1444" t="s"/>
      <c r="J1444" t="s">
        <v>74</v>
      </c>
      <c r="K1444" t="n">
        <v>177.45</v>
      </c>
      <c r="L1444" t="s">
        <v>76</v>
      </c>
      <c r="M1444" t="s"/>
      <c r="N1444" t="s">
        <v>1643</v>
      </c>
      <c r="O1444" t="s">
        <v>78</v>
      </c>
      <c r="P1444" t="s">
        <v>1639</v>
      </c>
      <c r="Q1444" t="s"/>
      <c r="R1444" t="s">
        <v>107</v>
      </c>
      <c r="S1444" t="s">
        <v>1642</v>
      </c>
      <c r="T1444" t="s">
        <v>81</v>
      </c>
      <c r="U1444" t="s">
        <v>82</v>
      </c>
      <c r="V1444" t="s">
        <v>83</v>
      </c>
      <c r="W1444" t="s">
        <v>109</v>
      </c>
      <c r="X1444" t="s"/>
      <c r="Y1444" t="s">
        <v>85</v>
      </c>
      <c r="Z1444">
        <f>HYPERLINK("https://hotel-media.eclerx.com/savepage/tk_15462418469600577_sr_188.html","info")</f>
        <v/>
      </c>
      <c r="AA1444" t="n">
        <v>5855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311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2170309</v>
      </c>
      <c r="AZ1444" t="s">
        <v>1640</v>
      </c>
      <c r="BA1444" t="s"/>
      <c r="BB1444" t="n">
        <v>10516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1637</v>
      </c>
      <c r="F1445" t="n">
        <v>401984</v>
      </c>
      <c r="G1445" t="s">
        <v>74</v>
      </c>
      <c r="H1445" t="s">
        <v>75</v>
      </c>
      <c r="I1445" t="s"/>
      <c r="J1445" t="s">
        <v>74</v>
      </c>
      <c r="K1445" t="n">
        <v>183.75</v>
      </c>
      <c r="L1445" t="s">
        <v>76</v>
      </c>
      <c r="M1445" t="s"/>
      <c r="N1445" t="s">
        <v>1641</v>
      </c>
      <c r="O1445" t="s">
        <v>78</v>
      </c>
      <c r="P1445" t="s">
        <v>1639</v>
      </c>
      <c r="Q1445" t="s"/>
      <c r="R1445" t="s">
        <v>107</v>
      </c>
      <c r="S1445" t="s">
        <v>260</v>
      </c>
      <c r="T1445" t="s">
        <v>81</v>
      </c>
      <c r="U1445" t="s">
        <v>82</v>
      </c>
      <c r="V1445" t="s">
        <v>83</v>
      </c>
      <c r="W1445" t="s">
        <v>84</v>
      </c>
      <c r="X1445" t="s"/>
      <c r="Y1445" t="s">
        <v>85</v>
      </c>
      <c r="Z1445">
        <f>HYPERLINK("https://hotel-media.eclerx.com/savepage/tk_15462418469600577_sr_188.html","info")</f>
        <v/>
      </c>
      <c r="AA1445" t="n">
        <v>5855</v>
      </c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311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2170309</v>
      </c>
      <c r="AZ1445" t="s">
        <v>1640</v>
      </c>
      <c r="BA1445" t="s"/>
      <c r="BB1445" t="n">
        <v>10516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1637</v>
      </c>
      <c r="F1446" t="n">
        <v>401984</v>
      </c>
      <c r="G1446" t="s">
        <v>74</v>
      </c>
      <c r="H1446" t="s">
        <v>75</v>
      </c>
      <c r="I1446" t="s"/>
      <c r="J1446" t="s">
        <v>74</v>
      </c>
      <c r="K1446" t="n">
        <v>183.75</v>
      </c>
      <c r="L1446" t="s">
        <v>76</v>
      </c>
      <c r="M1446" t="s"/>
      <c r="N1446" t="s">
        <v>1643</v>
      </c>
      <c r="O1446" t="s">
        <v>78</v>
      </c>
      <c r="P1446" t="s">
        <v>1639</v>
      </c>
      <c r="Q1446" t="s"/>
      <c r="R1446" t="s">
        <v>107</v>
      </c>
      <c r="S1446" t="s">
        <v>260</v>
      </c>
      <c r="T1446" t="s">
        <v>81</v>
      </c>
      <c r="U1446" t="s">
        <v>82</v>
      </c>
      <c r="V1446" t="s">
        <v>83</v>
      </c>
      <c r="W1446" t="s">
        <v>84</v>
      </c>
      <c r="X1446" t="s"/>
      <c r="Y1446" t="s">
        <v>85</v>
      </c>
      <c r="Z1446">
        <f>HYPERLINK("https://hotel-media.eclerx.com/savepage/tk_15462418469600577_sr_188.html","info")</f>
        <v/>
      </c>
      <c r="AA1446" t="n">
        <v>5855</v>
      </c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311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2170309</v>
      </c>
      <c r="AZ1446" t="s">
        <v>1640</v>
      </c>
      <c r="BA1446" t="s"/>
      <c r="BB1446" t="n">
        <v>10516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1637</v>
      </c>
      <c r="F1447" t="n">
        <v>401984</v>
      </c>
      <c r="G1447" t="s">
        <v>74</v>
      </c>
      <c r="H1447" t="s">
        <v>75</v>
      </c>
      <c r="I1447" t="s"/>
      <c r="J1447" t="s">
        <v>74</v>
      </c>
      <c r="K1447" t="n">
        <v>198.45</v>
      </c>
      <c r="L1447" t="s">
        <v>76</v>
      </c>
      <c r="M1447" t="s"/>
      <c r="N1447" t="s">
        <v>1645</v>
      </c>
      <c r="O1447" t="s">
        <v>78</v>
      </c>
      <c r="P1447" t="s">
        <v>1639</v>
      </c>
      <c r="Q1447" t="s"/>
      <c r="R1447" t="s">
        <v>107</v>
      </c>
      <c r="S1447" t="s">
        <v>513</v>
      </c>
      <c r="T1447" t="s">
        <v>81</v>
      </c>
      <c r="U1447" t="s">
        <v>82</v>
      </c>
      <c r="V1447" t="s">
        <v>83</v>
      </c>
      <c r="W1447" t="s">
        <v>109</v>
      </c>
      <c r="X1447" t="s"/>
      <c r="Y1447" t="s">
        <v>85</v>
      </c>
      <c r="Z1447">
        <f>HYPERLINK("https://hotel-media.eclerx.com/savepage/tk_15462418469600577_sr_188.html","info")</f>
        <v/>
      </c>
      <c r="AA1447" t="n">
        <v>5855</v>
      </c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311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2170309</v>
      </c>
      <c r="AZ1447" t="s">
        <v>1640</v>
      </c>
      <c r="BA1447" t="s"/>
      <c r="BB1447" t="n">
        <v>10516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1637</v>
      </c>
      <c r="F1448" t="n">
        <v>401984</v>
      </c>
      <c r="G1448" t="s">
        <v>74</v>
      </c>
      <c r="H1448" t="s">
        <v>75</v>
      </c>
      <c r="I1448" t="s"/>
      <c r="J1448" t="s">
        <v>74</v>
      </c>
      <c r="K1448" t="n">
        <v>198.45</v>
      </c>
      <c r="L1448" t="s">
        <v>76</v>
      </c>
      <c r="M1448" t="s"/>
      <c r="N1448" t="s">
        <v>1644</v>
      </c>
      <c r="O1448" t="s">
        <v>78</v>
      </c>
      <c r="P1448" t="s">
        <v>1639</v>
      </c>
      <c r="Q1448" t="s"/>
      <c r="R1448" t="s">
        <v>107</v>
      </c>
      <c r="S1448" t="s">
        <v>513</v>
      </c>
      <c r="T1448" t="s">
        <v>81</v>
      </c>
      <c r="U1448" t="s">
        <v>82</v>
      </c>
      <c r="V1448" t="s">
        <v>83</v>
      </c>
      <c r="W1448" t="s">
        <v>109</v>
      </c>
      <c r="X1448" t="s"/>
      <c r="Y1448" t="s">
        <v>85</v>
      </c>
      <c r="Z1448">
        <f>HYPERLINK("https://hotel-media.eclerx.com/savepage/tk_15462418469600577_sr_188.html","info")</f>
        <v/>
      </c>
      <c r="AA1448" t="n">
        <v>5855</v>
      </c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311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2170309</v>
      </c>
      <c r="AZ1448" t="s">
        <v>1640</v>
      </c>
      <c r="BA1448" t="s"/>
      <c r="BB1448" t="n">
        <v>10516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1637</v>
      </c>
      <c r="F1449" t="n">
        <v>401984</v>
      </c>
      <c r="G1449" t="s">
        <v>74</v>
      </c>
      <c r="H1449" t="s">
        <v>75</v>
      </c>
      <c r="I1449" t="s"/>
      <c r="J1449" t="s">
        <v>74</v>
      </c>
      <c r="K1449" t="n">
        <v>204.75</v>
      </c>
      <c r="L1449" t="s">
        <v>76</v>
      </c>
      <c r="M1449" t="s"/>
      <c r="N1449" t="s">
        <v>1644</v>
      </c>
      <c r="O1449" t="s">
        <v>78</v>
      </c>
      <c r="P1449" t="s">
        <v>1639</v>
      </c>
      <c r="Q1449" t="s"/>
      <c r="R1449" t="s">
        <v>107</v>
      </c>
      <c r="S1449" t="s">
        <v>1653</v>
      </c>
      <c r="T1449" t="s">
        <v>81</v>
      </c>
      <c r="U1449" t="s">
        <v>82</v>
      </c>
      <c r="V1449" t="s">
        <v>83</v>
      </c>
      <c r="W1449" t="s">
        <v>84</v>
      </c>
      <c r="X1449" t="s"/>
      <c r="Y1449" t="s">
        <v>85</v>
      </c>
      <c r="Z1449">
        <f>HYPERLINK("https://hotel-media.eclerx.com/savepage/tk_15462418469600577_sr_188.html","info")</f>
        <v/>
      </c>
      <c r="AA1449" t="n">
        <v>5855</v>
      </c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311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2170309</v>
      </c>
      <c r="AZ1449" t="s">
        <v>1640</v>
      </c>
      <c r="BA1449" t="s"/>
      <c r="BB1449" t="n">
        <v>10516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1637</v>
      </c>
      <c r="F1450" t="n">
        <v>401984</v>
      </c>
      <c r="G1450" t="s">
        <v>74</v>
      </c>
      <c r="H1450" t="s">
        <v>75</v>
      </c>
      <c r="I1450" t="s"/>
      <c r="J1450" t="s">
        <v>74</v>
      </c>
      <c r="K1450" t="n">
        <v>204.75</v>
      </c>
      <c r="L1450" t="s">
        <v>76</v>
      </c>
      <c r="M1450" t="s"/>
      <c r="N1450" t="s">
        <v>1645</v>
      </c>
      <c r="O1450" t="s">
        <v>78</v>
      </c>
      <c r="P1450" t="s">
        <v>1639</v>
      </c>
      <c r="Q1450" t="s"/>
      <c r="R1450" t="s">
        <v>107</v>
      </c>
      <c r="S1450" t="s">
        <v>1653</v>
      </c>
      <c r="T1450" t="s">
        <v>81</v>
      </c>
      <c r="U1450" t="s">
        <v>82</v>
      </c>
      <c r="V1450" t="s">
        <v>83</v>
      </c>
      <c r="W1450" t="s">
        <v>84</v>
      </c>
      <c r="X1450" t="s"/>
      <c r="Y1450" t="s">
        <v>85</v>
      </c>
      <c r="Z1450">
        <f>HYPERLINK("https://hotel-media.eclerx.com/savepage/tk_15462418469600577_sr_188.html","info")</f>
        <v/>
      </c>
      <c r="AA1450" t="n">
        <v>5855</v>
      </c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311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2170309</v>
      </c>
      <c r="AZ1450" t="s">
        <v>1640</v>
      </c>
      <c r="BA1450" t="s"/>
      <c r="BB1450" t="n">
        <v>10516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1131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70.15000000000001</v>
      </c>
      <c r="L1451" t="s">
        <v>76</v>
      </c>
      <c r="M1451" t="s"/>
      <c r="N1451" t="s">
        <v>93</v>
      </c>
      <c r="O1451" t="s">
        <v>78</v>
      </c>
      <c r="P1451" t="s">
        <v>1131</v>
      </c>
      <c r="Q1451" t="s"/>
      <c r="R1451" t="s">
        <v>112</v>
      </c>
      <c r="S1451" t="s">
        <v>1132</v>
      </c>
      <c r="T1451" t="s">
        <v>81</v>
      </c>
      <c r="U1451" t="s">
        <v>82</v>
      </c>
      <c r="V1451" t="s">
        <v>83</v>
      </c>
      <c r="W1451" t="s">
        <v>109</v>
      </c>
      <c r="X1451" t="s"/>
      <c r="Y1451" t="s">
        <v>85</v>
      </c>
      <c r="Z1451">
        <f>HYPERLINK("https://hotel-media.eclerx.com/savepage/tk_154624191209765_sr_189.html","info")</f>
        <v/>
      </c>
      <c r="AA1451" t="n">
        <v>-1321471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309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1321471</v>
      </c>
      <c r="AZ1451" t="s">
        <v>1133</v>
      </c>
      <c r="BA1451" t="s"/>
      <c r="BB1451" t="n">
        <v>146589</v>
      </c>
      <c r="BC1451" t="n">
        <v>52.53085</v>
      </c>
      <c r="BD1451" t="n">
        <v>52.53085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1131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82</v>
      </c>
      <c r="L1452" t="s">
        <v>76</v>
      </c>
      <c r="M1452" t="s"/>
      <c r="N1452" t="s">
        <v>95</v>
      </c>
      <c r="O1452" t="s">
        <v>78</v>
      </c>
      <c r="P1452" t="s">
        <v>1131</v>
      </c>
      <c r="Q1452" t="s"/>
      <c r="R1452" t="s">
        <v>112</v>
      </c>
      <c r="S1452" t="s">
        <v>604</v>
      </c>
      <c r="T1452" t="s">
        <v>81</v>
      </c>
      <c r="U1452" t="s">
        <v>82</v>
      </c>
      <c r="V1452" t="s">
        <v>83</v>
      </c>
      <c r="W1452" t="s">
        <v>109</v>
      </c>
      <c r="X1452" t="s"/>
      <c r="Y1452" t="s">
        <v>85</v>
      </c>
      <c r="Z1452">
        <f>HYPERLINK("https://hotel-media.eclerx.com/savepage/tk_154624191209765_sr_189.html","info")</f>
        <v/>
      </c>
      <c r="AA1452" t="n">
        <v>-1321471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309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1321471</v>
      </c>
      <c r="AZ1452" t="s">
        <v>1133</v>
      </c>
      <c r="BA1452" t="s"/>
      <c r="BB1452" t="n">
        <v>146589</v>
      </c>
      <c r="BC1452" t="n">
        <v>52.53085</v>
      </c>
      <c r="BD1452" t="n">
        <v>52.53085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1131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109</v>
      </c>
      <c r="L1453" t="s">
        <v>76</v>
      </c>
      <c r="M1453" t="s"/>
      <c r="N1453" t="s">
        <v>201</v>
      </c>
      <c r="O1453" t="s">
        <v>78</v>
      </c>
      <c r="P1453" t="s">
        <v>1131</v>
      </c>
      <c r="Q1453" t="s"/>
      <c r="R1453" t="s">
        <v>112</v>
      </c>
      <c r="S1453" t="s">
        <v>202</v>
      </c>
      <c r="T1453" t="s">
        <v>81</v>
      </c>
      <c r="U1453" t="s">
        <v>82</v>
      </c>
      <c r="V1453" t="s">
        <v>83</v>
      </c>
      <c r="W1453" t="s">
        <v>109</v>
      </c>
      <c r="X1453" t="s"/>
      <c r="Y1453" t="s">
        <v>85</v>
      </c>
      <c r="Z1453">
        <f>HYPERLINK("https://hotel-media.eclerx.com/savepage/tk_154624191209765_sr_189.html","info")</f>
        <v/>
      </c>
      <c r="AA1453" t="n">
        <v>-1321471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309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1321471</v>
      </c>
      <c r="AZ1453" t="s">
        <v>1133</v>
      </c>
      <c r="BA1453" t="s"/>
      <c r="BB1453" t="n">
        <v>146589</v>
      </c>
      <c r="BC1453" t="n">
        <v>52.53085</v>
      </c>
      <c r="BD1453" t="n">
        <v>52.53085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1131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134.76</v>
      </c>
      <c r="L1454" t="s">
        <v>76</v>
      </c>
      <c r="M1454" t="s"/>
      <c r="N1454" t="s">
        <v>1134</v>
      </c>
      <c r="O1454" t="s">
        <v>78</v>
      </c>
      <c r="P1454" t="s">
        <v>1131</v>
      </c>
      <c r="Q1454" t="s"/>
      <c r="R1454" t="s">
        <v>112</v>
      </c>
      <c r="S1454" t="s">
        <v>1135</v>
      </c>
      <c r="T1454" t="s">
        <v>81</v>
      </c>
      <c r="U1454" t="s">
        <v>82</v>
      </c>
      <c r="V1454" t="s">
        <v>83</v>
      </c>
      <c r="W1454" t="s">
        <v>109</v>
      </c>
      <c r="X1454" t="s"/>
      <c r="Y1454" t="s">
        <v>85</v>
      </c>
      <c r="Z1454">
        <f>HYPERLINK("https://hotel-media.eclerx.com/savepage/tk_154624191209765_sr_189.html","info")</f>
        <v/>
      </c>
      <c r="AA1454" t="n">
        <v>-1321471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309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1321471</v>
      </c>
      <c r="AZ1454" t="s">
        <v>1133</v>
      </c>
      <c r="BA1454" t="s"/>
      <c r="BB1454" t="n">
        <v>146589</v>
      </c>
      <c r="BC1454" t="n">
        <v>52.53085</v>
      </c>
      <c r="BD1454" t="n">
        <v>52.53085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1131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157.99</v>
      </c>
      <c r="L1455" t="s">
        <v>76</v>
      </c>
      <c r="M1455" t="s"/>
      <c r="N1455" t="s">
        <v>1136</v>
      </c>
      <c r="O1455" t="s">
        <v>78</v>
      </c>
      <c r="P1455" t="s">
        <v>1131</v>
      </c>
      <c r="Q1455" t="s"/>
      <c r="R1455" t="s">
        <v>112</v>
      </c>
      <c r="S1455" t="s">
        <v>1137</v>
      </c>
      <c r="T1455" t="s">
        <v>81</v>
      </c>
      <c r="U1455" t="s">
        <v>82</v>
      </c>
      <c r="V1455" t="s">
        <v>83</v>
      </c>
      <c r="W1455" t="s">
        <v>109</v>
      </c>
      <c r="X1455" t="s"/>
      <c r="Y1455" t="s">
        <v>85</v>
      </c>
      <c r="Z1455">
        <f>HYPERLINK("https://hotel-media.eclerx.com/savepage/tk_154624191209765_sr_189.html","info")</f>
        <v/>
      </c>
      <c r="AA1455" t="n">
        <v>-1321471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309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1321471</v>
      </c>
      <c r="AZ1455" t="s">
        <v>1133</v>
      </c>
      <c r="BA1455" t="s"/>
      <c r="BB1455" t="n">
        <v>146589</v>
      </c>
      <c r="BC1455" t="n">
        <v>52.53085</v>
      </c>
      <c r="BD1455" t="n">
        <v>52.53085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1131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158</v>
      </c>
      <c r="L1456" t="s">
        <v>76</v>
      </c>
      <c r="M1456" t="s"/>
      <c r="N1456" t="s">
        <v>329</v>
      </c>
      <c r="O1456" t="s">
        <v>78</v>
      </c>
      <c r="P1456" t="s">
        <v>1131</v>
      </c>
      <c r="Q1456" t="s"/>
      <c r="R1456" t="s">
        <v>112</v>
      </c>
      <c r="S1456" t="s">
        <v>1138</v>
      </c>
      <c r="T1456" t="s">
        <v>81</v>
      </c>
      <c r="U1456" t="s">
        <v>82</v>
      </c>
      <c r="V1456" t="s">
        <v>83</v>
      </c>
      <c r="W1456" t="s">
        <v>109</v>
      </c>
      <c r="X1456" t="s"/>
      <c r="Y1456" t="s">
        <v>85</v>
      </c>
      <c r="Z1456">
        <f>HYPERLINK("https://hotel-media.eclerx.com/savepage/tk_154624191209765_sr_189.html","info")</f>
        <v/>
      </c>
      <c r="AA1456" t="n">
        <v>-1321471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309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1321471</v>
      </c>
      <c r="AZ1456" t="s">
        <v>1133</v>
      </c>
      <c r="BA1456" t="s"/>
      <c r="BB1456" t="n">
        <v>146589</v>
      </c>
      <c r="BC1456" t="n">
        <v>52.53085</v>
      </c>
      <c r="BD1456" t="n">
        <v>52.53085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1654</v>
      </c>
      <c r="F1457" t="n">
        <v>6617862</v>
      </c>
      <c r="G1457" t="s">
        <v>74</v>
      </c>
      <c r="H1457" t="s">
        <v>75</v>
      </c>
      <c r="I1457" t="s"/>
      <c r="J1457" t="s">
        <v>74</v>
      </c>
      <c r="K1457" t="n">
        <v>109</v>
      </c>
      <c r="L1457" t="s">
        <v>76</v>
      </c>
      <c r="M1457" t="s"/>
      <c r="N1457" t="s">
        <v>1655</v>
      </c>
      <c r="O1457" t="s">
        <v>78</v>
      </c>
      <c r="P1457" t="s">
        <v>1656</v>
      </c>
      <c r="Q1457" t="s"/>
      <c r="R1457" t="s">
        <v>112</v>
      </c>
      <c r="S1457" t="s">
        <v>202</v>
      </c>
      <c r="T1457" t="s">
        <v>81</v>
      </c>
      <c r="U1457" t="s">
        <v>82</v>
      </c>
      <c r="V1457" t="s">
        <v>83</v>
      </c>
      <c r="W1457" t="s">
        <v>109</v>
      </c>
      <c r="X1457" t="s"/>
      <c r="Y1457" t="s">
        <v>85</v>
      </c>
      <c r="Z1457">
        <f>HYPERLINK("https://hotel-media.eclerx.com/savepage/tk_15462414412605362_sr_189.html","info")</f>
        <v/>
      </c>
      <c r="AA1457" t="n">
        <v>627875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81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3037645</v>
      </c>
      <c r="AZ1457" t="s">
        <v>1657</v>
      </c>
      <c r="BA1457" t="s"/>
      <c r="BB1457" t="n">
        <v>579428</v>
      </c>
      <c r="BC1457" t="n">
        <v>52.506453</v>
      </c>
      <c r="BD1457" t="n">
        <v>52.506453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1654</v>
      </c>
      <c r="F1458" t="n">
        <v>6617862</v>
      </c>
      <c r="G1458" t="s">
        <v>74</v>
      </c>
      <c r="H1458" t="s">
        <v>75</v>
      </c>
      <c r="I1458" t="s"/>
      <c r="J1458" t="s">
        <v>74</v>
      </c>
      <c r="K1458" t="n">
        <v>119</v>
      </c>
      <c r="L1458" t="s">
        <v>76</v>
      </c>
      <c r="M1458" t="s"/>
      <c r="N1458" t="s">
        <v>201</v>
      </c>
      <c r="O1458" t="s">
        <v>78</v>
      </c>
      <c r="P1458" t="s">
        <v>1656</v>
      </c>
      <c r="Q1458" t="s"/>
      <c r="R1458" t="s">
        <v>112</v>
      </c>
      <c r="S1458" t="s">
        <v>204</v>
      </c>
      <c r="T1458" t="s">
        <v>81</v>
      </c>
      <c r="U1458" t="s">
        <v>82</v>
      </c>
      <c r="V1458" t="s">
        <v>83</v>
      </c>
      <c r="W1458" t="s">
        <v>109</v>
      </c>
      <c r="X1458" t="s"/>
      <c r="Y1458" t="s">
        <v>85</v>
      </c>
      <c r="Z1458">
        <f>HYPERLINK("https://hotel-media.eclerx.com/savepage/tk_15462414412605362_sr_189.html","info")</f>
        <v/>
      </c>
      <c r="AA1458" t="n">
        <v>627875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81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3037645</v>
      </c>
      <c r="AZ1458" t="s">
        <v>1657</v>
      </c>
      <c r="BA1458" t="s"/>
      <c r="BB1458" t="n">
        <v>579428</v>
      </c>
      <c r="BC1458" t="n">
        <v>52.506453</v>
      </c>
      <c r="BD1458" t="n">
        <v>52.506453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1654</v>
      </c>
      <c r="F1459" t="n">
        <v>6617862</v>
      </c>
      <c r="G1459" t="s">
        <v>74</v>
      </c>
      <c r="H1459" t="s">
        <v>75</v>
      </c>
      <c r="I1459" t="s"/>
      <c r="J1459" t="s">
        <v>74</v>
      </c>
      <c r="K1459" t="n">
        <v>179</v>
      </c>
      <c r="L1459" t="s">
        <v>76</v>
      </c>
      <c r="M1459" t="s"/>
      <c r="N1459" t="s">
        <v>205</v>
      </c>
      <c r="O1459" t="s">
        <v>78</v>
      </c>
      <c r="P1459" t="s">
        <v>1656</v>
      </c>
      <c r="Q1459" t="s"/>
      <c r="R1459" t="s">
        <v>112</v>
      </c>
      <c r="S1459" t="s">
        <v>1658</v>
      </c>
      <c r="T1459" t="s">
        <v>81</v>
      </c>
      <c r="U1459" t="s">
        <v>82</v>
      </c>
      <c r="V1459" t="s">
        <v>83</v>
      </c>
      <c r="W1459" t="s">
        <v>109</v>
      </c>
      <c r="X1459" t="s"/>
      <c r="Y1459" t="s">
        <v>85</v>
      </c>
      <c r="Z1459">
        <f>HYPERLINK("https://hotel-media.eclerx.com/savepage/tk_15462414412605362_sr_189.html","info")</f>
        <v/>
      </c>
      <c r="AA1459" t="n">
        <v>627875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81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3037645</v>
      </c>
      <c r="AZ1459" t="s">
        <v>1657</v>
      </c>
      <c r="BA1459" t="s"/>
      <c r="BB1459" t="n">
        <v>579428</v>
      </c>
      <c r="BC1459" t="n">
        <v>52.506453</v>
      </c>
      <c r="BD1459" t="n">
        <v>52.506453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1380</v>
      </c>
      <c r="F1460" t="n">
        <v>178882</v>
      </c>
      <c r="G1460" t="s">
        <v>74</v>
      </c>
      <c r="H1460" t="s">
        <v>75</v>
      </c>
      <c r="I1460" t="s"/>
      <c r="J1460" t="s">
        <v>74</v>
      </c>
      <c r="K1460" t="n">
        <v>90.01000000000001</v>
      </c>
      <c r="L1460" t="s">
        <v>76</v>
      </c>
      <c r="M1460" t="s"/>
      <c r="N1460" t="s">
        <v>1381</v>
      </c>
      <c r="O1460" t="s">
        <v>78</v>
      </c>
      <c r="P1460" t="s">
        <v>1382</v>
      </c>
      <c r="Q1460" t="s"/>
      <c r="R1460" t="s">
        <v>171</v>
      </c>
      <c r="S1460" t="s">
        <v>1234</v>
      </c>
      <c r="T1460" t="s">
        <v>81</v>
      </c>
      <c r="U1460" t="s">
        <v>82</v>
      </c>
      <c r="V1460" t="s">
        <v>83</v>
      </c>
      <c r="W1460" t="s">
        <v>109</v>
      </c>
      <c r="X1460" t="s"/>
      <c r="Y1460" t="s">
        <v>85</v>
      </c>
      <c r="Z1460">
        <f>HYPERLINK("https://hotel-media.eclerx.com/savepage/tk_15462413798990839_sr_188.html","info")</f>
        <v/>
      </c>
      <c r="AA1460" t="n">
        <v>82861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59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937737</v>
      </c>
      <c r="AZ1460" t="s">
        <v>1383</v>
      </c>
      <c r="BA1460" t="s"/>
      <c r="BB1460" t="n">
        <v>391042</v>
      </c>
      <c r="BC1460" t="n">
        <v>52.52362</v>
      </c>
      <c r="BD1460" t="n">
        <v>52.52362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1380</v>
      </c>
      <c r="F1461" t="n">
        <v>178882</v>
      </c>
      <c r="G1461" t="s">
        <v>74</v>
      </c>
      <c r="H1461" t="s">
        <v>75</v>
      </c>
      <c r="I1461" t="s"/>
      <c r="J1461" t="s">
        <v>74</v>
      </c>
      <c r="K1461" t="n">
        <v>137.01</v>
      </c>
      <c r="L1461" t="s">
        <v>76</v>
      </c>
      <c r="M1461" t="s"/>
      <c r="N1461" t="s">
        <v>1384</v>
      </c>
      <c r="O1461" t="s">
        <v>78</v>
      </c>
      <c r="P1461" t="s">
        <v>1382</v>
      </c>
      <c r="Q1461" t="s"/>
      <c r="R1461" t="s">
        <v>171</v>
      </c>
      <c r="S1461" t="s">
        <v>1385</v>
      </c>
      <c r="T1461" t="s">
        <v>81</v>
      </c>
      <c r="U1461" t="s">
        <v>82</v>
      </c>
      <c r="V1461" t="s">
        <v>83</v>
      </c>
      <c r="W1461" t="s">
        <v>109</v>
      </c>
      <c r="X1461" t="s"/>
      <c r="Y1461" t="s">
        <v>85</v>
      </c>
      <c r="Z1461">
        <f>HYPERLINK("https://hotel-media.eclerx.com/savepage/tk_15462413798990839_sr_188.html","info")</f>
        <v/>
      </c>
      <c r="AA1461" t="n">
        <v>82861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59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937737</v>
      </c>
      <c r="AZ1461" t="s">
        <v>1383</v>
      </c>
      <c r="BA1461" t="s"/>
      <c r="BB1461" t="n">
        <v>391042</v>
      </c>
      <c r="BC1461" t="n">
        <v>52.52362</v>
      </c>
      <c r="BD1461" t="n">
        <v>52.52362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1659</v>
      </c>
      <c r="F1462" t="n">
        <v>529952</v>
      </c>
      <c r="G1462" t="s">
        <v>74</v>
      </c>
      <c r="H1462" t="s">
        <v>75</v>
      </c>
      <c r="I1462" t="s"/>
      <c r="J1462" t="s">
        <v>74</v>
      </c>
      <c r="K1462" t="n">
        <v>85</v>
      </c>
      <c r="L1462" t="s">
        <v>76</v>
      </c>
      <c r="M1462" t="s"/>
      <c r="N1462" t="s">
        <v>1660</v>
      </c>
      <c r="O1462" t="s">
        <v>78</v>
      </c>
      <c r="P1462" t="s">
        <v>1661</v>
      </c>
      <c r="Q1462" t="s"/>
      <c r="R1462" t="s">
        <v>171</v>
      </c>
      <c r="S1462" t="s">
        <v>211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>
        <f>HYPERLINK("https://hotel-media.eclerx.com/savepage/tk_15462413897356439_sr_188.html","info")</f>
        <v/>
      </c>
      <c r="AA1462" t="n">
        <v>99250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64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1626209</v>
      </c>
      <c r="AZ1462" t="s">
        <v>1662</v>
      </c>
      <c r="BA1462" t="s"/>
      <c r="BB1462" t="n">
        <v>172018</v>
      </c>
      <c r="BC1462" t="n">
        <v>52.501811</v>
      </c>
      <c r="BD1462" t="n">
        <v>52.501811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1659</v>
      </c>
      <c r="F1463" t="n">
        <v>529952</v>
      </c>
      <c r="G1463" t="s">
        <v>74</v>
      </c>
      <c r="H1463" t="s">
        <v>75</v>
      </c>
      <c r="I1463" t="s"/>
      <c r="J1463" t="s">
        <v>74</v>
      </c>
      <c r="K1463" t="n">
        <v>94</v>
      </c>
      <c r="L1463" t="s">
        <v>76</v>
      </c>
      <c r="M1463" t="s"/>
      <c r="N1463" t="s">
        <v>1663</v>
      </c>
      <c r="O1463" t="s">
        <v>78</v>
      </c>
      <c r="P1463" t="s">
        <v>1661</v>
      </c>
      <c r="Q1463" t="s"/>
      <c r="R1463" t="s">
        <v>171</v>
      </c>
      <c r="S1463" t="s">
        <v>589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>
        <f>HYPERLINK("https://hotel-media.eclerx.com/savepage/tk_15462413897356439_sr_188.html","info")</f>
        <v/>
      </c>
      <c r="AA1463" t="n">
        <v>99250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64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1626209</v>
      </c>
      <c r="AZ1463" t="s">
        <v>1662</v>
      </c>
      <c r="BA1463" t="s"/>
      <c r="BB1463" t="n">
        <v>172018</v>
      </c>
      <c r="BC1463" t="n">
        <v>52.501811</v>
      </c>
      <c r="BD1463" t="n">
        <v>52.501811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1659</v>
      </c>
      <c r="F1464" t="n">
        <v>529952</v>
      </c>
      <c r="G1464" t="s">
        <v>74</v>
      </c>
      <c r="H1464" t="s">
        <v>75</v>
      </c>
      <c r="I1464" t="s"/>
      <c r="J1464" t="s">
        <v>74</v>
      </c>
      <c r="K1464" t="n">
        <v>85</v>
      </c>
      <c r="L1464" t="s">
        <v>76</v>
      </c>
      <c r="M1464" t="s"/>
      <c r="N1464" t="s">
        <v>1664</v>
      </c>
      <c r="O1464" t="s">
        <v>78</v>
      </c>
      <c r="P1464" t="s">
        <v>1661</v>
      </c>
      <c r="Q1464" t="s"/>
      <c r="R1464" t="s">
        <v>171</v>
      </c>
      <c r="S1464" t="s">
        <v>211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>
        <f>HYPERLINK("https://hotel-media.eclerx.com/savepage/tk_15462413897356439_sr_188.html","info")</f>
        <v/>
      </c>
      <c r="AA1464" t="n">
        <v>99250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64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1626209</v>
      </c>
      <c r="AZ1464" t="s">
        <v>1662</v>
      </c>
      <c r="BA1464" t="s"/>
      <c r="BB1464" t="n">
        <v>172018</v>
      </c>
      <c r="BC1464" t="n">
        <v>52.501811</v>
      </c>
      <c r="BD1464" t="n">
        <v>52.501811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1659</v>
      </c>
      <c r="F1465" t="n">
        <v>529952</v>
      </c>
      <c r="G1465" t="s">
        <v>74</v>
      </c>
      <c r="H1465" t="s">
        <v>75</v>
      </c>
      <c r="I1465" t="s"/>
      <c r="J1465" t="s">
        <v>74</v>
      </c>
      <c r="K1465" t="n">
        <v>85</v>
      </c>
      <c r="L1465" t="s">
        <v>76</v>
      </c>
      <c r="M1465" t="s"/>
      <c r="N1465" t="s">
        <v>1665</v>
      </c>
      <c r="O1465" t="s">
        <v>78</v>
      </c>
      <c r="P1465" t="s">
        <v>1661</v>
      </c>
      <c r="Q1465" t="s"/>
      <c r="R1465" t="s">
        <v>171</v>
      </c>
      <c r="S1465" t="s">
        <v>211</v>
      </c>
      <c r="T1465" t="s">
        <v>81</v>
      </c>
      <c r="U1465" t="s">
        <v>82</v>
      </c>
      <c r="V1465" t="s">
        <v>83</v>
      </c>
      <c r="W1465" t="s">
        <v>84</v>
      </c>
      <c r="X1465" t="s"/>
      <c r="Y1465" t="s">
        <v>85</v>
      </c>
      <c r="Z1465">
        <f>HYPERLINK("https://hotel-media.eclerx.com/savepage/tk_15462413897356439_sr_188.html","info")</f>
        <v/>
      </c>
      <c r="AA1465" t="n">
        <v>99250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64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1626209</v>
      </c>
      <c r="AZ1465" t="s">
        <v>1662</v>
      </c>
      <c r="BA1465" t="s"/>
      <c r="BB1465" t="n">
        <v>172018</v>
      </c>
      <c r="BC1465" t="n">
        <v>52.501811</v>
      </c>
      <c r="BD1465" t="n">
        <v>52.501811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1659</v>
      </c>
      <c r="F1466" t="n">
        <v>529952</v>
      </c>
      <c r="G1466" t="s">
        <v>74</v>
      </c>
      <c r="H1466" t="s">
        <v>75</v>
      </c>
      <c r="I1466" t="s"/>
      <c r="J1466" t="s">
        <v>74</v>
      </c>
      <c r="K1466" t="n">
        <v>85</v>
      </c>
      <c r="L1466" t="s">
        <v>76</v>
      </c>
      <c r="M1466" t="s"/>
      <c r="N1466" t="s">
        <v>1666</v>
      </c>
      <c r="O1466" t="s">
        <v>78</v>
      </c>
      <c r="P1466" t="s">
        <v>1661</v>
      </c>
      <c r="Q1466" t="s"/>
      <c r="R1466" t="s">
        <v>171</v>
      </c>
      <c r="S1466" t="s">
        <v>211</v>
      </c>
      <c r="T1466" t="s">
        <v>81</v>
      </c>
      <c r="U1466" t="s">
        <v>82</v>
      </c>
      <c r="V1466" t="s">
        <v>83</v>
      </c>
      <c r="W1466" t="s">
        <v>84</v>
      </c>
      <c r="X1466" t="s"/>
      <c r="Y1466" t="s">
        <v>85</v>
      </c>
      <c r="Z1466">
        <f>HYPERLINK("https://hotel-media.eclerx.com/savepage/tk_15462413897356439_sr_188.html","info")</f>
        <v/>
      </c>
      <c r="AA1466" t="n">
        <v>99250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64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1626209</v>
      </c>
      <c r="AZ1466" t="s">
        <v>1662</v>
      </c>
      <c r="BA1466" t="s"/>
      <c r="BB1466" t="n">
        <v>172018</v>
      </c>
      <c r="BC1466" t="n">
        <v>52.501811</v>
      </c>
      <c r="BD1466" t="n">
        <v>52.501811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1659</v>
      </c>
      <c r="F1467" t="n">
        <v>529952</v>
      </c>
      <c r="G1467" t="s">
        <v>74</v>
      </c>
      <c r="H1467" t="s">
        <v>75</v>
      </c>
      <c r="I1467" t="s"/>
      <c r="J1467" t="s">
        <v>74</v>
      </c>
      <c r="K1467" t="n">
        <v>94</v>
      </c>
      <c r="L1467" t="s">
        <v>76</v>
      </c>
      <c r="M1467" t="s"/>
      <c r="N1467" t="s">
        <v>1664</v>
      </c>
      <c r="O1467" t="s">
        <v>78</v>
      </c>
      <c r="P1467" t="s">
        <v>1661</v>
      </c>
      <c r="Q1467" t="s"/>
      <c r="R1467" t="s">
        <v>171</v>
      </c>
      <c r="S1467" t="s">
        <v>589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>
        <f>HYPERLINK("https://hotel-media.eclerx.com/savepage/tk_15462413897356439_sr_188.html","info")</f>
        <v/>
      </c>
      <c r="AA1467" t="n">
        <v>99250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64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1626209</v>
      </c>
      <c r="AZ1467" t="s">
        <v>1662</v>
      </c>
      <c r="BA1467" t="s"/>
      <c r="BB1467" t="n">
        <v>172018</v>
      </c>
      <c r="BC1467" t="n">
        <v>52.501811</v>
      </c>
      <c r="BD1467" t="n">
        <v>52.501811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1659</v>
      </c>
      <c r="F1468" t="n">
        <v>529952</v>
      </c>
      <c r="G1468" t="s">
        <v>74</v>
      </c>
      <c r="H1468" t="s">
        <v>75</v>
      </c>
      <c r="I1468" t="s"/>
      <c r="J1468" t="s">
        <v>74</v>
      </c>
      <c r="K1468" t="n">
        <v>94</v>
      </c>
      <c r="L1468" t="s">
        <v>76</v>
      </c>
      <c r="M1468" t="s"/>
      <c r="N1468" t="s">
        <v>1665</v>
      </c>
      <c r="O1468" t="s">
        <v>78</v>
      </c>
      <c r="P1468" t="s">
        <v>1661</v>
      </c>
      <c r="Q1468" t="s"/>
      <c r="R1468" t="s">
        <v>171</v>
      </c>
      <c r="S1468" t="s">
        <v>589</v>
      </c>
      <c r="T1468" t="s">
        <v>81</v>
      </c>
      <c r="U1468" t="s">
        <v>82</v>
      </c>
      <c r="V1468" t="s">
        <v>83</v>
      </c>
      <c r="W1468" t="s">
        <v>84</v>
      </c>
      <c r="X1468" t="s"/>
      <c r="Y1468" t="s">
        <v>85</v>
      </c>
      <c r="Z1468">
        <f>HYPERLINK("https://hotel-media.eclerx.com/savepage/tk_15462413897356439_sr_188.html","info")</f>
        <v/>
      </c>
      <c r="AA1468" t="n">
        <v>99250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64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1626209</v>
      </c>
      <c r="AZ1468" t="s">
        <v>1662</v>
      </c>
      <c r="BA1468" t="s"/>
      <c r="BB1468" t="n">
        <v>172018</v>
      </c>
      <c r="BC1468" t="n">
        <v>52.501811</v>
      </c>
      <c r="BD1468" t="n">
        <v>52.501811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1659</v>
      </c>
      <c r="F1469" t="n">
        <v>529952</v>
      </c>
      <c r="G1469" t="s">
        <v>74</v>
      </c>
      <c r="H1469" t="s">
        <v>75</v>
      </c>
      <c r="I1469" t="s"/>
      <c r="J1469" t="s">
        <v>74</v>
      </c>
      <c r="K1469" t="n">
        <v>94</v>
      </c>
      <c r="L1469" t="s">
        <v>76</v>
      </c>
      <c r="M1469" t="s"/>
      <c r="N1469" t="s">
        <v>1666</v>
      </c>
      <c r="O1469" t="s">
        <v>78</v>
      </c>
      <c r="P1469" t="s">
        <v>1661</v>
      </c>
      <c r="Q1469" t="s"/>
      <c r="R1469" t="s">
        <v>171</v>
      </c>
      <c r="S1469" t="s">
        <v>589</v>
      </c>
      <c r="T1469" t="s">
        <v>81</v>
      </c>
      <c r="U1469" t="s">
        <v>82</v>
      </c>
      <c r="V1469" t="s">
        <v>83</v>
      </c>
      <c r="W1469" t="s">
        <v>84</v>
      </c>
      <c r="X1469" t="s"/>
      <c r="Y1469" t="s">
        <v>85</v>
      </c>
      <c r="Z1469">
        <f>HYPERLINK("https://hotel-media.eclerx.com/savepage/tk_15462413897356439_sr_188.html","info")</f>
        <v/>
      </c>
      <c r="AA1469" t="n">
        <v>99250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64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1626209</v>
      </c>
      <c r="AZ1469" t="s">
        <v>1662</v>
      </c>
      <c r="BA1469" t="s"/>
      <c r="BB1469" t="n">
        <v>172018</v>
      </c>
      <c r="BC1469" t="n">
        <v>52.501811</v>
      </c>
      <c r="BD1469" t="n">
        <v>52.501811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1659</v>
      </c>
      <c r="F1470" t="n">
        <v>529952</v>
      </c>
      <c r="G1470" t="s">
        <v>74</v>
      </c>
      <c r="H1470" t="s">
        <v>75</v>
      </c>
      <c r="I1470" t="s"/>
      <c r="J1470" t="s">
        <v>74</v>
      </c>
      <c r="K1470" t="n">
        <v>99</v>
      </c>
      <c r="L1470" t="s">
        <v>76</v>
      </c>
      <c r="M1470" t="s"/>
      <c r="N1470" t="s">
        <v>1667</v>
      </c>
      <c r="O1470" t="s">
        <v>78</v>
      </c>
      <c r="P1470" t="s">
        <v>1661</v>
      </c>
      <c r="Q1470" t="s"/>
      <c r="R1470" t="s">
        <v>171</v>
      </c>
      <c r="S1470" t="s">
        <v>200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>
        <f>HYPERLINK("https://hotel-media.eclerx.com/savepage/tk_15462413897356439_sr_188.html","info")</f>
        <v/>
      </c>
      <c r="AA1470" t="n">
        <v>99250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64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1626209</v>
      </c>
      <c r="AZ1470" t="s">
        <v>1662</v>
      </c>
      <c r="BA1470" t="s"/>
      <c r="BB1470" t="n">
        <v>172018</v>
      </c>
      <c r="BC1470" t="n">
        <v>52.501811</v>
      </c>
      <c r="BD1470" t="n">
        <v>52.501811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1659</v>
      </c>
      <c r="F1471" t="n">
        <v>529952</v>
      </c>
      <c r="G1471" t="s">
        <v>74</v>
      </c>
      <c r="H1471" t="s">
        <v>75</v>
      </c>
      <c r="I1471" t="s"/>
      <c r="J1471" t="s">
        <v>74</v>
      </c>
      <c r="K1471" t="n">
        <v>109</v>
      </c>
      <c r="L1471" t="s">
        <v>76</v>
      </c>
      <c r="M1471" t="s"/>
      <c r="N1471" t="s">
        <v>1667</v>
      </c>
      <c r="O1471" t="s">
        <v>78</v>
      </c>
      <c r="P1471" t="s">
        <v>1661</v>
      </c>
      <c r="Q1471" t="s"/>
      <c r="R1471" t="s">
        <v>171</v>
      </c>
      <c r="S1471" t="s">
        <v>202</v>
      </c>
      <c r="T1471" t="s">
        <v>81</v>
      </c>
      <c r="U1471" t="s">
        <v>82</v>
      </c>
      <c r="V1471" t="s">
        <v>83</v>
      </c>
      <c r="W1471" t="s">
        <v>84</v>
      </c>
      <c r="X1471" t="s"/>
      <c r="Y1471" t="s">
        <v>85</v>
      </c>
      <c r="Z1471">
        <f>HYPERLINK("https://hotel-media.eclerx.com/savepage/tk_15462413897356439_sr_188.html","info")</f>
        <v/>
      </c>
      <c r="AA1471" t="n">
        <v>99250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64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1626209</v>
      </c>
      <c r="AZ1471" t="s">
        <v>1662</v>
      </c>
      <c r="BA1471" t="s"/>
      <c r="BB1471" t="n">
        <v>172018</v>
      </c>
      <c r="BC1471" t="n">
        <v>52.501811</v>
      </c>
      <c r="BD1471" t="n">
        <v>52.501811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1460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59</v>
      </c>
      <c r="L1472" t="s">
        <v>76</v>
      </c>
      <c r="M1472" t="s"/>
      <c r="N1472" t="s">
        <v>1461</v>
      </c>
      <c r="O1472" t="s">
        <v>78</v>
      </c>
      <c r="P1472" t="s">
        <v>1460</v>
      </c>
      <c r="Q1472" t="s"/>
      <c r="R1472" t="s">
        <v>79</v>
      </c>
      <c r="S1472" t="s">
        <v>286</v>
      </c>
      <c r="T1472" t="s">
        <v>81</v>
      </c>
      <c r="U1472" t="s">
        <v>82</v>
      </c>
      <c r="V1472" t="s">
        <v>83</v>
      </c>
      <c r="W1472" t="s">
        <v>109</v>
      </c>
      <c r="X1472" t="s"/>
      <c r="Y1472" t="s">
        <v>85</v>
      </c>
      <c r="Z1472">
        <f>HYPERLINK("https://hotel-media.eclerx.com/savepage/tk_15462422058136506_sr_189.html","info")</f>
        <v/>
      </c>
      <c r="AA1472" t="n">
        <v>-2071696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440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2071696</v>
      </c>
      <c r="AZ1472" t="s">
        <v>1462</v>
      </c>
      <c r="BA1472" t="s"/>
      <c r="BB1472" t="n">
        <v>422968</v>
      </c>
      <c r="BC1472" t="n">
        <v>52.551312</v>
      </c>
      <c r="BD1472" t="n">
        <v>52.551312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1460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74</v>
      </c>
      <c r="L1473" t="s">
        <v>76</v>
      </c>
      <c r="M1473" t="s"/>
      <c r="N1473" t="s">
        <v>104</v>
      </c>
      <c r="O1473" t="s">
        <v>78</v>
      </c>
      <c r="P1473" t="s">
        <v>1460</v>
      </c>
      <c r="Q1473" t="s"/>
      <c r="R1473" t="s">
        <v>79</v>
      </c>
      <c r="S1473" t="s">
        <v>600</v>
      </c>
      <c r="T1473" t="s">
        <v>81</v>
      </c>
      <c r="U1473" t="s">
        <v>82</v>
      </c>
      <c r="V1473" t="s">
        <v>83</v>
      </c>
      <c r="W1473" t="s">
        <v>84</v>
      </c>
      <c r="X1473" t="s"/>
      <c r="Y1473" t="s">
        <v>85</v>
      </c>
      <c r="Z1473">
        <f>HYPERLINK("https://hotel-media.eclerx.com/savepage/tk_15462422058136506_sr_189.html","info")</f>
        <v/>
      </c>
      <c r="AA1473" t="n">
        <v>-2071696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440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2071696</v>
      </c>
      <c r="AZ1473" t="s">
        <v>1462</v>
      </c>
      <c r="BA1473" t="s"/>
      <c r="BB1473" t="n">
        <v>422968</v>
      </c>
      <c r="BC1473" t="n">
        <v>52.551312</v>
      </c>
      <c r="BD1473" t="n">
        <v>52.551312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1460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79</v>
      </c>
      <c r="L1474" t="s">
        <v>76</v>
      </c>
      <c r="M1474" t="s"/>
      <c r="N1474" t="s">
        <v>182</v>
      </c>
      <c r="O1474" t="s">
        <v>78</v>
      </c>
      <c r="P1474" t="s">
        <v>1460</v>
      </c>
      <c r="Q1474" t="s"/>
      <c r="R1474" t="s">
        <v>79</v>
      </c>
      <c r="S1474" t="s">
        <v>98</v>
      </c>
      <c r="T1474" t="s">
        <v>81</v>
      </c>
      <c r="U1474" t="s">
        <v>82</v>
      </c>
      <c r="V1474" t="s">
        <v>83</v>
      </c>
      <c r="W1474" t="s">
        <v>84</v>
      </c>
      <c r="X1474" t="s"/>
      <c r="Y1474" t="s">
        <v>85</v>
      </c>
      <c r="Z1474">
        <f>HYPERLINK("https://hotel-media.eclerx.com/savepage/tk_15462422058136506_sr_189.html","info")</f>
        <v/>
      </c>
      <c r="AA1474" t="n">
        <v>-2071696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440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2071696</v>
      </c>
      <c r="AZ1474" t="s">
        <v>1462</v>
      </c>
      <c r="BA1474" t="s"/>
      <c r="BB1474" t="n">
        <v>422968</v>
      </c>
      <c r="BC1474" t="n">
        <v>52.551312</v>
      </c>
      <c r="BD1474" t="n">
        <v>52.551312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1460</v>
      </c>
      <c r="F1475" t="n">
        <v>-1</v>
      </c>
      <c r="G1475" t="s">
        <v>74</v>
      </c>
      <c r="H1475" t="s">
        <v>75</v>
      </c>
      <c r="I1475" t="s"/>
      <c r="J1475" t="s">
        <v>74</v>
      </c>
      <c r="K1475" t="n">
        <v>85</v>
      </c>
      <c r="L1475" t="s">
        <v>76</v>
      </c>
      <c r="M1475" t="s"/>
      <c r="N1475" t="s">
        <v>1463</v>
      </c>
      <c r="O1475" t="s">
        <v>78</v>
      </c>
      <c r="P1475" t="s">
        <v>1460</v>
      </c>
      <c r="Q1475" t="s"/>
      <c r="R1475" t="s">
        <v>79</v>
      </c>
      <c r="S1475" t="s">
        <v>211</v>
      </c>
      <c r="T1475" t="s">
        <v>81</v>
      </c>
      <c r="U1475" t="s">
        <v>82</v>
      </c>
      <c r="V1475" t="s">
        <v>83</v>
      </c>
      <c r="W1475" t="s">
        <v>109</v>
      </c>
      <c r="X1475" t="s"/>
      <c r="Y1475" t="s">
        <v>85</v>
      </c>
      <c r="Z1475">
        <f>HYPERLINK("https://hotel-media.eclerx.com/savepage/tk_15462422058136506_sr_189.html","info")</f>
        <v/>
      </c>
      <c r="AA1475" t="n">
        <v>-2071696</v>
      </c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440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2071696</v>
      </c>
      <c r="AZ1475" t="s">
        <v>1462</v>
      </c>
      <c r="BA1475" t="s"/>
      <c r="BB1475" t="n">
        <v>422968</v>
      </c>
      <c r="BC1475" t="n">
        <v>52.551312</v>
      </c>
      <c r="BD1475" t="n">
        <v>52.551312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1520</v>
      </c>
      <c r="F1476" t="n">
        <v>455194</v>
      </c>
      <c r="G1476" t="s">
        <v>74</v>
      </c>
      <c r="H1476" t="s">
        <v>75</v>
      </c>
      <c r="I1476" t="s"/>
      <c r="J1476" t="s">
        <v>74</v>
      </c>
      <c r="K1476" t="n">
        <v>290</v>
      </c>
      <c r="L1476" t="s">
        <v>76</v>
      </c>
      <c r="M1476" t="s"/>
      <c r="N1476" t="s">
        <v>104</v>
      </c>
      <c r="O1476" t="s">
        <v>78</v>
      </c>
      <c r="P1476" t="s">
        <v>1521</v>
      </c>
      <c r="Q1476" t="s"/>
      <c r="R1476" t="s">
        <v>107</v>
      </c>
      <c r="S1476" t="s">
        <v>1522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>
        <f>HYPERLINK("https://hotel-media.eclerx.com/savepage/tk_15462421331170201_sr_188.html","info")</f>
        <v/>
      </c>
      <c r="AA1476" t="n">
        <v>7274</v>
      </c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467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163000</v>
      </c>
      <c r="AZ1476" t="s">
        <v>1523</v>
      </c>
      <c r="BA1476" t="s"/>
      <c r="BB1476" t="n">
        <v>55518</v>
      </c>
      <c r="BC1476" t="n">
        <v>52.51624</v>
      </c>
      <c r="BD1476" t="n">
        <v>52.51624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1520</v>
      </c>
      <c r="F1477" t="n">
        <v>455194</v>
      </c>
      <c r="G1477" t="s">
        <v>74</v>
      </c>
      <c r="H1477" t="s">
        <v>75</v>
      </c>
      <c r="I1477" t="s"/>
      <c r="J1477" t="s">
        <v>74</v>
      </c>
      <c r="K1477" t="n">
        <v>330</v>
      </c>
      <c r="L1477" t="s">
        <v>76</v>
      </c>
      <c r="M1477" t="s"/>
      <c r="N1477" t="s">
        <v>182</v>
      </c>
      <c r="O1477" t="s">
        <v>78</v>
      </c>
      <c r="P1477" t="s">
        <v>1521</v>
      </c>
      <c r="Q1477" t="s"/>
      <c r="R1477" t="s">
        <v>107</v>
      </c>
      <c r="S1477" t="s">
        <v>132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>
        <f>HYPERLINK("https://hotel-media.eclerx.com/savepage/tk_15462421331170201_sr_188.html","info")</f>
        <v/>
      </c>
      <c r="AA1477" t="n">
        <v>7274</v>
      </c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467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163000</v>
      </c>
      <c r="AZ1477" t="s">
        <v>1523</v>
      </c>
      <c r="BA1477" t="s"/>
      <c r="BB1477" t="n">
        <v>55518</v>
      </c>
      <c r="BC1477" t="n">
        <v>52.51624</v>
      </c>
      <c r="BD1477" t="n">
        <v>52.51624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1520</v>
      </c>
      <c r="F1478" t="n">
        <v>455194</v>
      </c>
      <c r="G1478" t="s">
        <v>74</v>
      </c>
      <c r="H1478" t="s">
        <v>75</v>
      </c>
      <c r="I1478" t="s"/>
      <c r="J1478" t="s">
        <v>74</v>
      </c>
      <c r="K1478" t="n">
        <v>690</v>
      </c>
      <c r="L1478" t="s">
        <v>76</v>
      </c>
      <c r="M1478" t="s"/>
      <c r="N1478" t="s">
        <v>220</v>
      </c>
      <c r="O1478" t="s">
        <v>78</v>
      </c>
      <c r="P1478" t="s">
        <v>1521</v>
      </c>
      <c r="Q1478" t="s"/>
      <c r="R1478" t="s">
        <v>107</v>
      </c>
      <c r="S1478" t="s">
        <v>1524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>
        <f>HYPERLINK("https://hotel-media.eclerx.com/savepage/tk_15462421331170201_sr_188.html","info")</f>
        <v/>
      </c>
      <c r="AA1478" t="n">
        <v>7274</v>
      </c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467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163000</v>
      </c>
      <c r="AZ1478" t="s">
        <v>1523</v>
      </c>
      <c r="BA1478" t="s"/>
      <c r="BB1478" t="n">
        <v>55518</v>
      </c>
      <c r="BC1478" t="n">
        <v>52.51624</v>
      </c>
      <c r="BD1478" t="n">
        <v>52.51624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651</v>
      </c>
      <c r="F1479" t="n">
        <v>2346458</v>
      </c>
      <c r="G1479" t="s">
        <v>74</v>
      </c>
      <c r="H1479" t="s">
        <v>75</v>
      </c>
      <c r="I1479" t="s"/>
      <c r="J1479" t="s">
        <v>74</v>
      </c>
      <c r="K1479" t="n">
        <v>50</v>
      </c>
      <c r="L1479" t="s">
        <v>76</v>
      </c>
      <c r="M1479" t="s"/>
      <c r="N1479" t="s">
        <v>93</v>
      </c>
      <c r="O1479" t="s">
        <v>78</v>
      </c>
      <c r="P1479" t="s">
        <v>652</v>
      </c>
      <c r="Q1479" t="s"/>
      <c r="R1479" t="s">
        <v>171</v>
      </c>
      <c r="S1479" t="s">
        <v>653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>
        <f>HYPERLINK("https://hotel-media.eclerx.com/savepage/tk_15462413634614356_sr_188.html","info")</f>
        <v/>
      </c>
      <c r="AA1479" t="n">
        <v>214422</v>
      </c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50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2071581</v>
      </c>
      <c r="AZ1479" t="s">
        <v>654</v>
      </c>
      <c r="BA1479" t="s"/>
      <c r="BB1479" t="n">
        <v>250089</v>
      </c>
      <c r="BC1479" t="n">
        <v>52.506237</v>
      </c>
      <c r="BD1479" t="n">
        <v>52.506237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651</v>
      </c>
      <c r="F1480" t="n">
        <v>2346458</v>
      </c>
      <c r="G1480" t="s">
        <v>74</v>
      </c>
      <c r="H1480" t="s">
        <v>75</v>
      </c>
      <c r="I1480" t="s"/>
      <c r="J1480" t="s">
        <v>74</v>
      </c>
      <c r="K1480" t="n">
        <v>55</v>
      </c>
      <c r="L1480" t="s">
        <v>76</v>
      </c>
      <c r="M1480" t="s"/>
      <c r="N1480" t="s">
        <v>104</v>
      </c>
      <c r="O1480" t="s">
        <v>78</v>
      </c>
      <c r="P1480" t="s">
        <v>652</v>
      </c>
      <c r="Q1480" t="s"/>
      <c r="R1480" t="s">
        <v>171</v>
      </c>
      <c r="S1480" t="s">
        <v>231</v>
      </c>
      <c r="T1480" t="s">
        <v>81</v>
      </c>
      <c r="U1480" t="s">
        <v>82</v>
      </c>
      <c r="V1480" t="s">
        <v>83</v>
      </c>
      <c r="W1480" t="s">
        <v>84</v>
      </c>
      <c r="X1480" t="s"/>
      <c r="Y1480" t="s">
        <v>85</v>
      </c>
      <c r="Z1480">
        <f>HYPERLINK("https://hotel-media.eclerx.com/savepage/tk_15462413634614356_sr_188.html","info")</f>
        <v/>
      </c>
      <c r="AA1480" t="n">
        <v>214422</v>
      </c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50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2071581</v>
      </c>
      <c r="AZ1480" t="s">
        <v>654</v>
      </c>
      <c r="BA1480" t="s"/>
      <c r="BB1480" t="n">
        <v>250089</v>
      </c>
      <c r="BC1480" t="n">
        <v>52.506237</v>
      </c>
      <c r="BD1480" t="n">
        <v>52.506237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651</v>
      </c>
      <c r="F1481" t="n">
        <v>2346458</v>
      </c>
      <c r="G1481" t="s">
        <v>74</v>
      </c>
      <c r="H1481" t="s">
        <v>75</v>
      </c>
      <c r="I1481" t="s"/>
      <c r="J1481" t="s">
        <v>74</v>
      </c>
      <c r="K1481" t="n">
        <v>98</v>
      </c>
      <c r="L1481" t="s">
        <v>76</v>
      </c>
      <c r="M1481" t="s"/>
      <c r="N1481" t="s">
        <v>655</v>
      </c>
      <c r="O1481" t="s">
        <v>78</v>
      </c>
      <c r="P1481" t="s">
        <v>652</v>
      </c>
      <c r="Q1481" t="s"/>
      <c r="R1481" t="s">
        <v>171</v>
      </c>
      <c r="S1481" t="s">
        <v>656</v>
      </c>
      <c r="T1481" t="s">
        <v>81</v>
      </c>
      <c r="U1481" t="s">
        <v>82</v>
      </c>
      <c r="V1481" t="s">
        <v>83</v>
      </c>
      <c r="W1481" t="s">
        <v>84</v>
      </c>
      <c r="X1481" t="s"/>
      <c r="Y1481" t="s">
        <v>85</v>
      </c>
      <c r="Z1481">
        <f>HYPERLINK("https://hotel-media.eclerx.com/savepage/tk_15462413634614356_sr_188.html","info")</f>
        <v/>
      </c>
      <c r="AA1481" t="n">
        <v>214422</v>
      </c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50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2071581</v>
      </c>
      <c r="AZ1481" t="s">
        <v>654</v>
      </c>
      <c r="BA1481" t="s"/>
      <c r="BB1481" t="n">
        <v>250089</v>
      </c>
      <c r="BC1481" t="n">
        <v>52.506237</v>
      </c>
      <c r="BD1481" t="n">
        <v>52.506237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1668</v>
      </c>
      <c r="F1482" t="n">
        <v>206746</v>
      </c>
      <c r="G1482" t="s">
        <v>74</v>
      </c>
      <c r="H1482" t="s">
        <v>75</v>
      </c>
      <c r="I1482" t="s"/>
      <c r="J1482" t="s">
        <v>74</v>
      </c>
      <c r="K1482" t="n">
        <v>93.59999999999999</v>
      </c>
      <c r="L1482" t="s">
        <v>76</v>
      </c>
      <c r="M1482" t="s"/>
      <c r="N1482" t="s">
        <v>93</v>
      </c>
      <c r="O1482" t="s">
        <v>78</v>
      </c>
      <c r="P1482" t="s">
        <v>1669</v>
      </c>
      <c r="Q1482" t="s"/>
      <c r="R1482" t="s">
        <v>112</v>
      </c>
      <c r="S1482" t="s">
        <v>1670</v>
      </c>
      <c r="T1482" t="s">
        <v>81</v>
      </c>
      <c r="U1482" t="s">
        <v>82</v>
      </c>
      <c r="V1482" t="s">
        <v>83</v>
      </c>
      <c r="W1482" t="s">
        <v>109</v>
      </c>
      <c r="X1482" t="s"/>
      <c r="Y1482" t="s">
        <v>85</v>
      </c>
      <c r="Z1482">
        <f>HYPERLINK("https://hotel-media.eclerx.com/savepage/tk_15462418215272713_sr_189.html","info")</f>
        <v/>
      </c>
      <c r="AA1482" t="n">
        <v>17700</v>
      </c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267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2959044</v>
      </c>
      <c r="AZ1482" t="s">
        <v>1671</v>
      </c>
      <c r="BA1482" t="s"/>
      <c r="BB1482" t="n">
        <v>14413</v>
      </c>
      <c r="BC1482" t="n">
        <v>52.52269</v>
      </c>
      <c r="BD1482" t="n">
        <v>52.52269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1668</v>
      </c>
      <c r="F1483" t="n">
        <v>206746</v>
      </c>
      <c r="G1483" t="s">
        <v>74</v>
      </c>
      <c r="H1483" t="s">
        <v>75</v>
      </c>
      <c r="I1483" t="s"/>
      <c r="J1483" t="s">
        <v>74</v>
      </c>
      <c r="K1483" t="n">
        <v>104</v>
      </c>
      <c r="L1483" t="s">
        <v>76</v>
      </c>
      <c r="M1483" t="s"/>
      <c r="N1483" t="s">
        <v>95</v>
      </c>
      <c r="O1483" t="s">
        <v>78</v>
      </c>
      <c r="P1483" t="s">
        <v>1669</v>
      </c>
      <c r="Q1483" t="s"/>
      <c r="R1483" t="s">
        <v>112</v>
      </c>
      <c r="S1483" t="s">
        <v>184</v>
      </c>
      <c r="T1483" t="s">
        <v>81</v>
      </c>
      <c r="U1483" t="s">
        <v>82</v>
      </c>
      <c r="V1483" t="s">
        <v>83</v>
      </c>
      <c r="W1483" t="s">
        <v>109</v>
      </c>
      <c r="X1483" t="s"/>
      <c r="Y1483" t="s">
        <v>85</v>
      </c>
      <c r="Z1483">
        <f>HYPERLINK("https://hotel-media.eclerx.com/savepage/tk_15462418215272713_sr_189.html","info")</f>
        <v/>
      </c>
      <c r="AA1483" t="n">
        <v>17700</v>
      </c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267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2959044</v>
      </c>
      <c r="AZ1483" t="s">
        <v>1671</v>
      </c>
      <c r="BA1483" t="s"/>
      <c r="BB1483" t="n">
        <v>14413</v>
      </c>
      <c r="BC1483" t="n">
        <v>52.52269</v>
      </c>
      <c r="BD1483" t="n">
        <v>52.52269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1668</v>
      </c>
      <c r="F1484" t="n">
        <v>206746</v>
      </c>
      <c r="G1484" t="s">
        <v>74</v>
      </c>
      <c r="H1484" t="s">
        <v>75</v>
      </c>
      <c r="I1484" t="s"/>
      <c r="J1484" t="s">
        <v>74</v>
      </c>
      <c r="K1484" t="n">
        <v>124</v>
      </c>
      <c r="L1484" t="s">
        <v>76</v>
      </c>
      <c r="M1484" t="s"/>
      <c r="N1484" t="s">
        <v>327</v>
      </c>
      <c r="O1484" t="s">
        <v>78</v>
      </c>
      <c r="P1484" t="s">
        <v>1669</v>
      </c>
      <c r="Q1484" t="s"/>
      <c r="R1484" t="s">
        <v>112</v>
      </c>
      <c r="S1484" t="s">
        <v>322</v>
      </c>
      <c r="T1484" t="s">
        <v>81</v>
      </c>
      <c r="U1484" t="s">
        <v>82</v>
      </c>
      <c r="V1484" t="s">
        <v>83</v>
      </c>
      <c r="W1484" t="s">
        <v>109</v>
      </c>
      <c r="X1484" t="s"/>
      <c r="Y1484" t="s">
        <v>85</v>
      </c>
      <c r="Z1484">
        <f>HYPERLINK("https://hotel-media.eclerx.com/savepage/tk_15462418215272713_sr_189.html","info")</f>
        <v/>
      </c>
      <c r="AA1484" t="n">
        <v>17700</v>
      </c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267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2959044</v>
      </c>
      <c r="AZ1484" t="s">
        <v>1671</v>
      </c>
      <c r="BA1484" t="s"/>
      <c r="BB1484" t="n">
        <v>14413</v>
      </c>
      <c r="BC1484" t="n">
        <v>52.52269</v>
      </c>
      <c r="BD1484" t="n">
        <v>52.52269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1668</v>
      </c>
      <c r="F1485" t="n">
        <v>206746</v>
      </c>
      <c r="G1485" t="s">
        <v>74</v>
      </c>
      <c r="H1485" t="s">
        <v>75</v>
      </c>
      <c r="I1485" t="s"/>
      <c r="J1485" t="s">
        <v>74</v>
      </c>
      <c r="K1485" t="n">
        <v>129</v>
      </c>
      <c r="L1485" t="s">
        <v>76</v>
      </c>
      <c r="M1485" t="s"/>
      <c r="N1485" t="s">
        <v>201</v>
      </c>
      <c r="O1485" t="s">
        <v>78</v>
      </c>
      <c r="P1485" t="s">
        <v>1669</v>
      </c>
      <c r="Q1485" t="s"/>
      <c r="R1485" t="s">
        <v>112</v>
      </c>
      <c r="S1485" t="s">
        <v>489</v>
      </c>
      <c r="T1485" t="s">
        <v>81</v>
      </c>
      <c r="U1485" t="s">
        <v>82</v>
      </c>
      <c r="V1485" t="s">
        <v>83</v>
      </c>
      <c r="W1485" t="s">
        <v>109</v>
      </c>
      <c r="X1485" t="s"/>
      <c r="Y1485" t="s">
        <v>85</v>
      </c>
      <c r="Z1485">
        <f>HYPERLINK("https://hotel-media.eclerx.com/savepage/tk_15462418215272713_sr_189.html","info")</f>
        <v/>
      </c>
      <c r="AA1485" t="n">
        <v>17700</v>
      </c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267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2959044</v>
      </c>
      <c r="AZ1485" t="s">
        <v>1671</v>
      </c>
      <c r="BA1485" t="s"/>
      <c r="BB1485" t="n">
        <v>14413</v>
      </c>
      <c r="BC1485" t="n">
        <v>52.52269</v>
      </c>
      <c r="BD1485" t="n">
        <v>52.52269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1672</v>
      </c>
      <c r="F1486" t="n">
        <v>-1</v>
      </c>
      <c r="G1486" t="s">
        <v>74</v>
      </c>
      <c r="H1486" t="s">
        <v>75</v>
      </c>
      <c r="I1486" t="s"/>
      <c r="J1486" t="s">
        <v>74</v>
      </c>
      <c r="K1486" t="n">
        <v>80.09999999999999</v>
      </c>
      <c r="L1486" t="s">
        <v>76</v>
      </c>
      <c r="M1486" t="s"/>
      <c r="N1486" t="s">
        <v>93</v>
      </c>
      <c r="O1486" t="s">
        <v>78</v>
      </c>
      <c r="P1486" t="s">
        <v>1672</v>
      </c>
      <c r="Q1486" t="s"/>
      <c r="R1486" t="s">
        <v>171</v>
      </c>
      <c r="S1486" t="s">
        <v>239</v>
      </c>
      <c r="T1486" t="s">
        <v>81</v>
      </c>
      <c r="U1486" t="s">
        <v>82</v>
      </c>
      <c r="V1486" t="s">
        <v>83</v>
      </c>
      <c r="W1486" t="s">
        <v>109</v>
      </c>
      <c r="X1486" t="s"/>
      <c r="Y1486" t="s">
        <v>85</v>
      </c>
      <c r="Z1486">
        <f>HYPERLINK("https://hotel-media.eclerx.com/savepage/tk_15462420760976844_sr_188.html","info")</f>
        <v/>
      </c>
      <c r="AA1486" t="n">
        <v>-6859056</v>
      </c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437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6859056</v>
      </c>
      <c r="AZ1486" t="s">
        <v>1673</v>
      </c>
      <c r="BA1486" t="s"/>
      <c r="BB1486" t="n">
        <v>86282</v>
      </c>
      <c r="BC1486" t="n">
        <v>52.37166</v>
      </c>
      <c r="BD1486" t="n">
        <v>52.37166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1672</v>
      </c>
      <c r="F1487" t="n">
        <v>-1</v>
      </c>
      <c r="G1487" t="s">
        <v>74</v>
      </c>
      <c r="H1487" t="s">
        <v>75</v>
      </c>
      <c r="I1487" t="s"/>
      <c r="J1487" t="s">
        <v>74</v>
      </c>
      <c r="K1487" t="n">
        <v>89</v>
      </c>
      <c r="L1487" t="s">
        <v>76</v>
      </c>
      <c r="M1487" t="s"/>
      <c r="N1487" t="s">
        <v>95</v>
      </c>
      <c r="O1487" t="s">
        <v>78</v>
      </c>
      <c r="P1487" t="s">
        <v>1672</v>
      </c>
      <c r="Q1487" t="s"/>
      <c r="R1487" t="s">
        <v>171</v>
      </c>
      <c r="S1487" t="s">
        <v>1179</v>
      </c>
      <c r="T1487" t="s">
        <v>81</v>
      </c>
      <c r="U1487" t="s">
        <v>82</v>
      </c>
      <c r="V1487" t="s">
        <v>83</v>
      </c>
      <c r="W1487" t="s">
        <v>109</v>
      </c>
      <c r="X1487" t="s"/>
      <c r="Y1487" t="s">
        <v>85</v>
      </c>
      <c r="Z1487">
        <f>HYPERLINK("https://hotel-media.eclerx.com/savepage/tk_15462420760976844_sr_188.html","info")</f>
        <v/>
      </c>
      <c r="AA1487" t="n">
        <v>-6859056</v>
      </c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437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6859056</v>
      </c>
      <c r="AZ1487" t="s">
        <v>1673</v>
      </c>
      <c r="BA1487" t="s"/>
      <c r="BB1487" t="n">
        <v>86282</v>
      </c>
      <c r="BC1487" t="n">
        <v>52.37166</v>
      </c>
      <c r="BD1487" t="n">
        <v>52.37166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1672</v>
      </c>
      <c r="F1488" t="n">
        <v>-1</v>
      </c>
      <c r="G1488" t="s">
        <v>74</v>
      </c>
      <c r="H1488" t="s">
        <v>75</v>
      </c>
      <c r="I1488" t="s"/>
      <c r="J1488" t="s">
        <v>74</v>
      </c>
      <c r="K1488" t="n">
        <v>119.5</v>
      </c>
      <c r="L1488" t="s">
        <v>76</v>
      </c>
      <c r="M1488" t="s"/>
      <c r="N1488" t="s">
        <v>1674</v>
      </c>
      <c r="O1488" t="s">
        <v>78</v>
      </c>
      <c r="P1488" t="s">
        <v>1672</v>
      </c>
      <c r="Q1488" t="s"/>
      <c r="R1488" t="s">
        <v>171</v>
      </c>
      <c r="S1488" t="s">
        <v>1399</v>
      </c>
      <c r="T1488" t="s">
        <v>81</v>
      </c>
      <c r="U1488" t="s">
        <v>82</v>
      </c>
      <c r="V1488" t="s">
        <v>83</v>
      </c>
      <c r="W1488" t="s">
        <v>84</v>
      </c>
      <c r="X1488" t="s"/>
      <c r="Y1488" t="s">
        <v>85</v>
      </c>
      <c r="Z1488">
        <f>HYPERLINK("https://hotel-media.eclerx.com/savepage/tk_15462420760976844_sr_188.html","info")</f>
        <v/>
      </c>
      <c r="AA1488" t="n">
        <v>-6859056</v>
      </c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437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6859056</v>
      </c>
      <c r="AZ1488" t="s">
        <v>1673</v>
      </c>
      <c r="BA1488" t="s"/>
      <c r="BB1488" t="n">
        <v>86282</v>
      </c>
      <c r="BC1488" t="n">
        <v>52.37166</v>
      </c>
      <c r="BD1488" t="n">
        <v>52.37166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1672</v>
      </c>
      <c r="F1489" t="n">
        <v>-1</v>
      </c>
      <c r="G1489" t="s">
        <v>74</v>
      </c>
      <c r="H1489" t="s">
        <v>75</v>
      </c>
      <c r="I1489" t="s"/>
      <c r="J1489" t="s">
        <v>74</v>
      </c>
      <c r="K1489" t="n">
        <v>131</v>
      </c>
      <c r="L1489" t="s">
        <v>76</v>
      </c>
      <c r="M1489" t="s"/>
      <c r="N1489" t="s">
        <v>201</v>
      </c>
      <c r="O1489" t="s">
        <v>78</v>
      </c>
      <c r="P1489" t="s">
        <v>1672</v>
      </c>
      <c r="Q1489" t="s"/>
      <c r="R1489" t="s">
        <v>171</v>
      </c>
      <c r="S1489" t="s">
        <v>670</v>
      </c>
      <c r="T1489" t="s">
        <v>81</v>
      </c>
      <c r="U1489" t="s">
        <v>82</v>
      </c>
      <c r="V1489" t="s">
        <v>83</v>
      </c>
      <c r="W1489" t="s">
        <v>109</v>
      </c>
      <c r="X1489" t="s"/>
      <c r="Y1489" t="s">
        <v>85</v>
      </c>
      <c r="Z1489">
        <f>HYPERLINK("https://hotel-media.eclerx.com/savepage/tk_15462420760976844_sr_188.html","info")</f>
        <v/>
      </c>
      <c r="AA1489" t="n">
        <v>-6859056</v>
      </c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437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6859056</v>
      </c>
      <c r="AZ1489" t="s">
        <v>1673</v>
      </c>
      <c r="BA1489" t="s"/>
      <c r="BB1489" t="n">
        <v>86282</v>
      </c>
      <c r="BC1489" t="n">
        <v>52.37166</v>
      </c>
      <c r="BD1489" t="n">
        <v>52.37166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1675</v>
      </c>
      <c r="F1490" t="n">
        <v>-1</v>
      </c>
      <c r="G1490" t="s">
        <v>74</v>
      </c>
      <c r="H1490" t="s">
        <v>75</v>
      </c>
      <c r="I1490" t="s"/>
      <c r="J1490" t="s">
        <v>74</v>
      </c>
      <c r="K1490" t="n">
        <v>72</v>
      </c>
      <c r="L1490" t="s">
        <v>76</v>
      </c>
      <c r="M1490" t="s"/>
      <c r="N1490" t="s">
        <v>95</v>
      </c>
      <c r="O1490" t="s">
        <v>78</v>
      </c>
      <c r="P1490" t="s">
        <v>1675</v>
      </c>
      <c r="Q1490" t="s"/>
      <c r="R1490" t="s">
        <v>380</v>
      </c>
      <c r="S1490" t="s">
        <v>650</v>
      </c>
      <c r="T1490" t="s">
        <v>81</v>
      </c>
      <c r="U1490" t="s">
        <v>82</v>
      </c>
      <c r="V1490" t="s">
        <v>83</v>
      </c>
      <c r="W1490" t="s">
        <v>84</v>
      </c>
      <c r="X1490" t="s"/>
      <c r="Y1490" t="s">
        <v>85</v>
      </c>
      <c r="Z1490">
        <f>HYPERLINK("https://hotel-media.eclerx.com/savepage/tk_15462414244922254_sr_188.html","info")</f>
        <v/>
      </c>
      <c r="AA1490" t="n">
        <v>-2071500</v>
      </c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83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2071500</v>
      </c>
      <c r="AZ1490" t="s">
        <v>1676</v>
      </c>
      <c r="BA1490" t="s"/>
      <c r="BB1490" t="n">
        <v>89887</v>
      </c>
      <c r="BC1490" t="n">
        <v>52.58631</v>
      </c>
      <c r="BD1490" t="n">
        <v>52.58631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1612</v>
      </c>
      <c r="F1491" t="n">
        <v>-1</v>
      </c>
      <c r="G1491" t="s">
        <v>74</v>
      </c>
      <c r="H1491" t="s">
        <v>75</v>
      </c>
      <c r="I1491" t="s"/>
      <c r="J1491" t="s">
        <v>74</v>
      </c>
      <c r="K1491" t="n">
        <v>81.01000000000001</v>
      </c>
      <c r="L1491" t="s">
        <v>76</v>
      </c>
      <c r="M1491" t="s"/>
      <c r="N1491" t="s">
        <v>1494</v>
      </c>
      <c r="O1491" t="s">
        <v>78</v>
      </c>
      <c r="P1491" t="s">
        <v>1612</v>
      </c>
      <c r="Q1491" t="s"/>
      <c r="R1491" t="s">
        <v>112</v>
      </c>
      <c r="S1491" t="s">
        <v>1613</v>
      </c>
      <c r="T1491" t="s">
        <v>81</v>
      </c>
      <c r="U1491" t="s">
        <v>82</v>
      </c>
      <c r="V1491" t="s">
        <v>83</v>
      </c>
      <c r="W1491" t="s">
        <v>109</v>
      </c>
      <c r="X1491" t="s"/>
      <c r="Y1491" t="s">
        <v>85</v>
      </c>
      <c r="Z1491">
        <f>HYPERLINK("https://hotel-media.eclerx.com/savepage/tk_15462414092500398_sr_189.html","info")</f>
        <v/>
      </c>
      <c r="AA1491" t="n">
        <v>-8979269</v>
      </c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65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8979269</v>
      </c>
      <c r="AZ1491" t="s"/>
      <c r="BA1491" t="s"/>
      <c r="BB1491" t="n">
        <v>153192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1612</v>
      </c>
      <c r="F1492" t="n">
        <v>-1</v>
      </c>
      <c r="G1492" t="s">
        <v>74</v>
      </c>
      <c r="H1492" t="s">
        <v>75</v>
      </c>
      <c r="I1492" t="s"/>
      <c r="J1492" t="s">
        <v>74</v>
      </c>
      <c r="K1492" t="n">
        <v>88.5</v>
      </c>
      <c r="L1492" t="s">
        <v>76</v>
      </c>
      <c r="M1492" t="s"/>
      <c r="N1492" t="s">
        <v>104</v>
      </c>
      <c r="O1492" t="s">
        <v>78</v>
      </c>
      <c r="P1492" t="s">
        <v>1612</v>
      </c>
      <c r="Q1492" t="s"/>
      <c r="R1492" t="s">
        <v>112</v>
      </c>
      <c r="S1492" t="s">
        <v>1614</v>
      </c>
      <c r="T1492" t="s">
        <v>81</v>
      </c>
      <c r="U1492" t="s">
        <v>82</v>
      </c>
      <c r="V1492" t="s">
        <v>83</v>
      </c>
      <c r="W1492" t="s">
        <v>109</v>
      </c>
      <c r="X1492" t="s"/>
      <c r="Y1492" t="s">
        <v>85</v>
      </c>
      <c r="Z1492">
        <f>HYPERLINK("https://hotel-media.eclerx.com/savepage/tk_15462414092500398_sr_189.html","info")</f>
        <v/>
      </c>
      <c r="AA1492" t="n">
        <v>-8979269</v>
      </c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65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8979269</v>
      </c>
      <c r="AZ1492" t="s"/>
      <c r="BA1492" t="s"/>
      <c r="BB1492" t="n">
        <v>153192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1612</v>
      </c>
      <c r="F1493" t="n">
        <v>-1</v>
      </c>
      <c r="G1493" t="s">
        <v>74</v>
      </c>
      <c r="H1493" t="s">
        <v>75</v>
      </c>
      <c r="I1493" t="s"/>
      <c r="J1493" t="s">
        <v>74</v>
      </c>
      <c r="K1493" t="n">
        <v>91.01000000000001</v>
      </c>
      <c r="L1493" t="s">
        <v>76</v>
      </c>
      <c r="M1493" t="s"/>
      <c r="N1493" t="s">
        <v>1489</v>
      </c>
      <c r="O1493" t="s">
        <v>78</v>
      </c>
      <c r="P1493" t="s">
        <v>1612</v>
      </c>
      <c r="Q1493" t="s"/>
      <c r="R1493" t="s">
        <v>112</v>
      </c>
      <c r="S1493" t="s">
        <v>1615</v>
      </c>
      <c r="T1493" t="s">
        <v>81</v>
      </c>
      <c r="U1493" t="s">
        <v>82</v>
      </c>
      <c r="V1493" t="s">
        <v>83</v>
      </c>
      <c r="W1493" t="s">
        <v>109</v>
      </c>
      <c r="X1493" t="s"/>
      <c r="Y1493" t="s">
        <v>85</v>
      </c>
      <c r="Z1493">
        <f>HYPERLINK("https://hotel-media.eclerx.com/savepage/tk_15462414092500398_sr_189.html","info")</f>
        <v/>
      </c>
      <c r="AA1493" t="n">
        <v>-8979269</v>
      </c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65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8979269</v>
      </c>
      <c r="AZ1493" t="s"/>
      <c r="BA1493" t="s"/>
      <c r="BB1493" t="n">
        <v>153192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1612</v>
      </c>
      <c r="F1494" t="n">
        <v>-1</v>
      </c>
      <c r="G1494" t="s">
        <v>74</v>
      </c>
      <c r="H1494" t="s">
        <v>75</v>
      </c>
      <c r="I1494" t="s"/>
      <c r="J1494" t="s">
        <v>74</v>
      </c>
      <c r="K1494" t="n">
        <v>98.51000000000001</v>
      </c>
      <c r="L1494" t="s">
        <v>76</v>
      </c>
      <c r="M1494" t="s"/>
      <c r="N1494" t="s">
        <v>1616</v>
      </c>
      <c r="O1494" t="s">
        <v>78</v>
      </c>
      <c r="P1494" t="s">
        <v>1612</v>
      </c>
      <c r="Q1494" t="s"/>
      <c r="R1494" t="s">
        <v>112</v>
      </c>
      <c r="S1494" t="s">
        <v>1617</v>
      </c>
      <c r="T1494" t="s">
        <v>81</v>
      </c>
      <c r="U1494" t="s">
        <v>82</v>
      </c>
      <c r="V1494" t="s">
        <v>83</v>
      </c>
      <c r="W1494" t="s">
        <v>109</v>
      </c>
      <c r="X1494" t="s"/>
      <c r="Y1494" t="s">
        <v>85</v>
      </c>
      <c r="Z1494">
        <f>HYPERLINK("https://hotel-media.eclerx.com/savepage/tk_15462414092500398_sr_189.html","info")</f>
        <v/>
      </c>
      <c r="AA1494" t="n">
        <v>-8979269</v>
      </c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65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8979269</v>
      </c>
      <c r="AZ1494" t="s"/>
      <c r="BA1494" t="s"/>
      <c r="BB1494" t="n">
        <v>153192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1612</v>
      </c>
      <c r="F1495" t="n">
        <v>-1</v>
      </c>
      <c r="G1495" t="s">
        <v>74</v>
      </c>
      <c r="H1495" t="s">
        <v>75</v>
      </c>
      <c r="I1495" t="s"/>
      <c r="J1495" t="s">
        <v>74</v>
      </c>
      <c r="K1495" t="n">
        <v>111.01</v>
      </c>
      <c r="L1495" t="s">
        <v>76</v>
      </c>
      <c r="M1495" t="s"/>
      <c r="N1495" t="s">
        <v>1618</v>
      </c>
      <c r="O1495" t="s">
        <v>78</v>
      </c>
      <c r="P1495" t="s">
        <v>1612</v>
      </c>
      <c r="Q1495" t="s"/>
      <c r="R1495" t="s">
        <v>112</v>
      </c>
      <c r="S1495" t="s">
        <v>1447</v>
      </c>
      <c r="T1495" t="s">
        <v>81</v>
      </c>
      <c r="U1495" t="s">
        <v>82</v>
      </c>
      <c r="V1495" t="s">
        <v>83</v>
      </c>
      <c r="W1495" t="s">
        <v>109</v>
      </c>
      <c r="X1495" t="s"/>
      <c r="Y1495" t="s">
        <v>85</v>
      </c>
      <c r="Z1495">
        <f>HYPERLINK("https://hotel-media.eclerx.com/savepage/tk_15462414092500398_sr_189.html","info")</f>
        <v/>
      </c>
      <c r="AA1495" t="n">
        <v>-8979269</v>
      </c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65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8979269</v>
      </c>
      <c r="AZ1495" t="s"/>
      <c r="BA1495" t="s"/>
      <c r="BB1495" t="n">
        <v>153192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1612</v>
      </c>
      <c r="F1496" t="n">
        <v>-1</v>
      </c>
      <c r="G1496" t="s">
        <v>74</v>
      </c>
      <c r="H1496" t="s">
        <v>75</v>
      </c>
      <c r="I1496" t="s"/>
      <c r="J1496" t="s">
        <v>74</v>
      </c>
      <c r="K1496" t="n">
        <v>118.51</v>
      </c>
      <c r="L1496" t="s">
        <v>76</v>
      </c>
      <c r="M1496" t="s"/>
      <c r="N1496" t="s">
        <v>1619</v>
      </c>
      <c r="O1496" t="s">
        <v>78</v>
      </c>
      <c r="P1496" t="s">
        <v>1612</v>
      </c>
      <c r="Q1496" t="s"/>
      <c r="R1496" t="s">
        <v>112</v>
      </c>
      <c r="S1496" t="s">
        <v>1620</v>
      </c>
      <c r="T1496" t="s">
        <v>81</v>
      </c>
      <c r="U1496" t="s">
        <v>82</v>
      </c>
      <c r="V1496" t="s">
        <v>83</v>
      </c>
      <c r="W1496" t="s">
        <v>109</v>
      </c>
      <c r="X1496" t="s"/>
      <c r="Y1496" t="s">
        <v>85</v>
      </c>
      <c r="Z1496">
        <f>HYPERLINK("https://hotel-media.eclerx.com/savepage/tk_15462414092500398_sr_189.html","info")</f>
        <v/>
      </c>
      <c r="AA1496" t="n">
        <v>-8979269</v>
      </c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65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8979269</v>
      </c>
      <c r="AZ1496" t="s"/>
      <c r="BA1496" t="s"/>
      <c r="BB1496" t="n">
        <v>153192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1612</v>
      </c>
      <c r="F1497" t="n">
        <v>-1</v>
      </c>
      <c r="G1497" t="s">
        <v>74</v>
      </c>
      <c r="H1497" t="s">
        <v>75</v>
      </c>
      <c r="I1497" t="s"/>
      <c r="J1497" t="s">
        <v>74</v>
      </c>
      <c r="K1497" t="n">
        <v>131</v>
      </c>
      <c r="L1497" t="s">
        <v>76</v>
      </c>
      <c r="M1497" t="s"/>
      <c r="N1497" t="s">
        <v>546</v>
      </c>
      <c r="O1497" t="s">
        <v>78</v>
      </c>
      <c r="P1497" t="s">
        <v>1612</v>
      </c>
      <c r="Q1497" t="s"/>
      <c r="R1497" t="s">
        <v>112</v>
      </c>
      <c r="S1497" t="s">
        <v>670</v>
      </c>
      <c r="T1497" t="s">
        <v>81</v>
      </c>
      <c r="U1497" t="s">
        <v>82</v>
      </c>
      <c r="V1497" t="s">
        <v>83</v>
      </c>
      <c r="W1497" t="s">
        <v>109</v>
      </c>
      <c r="X1497" t="s"/>
      <c r="Y1497" t="s">
        <v>85</v>
      </c>
      <c r="Z1497">
        <f>HYPERLINK("https://hotel-media.eclerx.com/savepage/tk_15462414092500398_sr_189.html","info")</f>
        <v/>
      </c>
      <c r="AA1497" t="n">
        <v>-8979269</v>
      </c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65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8979269</v>
      </c>
      <c r="AZ1497" t="s"/>
      <c r="BA1497" t="s"/>
      <c r="BB1497" t="n">
        <v>153192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1612</v>
      </c>
      <c r="F1498" t="n">
        <v>-1</v>
      </c>
      <c r="G1498" t="s">
        <v>74</v>
      </c>
      <c r="H1498" t="s">
        <v>75</v>
      </c>
      <c r="I1498" t="s"/>
      <c r="J1498" t="s">
        <v>74</v>
      </c>
      <c r="K1498" t="n">
        <v>138.5</v>
      </c>
      <c r="L1498" t="s">
        <v>76</v>
      </c>
      <c r="M1498" t="s"/>
      <c r="N1498" t="s">
        <v>1621</v>
      </c>
      <c r="O1498" t="s">
        <v>78</v>
      </c>
      <c r="P1498" t="s">
        <v>1612</v>
      </c>
      <c r="Q1498" t="s"/>
      <c r="R1498" t="s">
        <v>112</v>
      </c>
      <c r="S1498" t="s">
        <v>1402</v>
      </c>
      <c r="T1498" t="s">
        <v>81</v>
      </c>
      <c r="U1498" t="s">
        <v>82</v>
      </c>
      <c r="V1498" t="s">
        <v>83</v>
      </c>
      <c r="W1498" t="s">
        <v>109</v>
      </c>
      <c r="X1498" t="s"/>
      <c r="Y1498" t="s">
        <v>85</v>
      </c>
      <c r="Z1498">
        <f>HYPERLINK("https://hotel-media.eclerx.com/savepage/tk_15462414092500398_sr_189.html","info")</f>
        <v/>
      </c>
      <c r="AA1498" t="n">
        <v>-8979269</v>
      </c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65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8979269</v>
      </c>
      <c r="AZ1498" t="s"/>
      <c r="BA1498" t="s"/>
      <c r="BB1498" t="n">
        <v>153192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965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40.86</v>
      </c>
      <c r="L1499" t="s">
        <v>76</v>
      </c>
      <c r="M1499" t="s"/>
      <c r="N1499" t="s">
        <v>966</v>
      </c>
      <c r="O1499" t="s">
        <v>78</v>
      </c>
      <c r="P1499" t="s">
        <v>965</v>
      </c>
      <c r="Q1499" t="s"/>
      <c r="R1499" t="s">
        <v>79</v>
      </c>
      <c r="S1499" t="s">
        <v>967</v>
      </c>
      <c r="T1499" t="s">
        <v>81</v>
      </c>
      <c r="U1499" t="s">
        <v>82</v>
      </c>
      <c r="V1499" t="s">
        <v>83</v>
      </c>
      <c r="W1499" t="s">
        <v>109</v>
      </c>
      <c r="X1499" t="s"/>
      <c r="Y1499" t="s">
        <v>85</v>
      </c>
      <c r="Z1499">
        <f>HYPERLINK("https://hotel-media.eclerx.com/savepage/tk_15462421755427315_sr_188.html","info")</f>
        <v/>
      </c>
      <c r="AA1499" t="n">
        <v>-6074113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491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6074113</v>
      </c>
      <c r="AZ1499" t="s">
        <v>968</v>
      </c>
      <c r="BA1499" t="s"/>
      <c r="BB1499" t="n">
        <v>582143</v>
      </c>
      <c r="BC1499" t="n">
        <v>52.500237</v>
      </c>
      <c r="BD1499" t="n">
        <v>52.500237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965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42.99</v>
      </c>
      <c r="L1500" t="s">
        <v>76</v>
      </c>
      <c r="M1500" t="s"/>
      <c r="N1500" t="s">
        <v>969</v>
      </c>
      <c r="O1500" t="s">
        <v>78</v>
      </c>
      <c r="P1500" t="s">
        <v>965</v>
      </c>
      <c r="Q1500" t="s"/>
      <c r="R1500" t="s">
        <v>79</v>
      </c>
      <c r="S1500" t="s">
        <v>970</v>
      </c>
      <c r="T1500" t="s">
        <v>81</v>
      </c>
      <c r="U1500" t="s">
        <v>82</v>
      </c>
      <c r="V1500" t="s">
        <v>83</v>
      </c>
      <c r="W1500" t="s">
        <v>109</v>
      </c>
      <c r="X1500" t="s"/>
      <c r="Y1500" t="s">
        <v>85</v>
      </c>
      <c r="Z1500">
        <f>HYPERLINK("https://hotel-media.eclerx.com/savepage/tk_15462421755427315_sr_188.html","info")</f>
        <v/>
      </c>
      <c r="AA1500" t="n">
        <v>-6074113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491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6074113</v>
      </c>
      <c r="AZ1500" t="s">
        <v>968</v>
      </c>
      <c r="BA1500" t="s"/>
      <c r="BB1500" t="n">
        <v>582143</v>
      </c>
      <c r="BC1500" t="n">
        <v>52.500237</v>
      </c>
      <c r="BD1500" t="n">
        <v>52.500237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1677</v>
      </c>
      <c r="F1501" t="n">
        <v>7044105</v>
      </c>
      <c r="G1501" t="s">
        <v>74</v>
      </c>
      <c r="H1501" t="s">
        <v>75</v>
      </c>
      <c r="I1501" t="s"/>
      <c r="J1501" t="s">
        <v>74</v>
      </c>
      <c r="K1501" t="n">
        <v>97</v>
      </c>
      <c r="L1501" t="s">
        <v>76</v>
      </c>
      <c r="M1501" t="s"/>
      <c r="N1501" t="s">
        <v>93</v>
      </c>
      <c r="O1501" t="s">
        <v>78</v>
      </c>
      <c r="P1501" t="s">
        <v>1678</v>
      </c>
      <c r="Q1501" t="s"/>
      <c r="R1501" t="s">
        <v>112</v>
      </c>
      <c r="S1501" t="s">
        <v>217</v>
      </c>
      <c r="T1501" t="s">
        <v>81</v>
      </c>
      <c r="U1501" t="s">
        <v>82</v>
      </c>
      <c r="V1501" t="s">
        <v>83</v>
      </c>
      <c r="W1501" t="s">
        <v>109</v>
      </c>
      <c r="X1501" t="s"/>
      <c r="Y1501" t="s">
        <v>85</v>
      </c>
      <c r="Z1501">
        <f>HYPERLINK("https://hotel-media.eclerx.com/savepage/tk_15462419418572447_sr_188.html","info")</f>
        <v/>
      </c>
      <c r="AA1501" t="n">
        <v>635025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362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3725884</v>
      </c>
      <c r="AZ1501" t="s">
        <v>1679</v>
      </c>
      <c r="BA1501" t="s"/>
      <c r="BB1501" t="n">
        <v>875998</v>
      </c>
      <c r="BC1501" t="n">
        <v>52.513883</v>
      </c>
      <c r="BD1501" t="n">
        <v>52.513883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1677</v>
      </c>
      <c r="F1502" t="n">
        <v>7044105</v>
      </c>
      <c r="G1502" t="s">
        <v>74</v>
      </c>
      <c r="H1502" t="s">
        <v>75</v>
      </c>
      <c r="I1502" t="s"/>
      <c r="J1502" t="s">
        <v>74</v>
      </c>
      <c r="K1502" t="n">
        <v>108</v>
      </c>
      <c r="L1502" t="s">
        <v>76</v>
      </c>
      <c r="M1502" t="s"/>
      <c r="N1502" t="s">
        <v>104</v>
      </c>
      <c r="O1502" t="s">
        <v>78</v>
      </c>
      <c r="P1502" t="s">
        <v>1678</v>
      </c>
      <c r="Q1502" t="s"/>
      <c r="R1502" t="s">
        <v>112</v>
      </c>
      <c r="S1502" t="s">
        <v>401</v>
      </c>
      <c r="T1502" t="s">
        <v>81</v>
      </c>
      <c r="U1502" t="s">
        <v>82</v>
      </c>
      <c r="V1502" t="s">
        <v>83</v>
      </c>
      <c r="W1502" t="s">
        <v>109</v>
      </c>
      <c r="X1502" t="s"/>
      <c r="Y1502" t="s">
        <v>85</v>
      </c>
      <c r="Z1502">
        <f>HYPERLINK("https://hotel-media.eclerx.com/savepage/tk_15462419418572447_sr_188.html","info")</f>
        <v/>
      </c>
      <c r="AA1502" t="n">
        <v>635025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362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3725884</v>
      </c>
      <c r="AZ1502" t="s">
        <v>1679</v>
      </c>
      <c r="BA1502" t="s"/>
      <c r="BB1502" t="n">
        <v>875998</v>
      </c>
      <c r="BC1502" t="n">
        <v>52.513883</v>
      </c>
      <c r="BD1502" t="n">
        <v>52.513883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1680</v>
      </c>
      <c r="B1503" t="s">
        <v>71</v>
      </c>
      <c r="C1503" t="s">
        <v>72</v>
      </c>
      <c r="D1503" t="n">
        <v>2</v>
      </c>
      <c r="E1503" t="s">
        <v>671</v>
      </c>
      <c r="F1503" t="n">
        <v>1603081</v>
      </c>
      <c r="G1503" t="s">
        <v>74</v>
      </c>
      <c r="H1503" t="s">
        <v>75</v>
      </c>
      <c r="I1503" t="s"/>
      <c r="J1503" t="s">
        <v>74</v>
      </c>
      <c r="K1503" t="n">
        <v>55.8</v>
      </c>
      <c r="L1503" t="s">
        <v>76</v>
      </c>
      <c r="M1503" t="s"/>
      <c r="N1503" t="s">
        <v>95</v>
      </c>
      <c r="O1503" t="s">
        <v>78</v>
      </c>
      <c r="P1503" t="s">
        <v>672</v>
      </c>
      <c r="Q1503" t="s"/>
      <c r="R1503" t="s">
        <v>171</v>
      </c>
      <c r="S1503" t="s">
        <v>673</v>
      </c>
      <c r="T1503" t="s">
        <v>81</v>
      </c>
      <c r="U1503" t="s">
        <v>82</v>
      </c>
      <c r="V1503" t="s">
        <v>83</v>
      </c>
      <c r="W1503" t="s">
        <v>109</v>
      </c>
      <c r="X1503" t="s"/>
      <c r="Y1503" t="s">
        <v>85</v>
      </c>
      <c r="Z1503">
        <f>HYPERLINK("https://hotel-media.eclerx.com/savepage/tk_1546242675921392_sr_189.html","info")</f>
        <v/>
      </c>
      <c r="AA1503" t="n">
        <v>255629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299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937982</v>
      </c>
      <c r="AZ1503" t="s">
        <v>674</v>
      </c>
      <c r="BA1503" t="s"/>
      <c r="BB1503" t="n">
        <v>545770</v>
      </c>
      <c r="BC1503" t="n">
        <v>52.495216</v>
      </c>
      <c r="BD1503" t="n">
        <v>52.495216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1680</v>
      </c>
      <c r="B1504" t="s">
        <v>71</v>
      </c>
      <c r="C1504" t="s">
        <v>72</v>
      </c>
      <c r="D1504" t="n">
        <v>2</v>
      </c>
      <c r="E1504" t="s">
        <v>671</v>
      </c>
      <c r="F1504" t="n">
        <v>1603081</v>
      </c>
      <c r="G1504" t="s">
        <v>74</v>
      </c>
      <c r="H1504" t="s">
        <v>75</v>
      </c>
      <c r="I1504" t="s"/>
      <c r="J1504" t="s">
        <v>74</v>
      </c>
      <c r="K1504" t="n">
        <v>63.9</v>
      </c>
      <c r="L1504" t="s">
        <v>76</v>
      </c>
      <c r="M1504" t="s"/>
      <c r="N1504" t="s">
        <v>201</v>
      </c>
      <c r="O1504" t="s">
        <v>78</v>
      </c>
      <c r="P1504" t="s">
        <v>672</v>
      </c>
      <c r="Q1504" t="s"/>
      <c r="R1504" t="s">
        <v>171</v>
      </c>
      <c r="S1504" t="s">
        <v>278</v>
      </c>
      <c r="T1504" t="s">
        <v>81</v>
      </c>
      <c r="U1504" t="s">
        <v>82</v>
      </c>
      <c r="V1504" t="s">
        <v>83</v>
      </c>
      <c r="W1504" t="s">
        <v>109</v>
      </c>
      <c r="X1504" t="s"/>
      <c r="Y1504" t="s">
        <v>85</v>
      </c>
      <c r="Z1504">
        <f>HYPERLINK("https://hotel-media.eclerx.com/savepage/tk_1546242675921392_sr_189.html","info")</f>
        <v/>
      </c>
      <c r="AA1504" t="n">
        <v>255629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299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937982</v>
      </c>
      <c r="AZ1504" t="s">
        <v>674</v>
      </c>
      <c r="BA1504" t="s"/>
      <c r="BB1504" t="n">
        <v>545770</v>
      </c>
      <c r="BC1504" t="n">
        <v>52.495216</v>
      </c>
      <c r="BD1504" t="n">
        <v>52.495216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1680</v>
      </c>
      <c r="B1505" t="s">
        <v>71</v>
      </c>
      <c r="C1505" t="s">
        <v>72</v>
      </c>
      <c r="D1505" t="n">
        <v>2</v>
      </c>
      <c r="E1505" t="s">
        <v>671</v>
      </c>
      <c r="F1505" t="n">
        <v>1603081</v>
      </c>
      <c r="G1505" t="s">
        <v>74</v>
      </c>
      <c r="H1505" t="s">
        <v>75</v>
      </c>
      <c r="I1505" t="s"/>
      <c r="J1505" t="s">
        <v>74</v>
      </c>
      <c r="K1505" t="n">
        <v>82.5</v>
      </c>
      <c r="L1505" t="s">
        <v>76</v>
      </c>
      <c r="M1505" t="s"/>
      <c r="N1505" t="s">
        <v>544</v>
      </c>
      <c r="O1505" t="s">
        <v>78</v>
      </c>
      <c r="P1505" t="s">
        <v>672</v>
      </c>
      <c r="Q1505" t="s"/>
      <c r="R1505" t="s">
        <v>171</v>
      </c>
      <c r="S1505" t="s">
        <v>675</v>
      </c>
      <c r="T1505" t="s">
        <v>81</v>
      </c>
      <c r="U1505" t="s">
        <v>82</v>
      </c>
      <c r="V1505" t="s">
        <v>83</v>
      </c>
      <c r="W1505" t="s">
        <v>84</v>
      </c>
      <c r="X1505" t="s"/>
      <c r="Y1505" t="s">
        <v>85</v>
      </c>
      <c r="Z1505">
        <f>HYPERLINK("https://hotel-media.eclerx.com/savepage/tk_1546242675921392_sr_189.html","info")</f>
        <v/>
      </c>
      <c r="AA1505" t="n">
        <v>255629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299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937982</v>
      </c>
      <c r="AZ1505" t="s">
        <v>674</v>
      </c>
      <c r="BA1505" t="s"/>
      <c r="BB1505" t="n">
        <v>545770</v>
      </c>
      <c r="BC1505" t="n">
        <v>52.495216</v>
      </c>
      <c r="BD1505" t="n">
        <v>52.495216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1680</v>
      </c>
      <c r="B1506" t="s">
        <v>71</v>
      </c>
      <c r="C1506" t="s">
        <v>72</v>
      </c>
      <c r="D1506" t="n">
        <v>2</v>
      </c>
      <c r="E1506" t="s">
        <v>671</v>
      </c>
      <c r="F1506" t="n">
        <v>1603081</v>
      </c>
      <c r="G1506" t="s">
        <v>74</v>
      </c>
      <c r="H1506" t="s">
        <v>75</v>
      </c>
      <c r="I1506" t="s"/>
      <c r="J1506" t="s">
        <v>74</v>
      </c>
      <c r="K1506" t="n">
        <v>88</v>
      </c>
      <c r="L1506" t="s">
        <v>76</v>
      </c>
      <c r="M1506" t="s"/>
      <c r="N1506" t="s">
        <v>544</v>
      </c>
      <c r="O1506" t="s">
        <v>78</v>
      </c>
      <c r="P1506" t="s">
        <v>672</v>
      </c>
      <c r="Q1506" t="s"/>
      <c r="R1506" t="s">
        <v>171</v>
      </c>
      <c r="S1506" t="s">
        <v>214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>
        <f>HYPERLINK("https://hotel-media.eclerx.com/savepage/tk_1546242675921392_sr_189.html","info")</f>
        <v/>
      </c>
      <c r="AA1506" t="n">
        <v>255629</v>
      </c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299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937982</v>
      </c>
      <c r="AZ1506" t="s">
        <v>674</v>
      </c>
      <c r="BA1506" t="s"/>
      <c r="BB1506" t="n">
        <v>545770</v>
      </c>
      <c r="BC1506" t="n">
        <v>52.495216</v>
      </c>
      <c r="BD1506" t="n">
        <v>52.495216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1681</v>
      </c>
      <c r="F1507" t="n">
        <v>-1</v>
      </c>
      <c r="G1507" t="s">
        <v>74</v>
      </c>
      <c r="H1507" t="s">
        <v>75</v>
      </c>
      <c r="I1507" t="s"/>
      <c r="J1507" t="s">
        <v>74</v>
      </c>
      <c r="K1507" t="n">
        <v>78.5</v>
      </c>
      <c r="L1507" t="s">
        <v>76</v>
      </c>
      <c r="M1507" t="s"/>
      <c r="N1507" t="s">
        <v>104</v>
      </c>
      <c r="O1507" t="s">
        <v>78</v>
      </c>
      <c r="P1507" t="s">
        <v>1681</v>
      </c>
      <c r="Q1507" t="s"/>
      <c r="R1507" t="s">
        <v>380</v>
      </c>
      <c r="S1507" t="s">
        <v>1569</v>
      </c>
      <c r="T1507" t="s">
        <v>81</v>
      </c>
      <c r="U1507" t="s">
        <v>82</v>
      </c>
      <c r="V1507" t="s">
        <v>83</v>
      </c>
      <c r="W1507" t="s">
        <v>109</v>
      </c>
      <c r="X1507" t="s"/>
      <c r="Y1507" t="s">
        <v>85</v>
      </c>
      <c r="Z1507">
        <f>HYPERLINK("https://hotel-media.eclerx.com/savepage/tk_15462421024643965_sr_188.html","info")</f>
        <v/>
      </c>
      <c r="AA1507" t="n">
        <v>-2071521</v>
      </c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452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2071521</v>
      </c>
      <c r="AZ1507" t="s">
        <v>1682</v>
      </c>
      <c r="BA1507" t="s"/>
      <c r="BB1507" t="n">
        <v>457018</v>
      </c>
      <c r="BC1507" t="n">
        <v>52.503968</v>
      </c>
      <c r="BD1507" t="n">
        <v>52.503968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1051</v>
      </c>
      <c r="F1508" t="n">
        <v>350441</v>
      </c>
      <c r="G1508" t="s">
        <v>74</v>
      </c>
      <c r="H1508" t="s">
        <v>75</v>
      </c>
      <c r="I1508" t="s"/>
      <c r="J1508" t="s">
        <v>74</v>
      </c>
      <c r="K1508" t="n">
        <v>39.6</v>
      </c>
      <c r="L1508" t="s">
        <v>76</v>
      </c>
      <c r="M1508" t="s"/>
      <c r="N1508" t="s">
        <v>93</v>
      </c>
      <c r="O1508" t="s">
        <v>78</v>
      </c>
      <c r="P1508" t="s">
        <v>1052</v>
      </c>
      <c r="Q1508" t="s"/>
      <c r="R1508" t="s">
        <v>380</v>
      </c>
      <c r="S1508" t="s">
        <v>1053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>
        <f>HYPERLINK("https://hotel-media.eclerx.com/savepage/tk_15462417078988283_sr_189.html","info")</f>
        <v/>
      </c>
      <c r="AA1508" t="n">
        <v>15975</v>
      </c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211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2222371</v>
      </c>
      <c r="AZ1508" t="s">
        <v>1054</v>
      </c>
      <c r="BA1508" t="s"/>
      <c r="BB1508" t="n">
        <v>143092</v>
      </c>
      <c r="BC1508" t="n">
        <v>52.52971</v>
      </c>
      <c r="BD1508" t="n">
        <v>52.52971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1051</v>
      </c>
      <c r="F1509" t="n">
        <v>350441</v>
      </c>
      <c r="G1509" t="s">
        <v>74</v>
      </c>
      <c r="H1509" t="s">
        <v>75</v>
      </c>
      <c r="I1509" t="s"/>
      <c r="J1509" t="s">
        <v>74</v>
      </c>
      <c r="K1509" t="n">
        <v>44</v>
      </c>
      <c r="L1509" t="s">
        <v>76</v>
      </c>
      <c r="M1509" t="s"/>
      <c r="N1509" t="s">
        <v>104</v>
      </c>
      <c r="O1509" t="s">
        <v>78</v>
      </c>
      <c r="P1509" t="s">
        <v>1052</v>
      </c>
      <c r="Q1509" t="s"/>
      <c r="R1509" t="s">
        <v>380</v>
      </c>
      <c r="S1509" t="s">
        <v>1055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>
        <f>HYPERLINK("https://hotel-media.eclerx.com/savepage/tk_15462417078988283_sr_189.html","info")</f>
        <v/>
      </c>
      <c r="AA1509" t="n">
        <v>15975</v>
      </c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211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2222371</v>
      </c>
      <c r="AZ1509" t="s">
        <v>1054</v>
      </c>
      <c r="BA1509" t="s"/>
      <c r="BB1509" t="n">
        <v>143092</v>
      </c>
      <c r="BC1509" t="n">
        <v>52.52971</v>
      </c>
      <c r="BD1509" t="n">
        <v>52.52971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222</v>
      </c>
      <c r="F1510" t="n">
        <v>-1</v>
      </c>
      <c r="G1510" t="s">
        <v>74</v>
      </c>
      <c r="H1510" t="s">
        <v>75</v>
      </c>
      <c r="I1510" t="s"/>
      <c r="J1510" t="s">
        <v>74</v>
      </c>
      <c r="K1510" t="n">
        <v>103</v>
      </c>
      <c r="L1510" t="s">
        <v>76</v>
      </c>
      <c r="M1510" t="s"/>
      <c r="N1510" t="s">
        <v>101</v>
      </c>
      <c r="O1510" t="s">
        <v>78</v>
      </c>
      <c r="P1510" t="s">
        <v>222</v>
      </c>
      <c r="Q1510" t="s"/>
      <c r="R1510" t="s">
        <v>112</v>
      </c>
      <c r="S1510" t="s">
        <v>223</v>
      </c>
      <c r="T1510" t="s">
        <v>81</v>
      </c>
      <c r="U1510" t="s">
        <v>82</v>
      </c>
      <c r="V1510" t="s">
        <v>83</v>
      </c>
      <c r="W1510" t="s">
        <v>109</v>
      </c>
      <c r="X1510" t="s"/>
      <c r="Y1510" t="s">
        <v>85</v>
      </c>
      <c r="Z1510">
        <f>HYPERLINK("https://hotel-media.eclerx.com/savepage/tk_15462423636310356_sr_189.html","info")</f>
        <v/>
      </c>
      <c r="AA1510" t="n">
        <v>-6262104</v>
      </c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519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6262104</v>
      </c>
      <c r="AZ1510" t="s">
        <v>224</v>
      </c>
      <c r="BA1510" t="s"/>
      <c r="BB1510" t="n">
        <v>69600</v>
      </c>
      <c r="BC1510" t="n">
        <v>52.503407</v>
      </c>
      <c r="BD1510" t="n">
        <v>52.503407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222</v>
      </c>
      <c r="F1511" t="n">
        <v>-1</v>
      </c>
      <c r="G1511" t="s">
        <v>74</v>
      </c>
      <c r="H1511" t="s">
        <v>75</v>
      </c>
      <c r="I1511" t="s"/>
      <c r="J1511" t="s">
        <v>74</v>
      </c>
      <c r="K1511" t="n">
        <v>105</v>
      </c>
      <c r="L1511" t="s">
        <v>76</v>
      </c>
      <c r="M1511" t="s"/>
      <c r="N1511" t="s">
        <v>93</v>
      </c>
      <c r="O1511" t="s">
        <v>78</v>
      </c>
      <c r="P1511" t="s">
        <v>222</v>
      </c>
      <c r="Q1511" t="s"/>
      <c r="R1511" t="s">
        <v>112</v>
      </c>
      <c r="S1511" t="s">
        <v>225</v>
      </c>
      <c r="T1511" t="s">
        <v>81</v>
      </c>
      <c r="U1511" t="s">
        <v>82</v>
      </c>
      <c r="V1511" t="s">
        <v>83</v>
      </c>
      <c r="W1511" t="s">
        <v>109</v>
      </c>
      <c r="X1511" t="s"/>
      <c r="Y1511" t="s">
        <v>85</v>
      </c>
      <c r="Z1511">
        <f>HYPERLINK("https://hotel-media.eclerx.com/savepage/tk_15462423636310356_sr_189.html","info")</f>
        <v/>
      </c>
      <c r="AA1511" t="n">
        <v>-6262104</v>
      </c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519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6262104</v>
      </c>
      <c r="AZ1511" t="s">
        <v>224</v>
      </c>
      <c r="BA1511" t="s"/>
      <c r="BB1511" t="n">
        <v>69600</v>
      </c>
      <c r="BC1511" t="n">
        <v>52.503407</v>
      </c>
      <c r="BD1511" t="n">
        <v>52.503407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222</v>
      </c>
      <c r="F1512" t="n">
        <v>-1</v>
      </c>
      <c r="G1512" t="s">
        <v>74</v>
      </c>
      <c r="H1512" t="s">
        <v>75</v>
      </c>
      <c r="I1512" t="s"/>
      <c r="J1512" t="s">
        <v>74</v>
      </c>
      <c r="K1512" t="n">
        <v>115</v>
      </c>
      <c r="L1512" t="s">
        <v>76</v>
      </c>
      <c r="M1512" t="s"/>
      <c r="N1512" t="s">
        <v>104</v>
      </c>
      <c r="O1512" t="s">
        <v>78</v>
      </c>
      <c r="P1512" t="s">
        <v>222</v>
      </c>
      <c r="Q1512" t="s"/>
      <c r="R1512" t="s">
        <v>112</v>
      </c>
      <c r="S1512" t="s">
        <v>226</v>
      </c>
      <c r="T1512" t="s">
        <v>81</v>
      </c>
      <c r="U1512" t="s">
        <v>82</v>
      </c>
      <c r="V1512" t="s">
        <v>83</v>
      </c>
      <c r="W1512" t="s">
        <v>109</v>
      </c>
      <c r="X1512" t="s"/>
      <c r="Y1512" t="s">
        <v>85</v>
      </c>
      <c r="Z1512">
        <f>HYPERLINK("https://hotel-media.eclerx.com/savepage/tk_15462423636310356_sr_189.html","info")</f>
        <v/>
      </c>
      <c r="AA1512" t="n">
        <v>-6262104</v>
      </c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519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6262104</v>
      </c>
      <c r="AZ1512" t="s">
        <v>224</v>
      </c>
      <c r="BA1512" t="s"/>
      <c r="BB1512" t="n">
        <v>69600</v>
      </c>
      <c r="BC1512" t="n">
        <v>52.503407</v>
      </c>
      <c r="BD1512" t="n">
        <v>52.503407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222</v>
      </c>
      <c r="F1513" t="n">
        <v>-1</v>
      </c>
      <c r="G1513" t="s">
        <v>74</v>
      </c>
      <c r="H1513" t="s">
        <v>75</v>
      </c>
      <c r="I1513" t="s"/>
      <c r="J1513" t="s">
        <v>74</v>
      </c>
      <c r="K1513" t="n">
        <v>151</v>
      </c>
      <c r="L1513" t="s">
        <v>76</v>
      </c>
      <c r="M1513" t="s"/>
      <c r="N1513" t="s">
        <v>216</v>
      </c>
      <c r="O1513" t="s">
        <v>78</v>
      </c>
      <c r="P1513" t="s">
        <v>222</v>
      </c>
      <c r="Q1513" t="s"/>
      <c r="R1513" t="s">
        <v>112</v>
      </c>
      <c r="S1513" t="s">
        <v>227</v>
      </c>
      <c r="T1513" t="s">
        <v>81</v>
      </c>
      <c r="U1513" t="s">
        <v>82</v>
      </c>
      <c r="V1513" t="s">
        <v>83</v>
      </c>
      <c r="W1513" t="s">
        <v>109</v>
      </c>
      <c r="X1513" t="s"/>
      <c r="Y1513" t="s">
        <v>85</v>
      </c>
      <c r="Z1513">
        <f>HYPERLINK("https://hotel-media.eclerx.com/savepage/tk_15462423636310356_sr_189.html","info")</f>
        <v/>
      </c>
      <c r="AA1513" t="n">
        <v>-6262104</v>
      </c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519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6262104</v>
      </c>
      <c r="AZ1513" t="s">
        <v>224</v>
      </c>
      <c r="BA1513" t="s"/>
      <c r="BB1513" t="n">
        <v>69600</v>
      </c>
      <c r="BC1513" t="n">
        <v>52.503407</v>
      </c>
      <c r="BD1513" t="n">
        <v>52.503407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1683</v>
      </c>
      <c r="F1514" t="n">
        <v>2211910</v>
      </c>
      <c r="G1514" t="s">
        <v>74</v>
      </c>
      <c r="H1514" t="s">
        <v>75</v>
      </c>
      <c r="I1514" t="s"/>
      <c r="J1514" t="s">
        <v>74</v>
      </c>
      <c r="K1514" t="n">
        <v>63</v>
      </c>
      <c r="L1514" t="s">
        <v>76</v>
      </c>
      <c r="M1514" t="s"/>
      <c r="N1514" t="s">
        <v>1684</v>
      </c>
      <c r="O1514" t="s">
        <v>78</v>
      </c>
      <c r="P1514" t="s">
        <v>1685</v>
      </c>
      <c r="Q1514" t="s"/>
      <c r="R1514" t="s">
        <v>79</v>
      </c>
      <c r="S1514" t="s">
        <v>789</v>
      </c>
      <c r="T1514" t="s">
        <v>81</v>
      </c>
      <c r="U1514" t="s">
        <v>82</v>
      </c>
      <c r="V1514" t="s">
        <v>83</v>
      </c>
      <c r="W1514" t="s">
        <v>109</v>
      </c>
      <c r="X1514" t="s"/>
      <c r="Y1514" t="s">
        <v>85</v>
      </c>
      <c r="Z1514">
        <f>HYPERLINK("https://hotel-media.eclerx.com/savepage/tk_15462413239854298_sr_188.html","info")</f>
        <v/>
      </c>
      <c r="AA1514" t="n">
        <v>228049</v>
      </c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28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2071482</v>
      </c>
      <c r="AZ1514" t="s">
        <v>1686</v>
      </c>
      <c r="BA1514" t="s"/>
      <c r="BB1514" t="n">
        <v>159767</v>
      </c>
      <c r="BC1514" t="n">
        <v>52.489066</v>
      </c>
      <c r="BD1514" t="n">
        <v>52.489066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1683</v>
      </c>
      <c r="F1515" t="n">
        <v>2211910</v>
      </c>
      <c r="G1515" t="s">
        <v>74</v>
      </c>
      <c r="H1515" t="s">
        <v>75</v>
      </c>
      <c r="I1515" t="s"/>
      <c r="J1515" t="s">
        <v>74</v>
      </c>
      <c r="K1515" t="n">
        <v>71</v>
      </c>
      <c r="L1515" t="s">
        <v>76</v>
      </c>
      <c r="M1515" t="s"/>
      <c r="N1515" t="s">
        <v>1247</v>
      </c>
      <c r="O1515" t="s">
        <v>78</v>
      </c>
      <c r="P1515" t="s">
        <v>1685</v>
      </c>
      <c r="Q1515" t="s"/>
      <c r="R1515" t="s">
        <v>79</v>
      </c>
      <c r="S1515" t="s">
        <v>280</v>
      </c>
      <c r="T1515" t="s">
        <v>81</v>
      </c>
      <c r="U1515" t="s">
        <v>82</v>
      </c>
      <c r="V1515" t="s">
        <v>83</v>
      </c>
      <c r="W1515" t="s">
        <v>109</v>
      </c>
      <c r="X1515" t="s"/>
      <c r="Y1515" t="s">
        <v>85</v>
      </c>
      <c r="Z1515">
        <f>HYPERLINK("https://hotel-media.eclerx.com/savepage/tk_15462413239854298_sr_188.html","info")</f>
        <v/>
      </c>
      <c r="AA1515" t="n">
        <v>228049</v>
      </c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28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2071482</v>
      </c>
      <c r="AZ1515" t="s">
        <v>1686</v>
      </c>
      <c r="BA1515" t="s"/>
      <c r="BB1515" t="n">
        <v>159767</v>
      </c>
      <c r="BC1515" t="n">
        <v>52.489066</v>
      </c>
      <c r="BD1515" t="n">
        <v>52.489066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1683</v>
      </c>
      <c r="F1516" t="n">
        <v>2211910</v>
      </c>
      <c r="G1516" t="s">
        <v>74</v>
      </c>
      <c r="H1516" t="s">
        <v>75</v>
      </c>
      <c r="I1516" t="s"/>
      <c r="J1516" t="s">
        <v>74</v>
      </c>
      <c r="K1516" t="n">
        <v>63</v>
      </c>
      <c r="L1516" t="s">
        <v>76</v>
      </c>
      <c r="M1516" t="s"/>
      <c r="N1516" t="s">
        <v>1687</v>
      </c>
      <c r="O1516" t="s">
        <v>78</v>
      </c>
      <c r="P1516" t="s">
        <v>1685</v>
      </c>
      <c r="Q1516" t="s"/>
      <c r="R1516" t="s">
        <v>79</v>
      </c>
      <c r="S1516" t="s">
        <v>789</v>
      </c>
      <c r="T1516" t="s">
        <v>81</v>
      </c>
      <c r="U1516" t="s">
        <v>82</v>
      </c>
      <c r="V1516" t="s">
        <v>83</v>
      </c>
      <c r="W1516" t="s">
        <v>109</v>
      </c>
      <c r="X1516" t="s"/>
      <c r="Y1516" t="s">
        <v>85</v>
      </c>
      <c r="Z1516">
        <f>HYPERLINK("https://hotel-media.eclerx.com/savepage/tk_15462413239854298_sr_188.html","info")</f>
        <v/>
      </c>
      <c r="AA1516" t="n">
        <v>228049</v>
      </c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28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2071482</v>
      </c>
      <c r="AZ1516" t="s">
        <v>1686</v>
      </c>
      <c r="BA1516" t="s"/>
      <c r="BB1516" t="n">
        <v>159767</v>
      </c>
      <c r="BC1516" t="n">
        <v>52.489066</v>
      </c>
      <c r="BD1516" t="n">
        <v>52.489066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1683</v>
      </c>
      <c r="F1517" t="n">
        <v>2211910</v>
      </c>
      <c r="G1517" t="s">
        <v>74</v>
      </c>
      <c r="H1517" t="s">
        <v>75</v>
      </c>
      <c r="I1517" t="s"/>
      <c r="J1517" t="s">
        <v>74</v>
      </c>
      <c r="K1517" t="n">
        <v>63</v>
      </c>
      <c r="L1517" t="s">
        <v>76</v>
      </c>
      <c r="M1517" t="s"/>
      <c r="N1517" t="s">
        <v>1688</v>
      </c>
      <c r="O1517" t="s">
        <v>78</v>
      </c>
      <c r="P1517" t="s">
        <v>1685</v>
      </c>
      <c r="Q1517" t="s"/>
      <c r="R1517" t="s">
        <v>79</v>
      </c>
      <c r="S1517" t="s">
        <v>789</v>
      </c>
      <c r="T1517" t="s">
        <v>81</v>
      </c>
      <c r="U1517" t="s">
        <v>82</v>
      </c>
      <c r="V1517" t="s">
        <v>83</v>
      </c>
      <c r="W1517" t="s">
        <v>109</v>
      </c>
      <c r="X1517" t="s"/>
      <c r="Y1517" t="s">
        <v>85</v>
      </c>
      <c r="Z1517">
        <f>HYPERLINK("https://hotel-media.eclerx.com/savepage/tk_15462413239854298_sr_188.html","info")</f>
        <v/>
      </c>
      <c r="AA1517" t="n">
        <v>228049</v>
      </c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28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2071482</v>
      </c>
      <c r="AZ1517" t="s">
        <v>1686</v>
      </c>
      <c r="BA1517" t="s"/>
      <c r="BB1517" t="n">
        <v>159767</v>
      </c>
      <c r="BC1517" t="n">
        <v>52.489066</v>
      </c>
      <c r="BD1517" t="n">
        <v>52.489066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1683</v>
      </c>
      <c r="F1518" t="n">
        <v>2211910</v>
      </c>
      <c r="G1518" t="s">
        <v>74</v>
      </c>
      <c r="H1518" t="s">
        <v>75</v>
      </c>
      <c r="I1518" t="s"/>
      <c r="J1518" t="s">
        <v>74</v>
      </c>
      <c r="K1518" t="n">
        <v>63</v>
      </c>
      <c r="L1518" t="s">
        <v>76</v>
      </c>
      <c r="M1518" t="s"/>
      <c r="N1518" t="s">
        <v>1689</v>
      </c>
      <c r="O1518" t="s">
        <v>78</v>
      </c>
      <c r="P1518" t="s">
        <v>1685</v>
      </c>
      <c r="Q1518" t="s"/>
      <c r="R1518" t="s">
        <v>79</v>
      </c>
      <c r="S1518" t="s">
        <v>789</v>
      </c>
      <c r="T1518" t="s">
        <v>81</v>
      </c>
      <c r="U1518" t="s">
        <v>82</v>
      </c>
      <c r="V1518" t="s">
        <v>83</v>
      </c>
      <c r="W1518" t="s">
        <v>109</v>
      </c>
      <c r="X1518" t="s"/>
      <c r="Y1518" t="s">
        <v>85</v>
      </c>
      <c r="Z1518">
        <f>HYPERLINK("https://hotel-media.eclerx.com/savepage/tk_15462413239854298_sr_188.html","info")</f>
        <v/>
      </c>
      <c r="AA1518" t="n">
        <v>228049</v>
      </c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28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2071482</v>
      </c>
      <c r="AZ1518" t="s">
        <v>1686</v>
      </c>
      <c r="BA1518" t="s"/>
      <c r="BB1518" t="n">
        <v>159767</v>
      </c>
      <c r="BC1518" t="n">
        <v>52.489066</v>
      </c>
      <c r="BD1518" t="n">
        <v>52.489066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1683</v>
      </c>
      <c r="F1519" t="n">
        <v>2211910</v>
      </c>
      <c r="G1519" t="s">
        <v>74</v>
      </c>
      <c r="H1519" t="s">
        <v>75</v>
      </c>
      <c r="I1519" t="s"/>
      <c r="J1519" t="s">
        <v>74</v>
      </c>
      <c r="K1519" t="n">
        <v>63</v>
      </c>
      <c r="L1519" t="s">
        <v>76</v>
      </c>
      <c r="M1519" t="s"/>
      <c r="N1519" t="s">
        <v>1687</v>
      </c>
      <c r="O1519" t="s">
        <v>78</v>
      </c>
      <c r="P1519" t="s">
        <v>1685</v>
      </c>
      <c r="Q1519" t="s"/>
      <c r="R1519" t="s">
        <v>79</v>
      </c>
      <c r="S1519" t="s">
        <v>789</v>
      </c>
      <c r="T1519" t="s">
        <v>81</v>
      </c>
      <c r="U1519" t="s">
        <v>82</v>
      </c>
      <c r="V1519" t="s">
        <v>83</v>
      </c>
      <c r="W1519" t="s">
        <v>109</v>
      </c>
      <c r="X1519" t="s"/>
      <c r="Y1519" t="s">
        <v>85</v>
      </c>
      <c r="Z1519">
        <f>HYPERLINK("https://hotel-media.eclerx.com/savepage/tk_15462413239854298_sr_188.html","info")</f>
        <v/>
      </c>
      <c r="AA1519" t="n">
        <v>228049</v>
      </c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28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2071482</v>
      </c>
      <c r="AZ1519" t="s">
        <v>1686</v>
      </c>
      <c r="BA1519" t="s"/>
      <c r="BB1519" t="n">
        <v>159767</v>
      </c>
      <c r="BC1519" t="n">
        <v>52.489066</v>
      </c>
      <c r="BD1519" t="n">
        <v>52.489066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1683</v>
      </c>
      <c r="F1520" t="n">
        <v>2211910</v>
      </c>
      <c r="G1520" t="s">
        <v>74</v>
      </c>
      <c r="H1520" t="s">
        <v>75</v>
      </c>
      <c r="I1520" t="s"/>
      <c r="J1520" t="s">
        <v>74</v>
      </c>
      <c r="K1520" t="n">
        <v>63</v>
      </c>
      <c r="L1520" t="s">
        <v>76</v>
      </c>
      <c r="M1520" t="s"/>
      <c r="N1520" t="s">
        <v>1688</v>
      </c>
      <c r="O1520" t="s">
        <v>78</v>
      </c>
      <c r="P1520" t="s">
        <v>1685</v>
      </c>
      <c r="Q1520" t="s"/>
      <c r="R1520" t="s">
        <v>79</v>
      </c>
      <c r="S1520" t="s">
        <v>789</v>
      </c>
      <c r="T1520" t="s">
        <v>81</v>
      </c>
      <c r="U1520" t="s">
        <v>82</v>
      </c>
      <c r="V1520" t="s">
        <v>83</v>
      </c>
      <c r="W1520" t="s">
        <v>109</v>
      </c>
      <c r="X1520" t="s"/>
      <c r="Y1520" t="s">
        <v>85</v>
      </c>
      <c r="Z1520">
        <f>HYPERLINK("https://hotel-media.eclerx.com/savepage/tk_15462413239854298_sr_188.html","info")</f>
        <v/>
      </c>
      <c r="AA1520" t="n">
        <v>228049</v>
      </c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28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2071482</v>
      </c>
      <c r="AZ1520" t="s">
        <v>1686</v>
      </c>
      <c r="BA1520" t="s"/>
      <c r="BB1520" t="n">
        <v>159767</v>
      </c>
      <c r="BC1520" t="n">
        <v>52.489066</v>
      </c>
      <c r="BD1520" t="n">
        <v>52.489066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1683</v>
      </c>
      <c r="F1521" t="n">
        <v>2211910</v>
      </c>
      <c r="G1521" t="s">
        <v>74</v>
      </c>
      <c r="H1521" t="s">
        <v>75</v>
      </c>
      <c r="I1521" t="s"/>
      <c r="J1521" t="s">
        <v>74</v>
      </c>
      <c r="K1521" t="n">
        <v>63</v>
      </c>
      <c r="L1521" t="s">
        <v>76</v>
      </c>
      <c r="M1521" t="s"/>
      <c r="N1521" t="s">
        <v>1689</v>
      </c>
      <c r="O1521" t="s">
        <v>78</v>
      </c>
      <c r="P1521" t="s">
        <v>1685</v>
      </c>
      <c r="Q1521" t="s"/>
      <c r="R1521" t="s">
        <v>79</v>
      </c>
      <c r="S1521" t="s">
        <v>789</v>
      </c>
      <c r="T1521" t="s">
        <v>81</v>
      </c>
      <c r="U1521" t="s">
        <v>82</v>
      </c>
      <c r="V1521" t="s">
        <v>83</v>
      </c>
      <c r="W1521" t="s">
        <v>109</v>
      </c>
      <c r="X1521" t="s"/>
      <c r="Y1521" t="s">
        <v>85</v>
      </c>
      <c r="Z1521">
        <f>HYPERLINK("https://hotel-media.eclerx.com/savepage/tk_15462413239854298_sr_188.html","info")</f>
        <v/>
      </c>
      <c r="AA1521" t="n">
        <v>228049</v>
      </c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28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2071482</v>
      </c>
      <c r="AZ1521" t="s">
        <v>1686</v>
      </c>
      <c r="BA1521" t="s"/>
      <c r="BB1521" t="n">
        <v>159767</v>
      </c>
      <c r="BC1521" t="n">
        <v>52.489066</v>
      </c>
      <c r="BD1521" t="n">
        <v>52.489066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1683</v>
      </c>
      <c r="F1522" t="n">
        <v>2211910</v>
      </c>
      <c r="G1522" t="s">
        <v>74</v>
      </c>
      <c r="H1522" t="s">
        <v>75</v>
      </c>
      <c r="I1522" t="s"/>
      <c r="J1522" t="s">
        <v>74</v>
      </c>
      <c r="K1522" t="n">
        <v>63</v>
      </c>
      <c r="L1522" t="s">
        <v>76</v>
      </c>
      <c r="M1522" t="s"/>
      <c r="N1522" t="s">
        <v>1687</v>
      </c>
      <c r="O1522" t="s">
        <v>78</v>
      </c>
      <c r="P1522" t="s">
        <v>1685</v>
      </c>
      <c r="Q1522" t="s"/>
      <c r="R1522" t="s">
        <v>79</v>
      </c>
      <c r="S1522" t="s">
        <v>789</v>
      </c>
      <c r="T1522" t="s">
        <v>81</v>
      </c>
      <c r="U1522" t="s">
        <v>82</v>
      </c>
      <c r="V1522" t="s">
        <v>83</v>
      </c>
      <c r="W1522" t="s">
        <v>109</v>
      </c>
      <c r="X1522" t="s"/>
      <c r="Y1522" t="s">
        <v>85</v>
      </c>
      <c r="Z1522">
        <f>HYPERLINK("https://hotel-media.eclerx.com/savepage/tk_15462413239854298_sr_188.html","info")</f>
        <v/>
      </c>
      <c r="AA1522" t="n">
        <v>228049</v>
      </c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28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2071482</v>
      </c>
      <c r="AZ1522" t="s">
        <v>1686</v>
      </c>
      <c r="BA1522" t="s"/>
      <c r="BB1522" t="n">
        <v>159767</v>
      </c>
      <c r="BC1522" t="n">
        <v>52.489066</v>
      </c>
      <c r="BD1522" t="n">
        <v>52.489066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1683</v>
      </c>
      <c r="F1523" t="n">
        <v>2211910</v>
      </c>
      <c r="G1523" t="s">
        <v>74</v>
      </c>
      <c r="H1523" t="s">
        <v>75</v>
      </c>
      <c r="I1523" t="s"/>
      <c r="J1523" t="s">
        <v>74</v>
      </c>
      <c r="K1523" t="n">
        <v>63</v>
      </c>
      <c r="L1523" t="s">
        <v>76</v>
      </c>
      <c r="M1523" t="s"/>
      <c r="N1523" t="s">
        <v>1688</v>
      </c>
      <c r="O1523" t="s">
        <v>78</v>
      </c>
      <c r="P1523" t="s">
        <v>1685</v>
      </c>
      <c r="Q1523" t="s"/>
      <c r="R1523" t="s">
        <v>79</v>
      </c>
      <c r="S1523" t="s">
        <v>789</v>
      </c>
      <c r="T1523" t="s">
        <v>81</v>
      </c>
      <c r="U1523" t="s">
        <v>82</v>
      </c>
      <c r="V1523" t="s">
        <v>83</v>
      </c>
      <c r="W1523" t="s">
        <v>109</v>
      </c>
      <c r="X1523" t="s"/>
      <c r="Y1523" t="s">
        <v>85</v>
      </c>
      <c r="Z1523">
        <f>HYPERLINK("https://hotel-media.eclerx.com/savepage/tk_15462413239854298_sr_188.html","info")</f>
        <v/>
      </c>
      <c r="AA1523" t="n">
        <v>228049</v>
      </c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28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2071482</v>
      </c>
      <c r="AZ1523" t="s">
        <v>1686</v>
      </c>
      <c r="BA1523" t="s"/>
      <c r="BB1523" t="n">
        <v>159767</v>
      </c>
      <c r="BC1523" t="n">
        <v>52.489066</v>
      </c>
      <c r="BD1523" t="n">
        <v>52.489066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1683</v>
      </c>
      <c r="F1524" t="n">
        <v>2211910</v>
      </c>
      <c r="G1524" t="s">
        <v>74</v>
      </c>
      <c r="H1524" t="s">
        <v>75</v>
      </c>
      <c r="I1524" t="s"/>
      <c r="J1524" t="s">
        <v>74</v>
      </c>
      <c r="K1524" t="n">
        <v>71</v>
      </c>
      <c r="L1524" t="s">
        <v>76</v>
      </c>
      <c r="M1524" t="s"/>
      <c r="N1524" t="s">
        <v>1690</v>
      </c>
      <c r="O1524" t="s">
        <v>78</v>
      </c>
      <c r="P1524" t="s">
        <v>1685</v>
      </c>
      <c r="Q1524" t="s"/>
      <c r="R1524" t="s">
        <v>79</v>
      </c>
      <c r="S1524" t="s">
        <v>280</v>
      </c>
      <c r="T1524" t="s">
        <v>81</v>
      </c>
      <c r="U1524" t="s">
        <v>82</v>
      </c>
      <c r="V1524" t="s">
        <v>83</v>
      </c>
      <c r="W1524" t="s">
        <v>109</v>
      </c>
      <c r="X1524" t="s"/>
      <c r="Y1524" t="s">
        <v>85</v>
      </c>
      <c r="Z1524">
        <f>HYPERLINK("https://hotel-media.eclerx.com/savepage/tk_15462413239854298_sr_188.html","info")</f>
        <v/>
      </c>
      <c r="AA1524" t="n">
        <v>228049</v>
      </c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28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2071482</v>
      </c>
      <c r="AZ1524" t="s">
        <v>1686</v>
      </c>
      <c r="BA1524" t="s"/>
      <c r="BB1524" t="n">
        <v>159767</v>
      </c>
      <c r="BC1524" t="n">
        <v>52.489066</v>
      </c>
      <c r="BD1524" t="n">
        <v>52.489066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1683</v>
      </c>
      <c r="F1525" t="n">
        <v>2211910</v>
      </c>
      <c r="G1525" t="s">
        <v>74</v>
      </c>
      <c r="H1525" t="s">
        <v>75</v>
      </c>
      <c r="I1525" t="s"/>
      <c r="J1525" t="s">
        <v>74</v>
      </c>
      <c r="K1525" t="n">
        <v>71</v>
      </c>
      <c r="L1525" t="s">
        <v>76</v>
      </c>
      <c r="M1525" t="s"/>
      <c r="N1525" t="s">
        <v>1691</v>
      </c>
      <c r="O1525" t="s">
        <v>78</v>
      </c>
      <c r="P1525" t="s">
        <v>1685</v>
      </c>
      <c r="Q1525" t="s"/>
      <c r="R1525" t="s">
        <v>79</v>
      </c>
      <c r="S1525" t="s">
        <v>280</v>
      </c>
      <c r="T1525" t="s">
        <v>81</v>
      </c>
      <c r="U1525" t="s">
        <v>82</v>
      </c>
      <c r="V1525" t="s">
        <v>83</v>
      </c>
      <c r="W1525" t="s">
        <v>109</v>
      </c>
      <c r="X1525" t="s"/>
      <c r="Y1525" t="s">
        <v>85</v>
      </c>
      <c r="Z1525">
        <f>HYPERLINK("https://hotel-media.eclerx.com/savepage/tk_15462413239854298_sr_188.html","info")</f>
        <v/>
      </c>
      <c r="AA1525" t="n">
        <v>228049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28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2071482</v>
      </c>
      <c r="AZ1525" t="s">
        <v>1686</v>
      </c>
      <c r="BA1525" t="s"/>
      <c r="BB1525" t="n">
        <v>159767</v>
      </c>
      <c r="BC1525" t="n">
        <v>52.489066</v>
      </c>
      <c r="BD1525" t="n">
        <v>52.489066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1683</v>
      </c>
      <c r="F1526" t="n">
        <v>2211910</v>
      </c>
      <c r="G1526" t="s">
        <v>74</v>
      </c>
      <c r="H1526" t="s">
        <v>75</v>
      </c>
      <c r="I1526" t="s"/>
      <c r="J1526" t="s">
        <v>74</v>
      </c>
      <c r="K1526" t="n">
        <v>71</v>
      </c>
      <c r="L1526" t="s">
        <v>76</v>
      </c>
      <c r="M1526" t="s"/>
      <c r="N1526" t="s">
        <v>1692</v>
      </c>
      <c r="O1526" t="s">
        <v>78</v>
      </c>
      <c r="P1526" t="s">
        <v>1685</v>
      </c>
      <c r="Q1526" t="s"/>
      <c r="R1526" t="s">
        <v>79</v>
      </c>
      <c r="S1526" t="s">
        <v>280</v>
      </c>
      <c r="T1526" t="s">
        <v>81</v>
      </c>
      <c r="U1526" t="s">
        <v>82</v>
      </c>
      <c r="V1526" t="s">
        <v>83</v>
      </c>
      <c r="W1526" t="s">
        <v>109</v>
      </c>
      <c r="X1526" t="s"/>
      <c r="Y1526" t="s">
        <v>85</v>
      </c>
      <c r="Z1526">
        <f>HYPERLINK("https://hotel-media.eclerx.com/savepage/tk_15462413239854298_sr_188.html","info")</f>
        <v/>
      </c>
      <c r="AA1526" t="n">
        <v>228049</v>
      </c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28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2071482</v>
      </c>
      <c r="AZ1526" t="s">
        <v>1686</v>
      </c>
      <c r="BA1526" t="s"/>
      <c r="BB1526" t="n">
        <v>159767</v>
      </c>
      <c r="BC1526" t="n">
        <v>52.489066</v>
      </c>
      <c r="BD1526" t="n">
        <v>52.489066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1683</v>
      </c>
      <c r="F1527" t="n">
        <v>2211910</v>
      </c>
      <c r="G1527" t="s">
        <v>74</v>
      </c>
      <c r="H1527" t="s">
        <v>75</v>
      </c>
      <c r="I1527" t="s"/>
      <c r="J1527" t="s">
        <v>74</v>
      </c>
      <c r="K1527" t="n">
        <v>73</v>
      </c>
      <c r="L1527" t="s">
        <v>76</v>
      </c>
      <c r="M1527" t="s"/>
      <c r="N1527" t="s">
        <v>1693</v>
      </c>
      <c r="O1527" t="s">
        <v>78</v>
      </c>
      <c r="P1527" t="s">
        <v>1685</v>
      </c>
      <c r="Q1527" t="s"/>
      <c r="R1527" t="s">
        <v>79</v>
      </c>
      <c r="S1527" t="s">
        <v>603</v>
      </c>
      <c r="T1527" t="s">
        <v>81</v>
      </c>
      <c r="U1527" t="s">
        <v>82</v>
      </c>
      <c r="V1527" t="s">
        <v>83</v>
      </c>
      <c r="W1527" t="s">
        <v>109</v>
      </c>
      <c r="X1527" t="s"/>
      <c r="Y1527" t="s">
        <v>85</v>
      </c>
      <c r="Z1527">
        <f>HYPERLINK("https://hotel-media.eclerx.com/savepage/tk_15462413239854298_sr_188.html","info")</f>
        <v/>
      </c>
      <c r="AA1527" t="n">
        <v>228049</v>
      </c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28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2071482</v>
      </c>
      <c r="AZ1527" t="s">
        <v>1686</v>
      </c>
      <c r="BA1527" t="s"/>
      <c r="BB1527" t="n">
        <v>159767</v>
      </c>
      <c r="BC1527" t="n">
        <v>52.489066</v>
      </c>
      <c r="BD1527" t="n">
        <v>52.489066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1683</v>
      </c>
      <c r="F1528" t="n">
        <v>2211910</v>
      </c>
      <c r="G1528" t="s">
        <v>74</v>
      </c>
      <c r="H1528" t="s">
        <v>75</v>
      </c>
      <c r="I1528" t="s"/>
      <c r="J1528" t="s">
        <v>74</v>
      </c>
      <c r="K1528" t="n">
        <v>73</v>
      </c>
      <c r="L1528" t="s">
        <v>76</v>
      </c>
      <c r="M1528" t="s"/>
      <c r="N1528" t="s">
        <v>1693</v>
      </c>
      <c r="O1528" t="s">
        <v>78</v>
      </c>
      <c r="P1528" t="s">
        <v>1685</v>
      </c>
      <c r="Q1528" t="s"/>
      <c r="R1528" t="s">
        <v>79</v>
      </c>
      <c r="S1528" t="s">
        <v>603</v>
      </c>
      <c r="T1528" t="s">
        <v>81</v>
      </c>
      <c r="U1528" t="s">
        <v>82</v>
      </c>
      <c r="V1528" t="s">
        <v>83</v>
      </c>
      <c r="W1528" t="s">
        <v>109</v>
      </c>
      <c r="X1528" t="s"/>
      <c r="Y1528" t="s">
        <v>85</v>
      </c>
      <c r="Z1528">
        <f>HYPERLINK("https://hotel-media.eclerx.com/savepage/tk_15462413239854298_sr_188.html","info")</f>
        <v/>
      </c>
      <c r="AA1528" t="n">
        <v>228049</v>
      </c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28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2071482</v>
      </c>
      <c r="AZ1528" t="s">
        <v>1686</v>
      </c>
      <c r="BA1528" t="s"/>
      <c r="BB1528" t="n">
        <v>159767</v>
      </c>
      <c r="BC1528" t="n">
        <v>52.489066</v>
      </c>
      <c r="BD1528" t="n">
        <v>52.489066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1683</v>
      </c>
      <c r="F1529" t="n">
        <v>2211910</v>
      </c>
      <c r="G1529" t="s">
        <v>74</v>
      </c>
      <c r="H1529" t="s">
        <v>75</v>
      </c>
      <c r="I1529" t="s"/>
      <c r="J1529" t="s">
        <v>74</v>
      </c>
      <c r="K1529" t="n">
        <v>73</v>
      </c>
      <c r="L1529" t="s">
        <v>76</v>
      </c>
      <c r="M1529" t="s"/>
      <c r="N1529" t="s">
        <v>1693</v>
      </c>
      <c r="O1529" t="s">
        <v>78</v>
      </c>
      <c r="P1529" t="s">
        <v>1685</v>
      </c>
      <c r="Q1529" t="s"/>
      <c r="R1529" t="s">
        <v>79</v>
      </c>
      <c r="S1529" t="s">
        <v>603</v>
      </c>
      <c r="T1529" t="s">
        <v>81</v>
      </c>
      <c r="U1529" t="s">
        <v>82</v>
      </c>
      <c r="V1529" t="s">
        <v>83</v>
      </c>
      <c r="W1529" t="s">
        <v>109</v>
      </c>
      <c r="X1529" t="s"/>
      <c r="Y1529" t="s">
        <v>85</v>
      </c>
      <c r="Z1529">
        <f>HYPERLINK("https://hotel-media.eclerx.com/savepage/tk_15462413239854298_sr_188.html","info")</f>
        <v/>
      </c>
      <c r="AA1529" t="n">
        <v>228049</v>
      </c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28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2071482</v>
      </c>
      <c r="AZ1529" t="s">
        <v>1686</v>
      </c>
      <c r="BA1529" t="s"/>
      <c r="BB1529" t="n">
        <v>159767</v>
      </c>
      <c r="BC1529" t="n">
        <v>52.489066</v>
      </c>
      <c r="BD1529" t="n">
        <v>52.489066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1683</v>
      </c>
      <c r="F1530" t="n">
        <v>2211910</v>
      </c>
      <c r="G1530" t="s">
        <v>74</v>
      </c>
      <c r="H1530" t="s">
        <v>75</v>
      </c>
      <c r="I1530" t="s"/>
      <c r="J1530" t="s">
        <v>74</v>
      </c>
      <c r="K1530" t="n">
        <v>77</v>
      </c>
      <c r="L1530" t="s">
        <v>76</v>
      </c>
      <c r="M1530" t="s"/>
      <c r="N1530" t="s">
        <v>1689</v>
      </c>
      <c r="O1530" t="s">
        <v>78</v>
      </c>
      <c r="P1530" t="s">
        <v>1685</v>
      </c>
      <c r="Q1530" t="s"/>
      <c r="R1530" t="s">
        <v>79</v>
      </c>
      <c r="S1530" t="s">
        <v>383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>
        <f>HYPERLINK("https://hotel-media.eclerx.com/savepage/tk_15462413239854298_sr_188.html","info")</f>
        <v/>
      </c>
      <c r="AA1530" t="n">
        <v>228049</v>
      </c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28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2071482</v>
      </c>
      <c r="AZ1530" t="s">
        <v>1686</v>
      </c>
      <c r="BA1530" t="s"/>
      <c r="BB1530" t="n">
        <v>159767</v>
      </c>
      <c r="BC1530" t="n">
        <v>52.489066</v>
      </c>
      <c r="BD1530" t="n">
        <v>52.489066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1683</v>
      </c>
      <c r="F1531" t="n">
        <v>2211910</v>
      </c>
      <c r="G1531" t="s">
        <v>74</v>
      </c>
      <c r="H1531" t="s">
        <v>75</v>
      </c>
      <c r="I1531" t="s"/>
      <c r="J1531" t="s">
        <v>74</v>
      </c>
      <c r="K1531" t="n">
        <v>77</v>
      </c>
      <c r="L1531" t="s">
        <v>76</v>
      </c>
      <c r="M1531" t="s"/>
      <c r="N1531" t="s">
        <v>1687</v>
      </c>
      <c r="O1531" t="s">
        <v>78</v>
      </c>
      <c r="P1531" t="s">
        <v>1685</v>
      </c>
      <c r="Q1531" t="s"/>
      <c r="R1531" t="s">
        <v>79</v>
      </c>
      <c r="S1531" t="s">
        <v>383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>
        <f>HYPERLINK("https://hotel-media.eclerx.com/savepage/tk_15462413239854298_sr_188.html","info")</f>
        <v/>
      </c>
      <c r="AA1531" t="n">
        <v>228049</v>
      </c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28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2071482</v>
      </c>
      <c r="AZ1531" t="s">
        <v>1686</v>
      </c>
      <c r="BA1531" t="s"/>
      <c r="BB1531" t="n">
        <v>159767</v>
      </c>
      <c r="BC1531" t="n">
        <v>52.489066</v>
      </c>
      <c r="BD1531" t="n">
        <v>52.489066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1683</v>
      </c>
      <c r="F1532" t="n">
        <v>2211910</v>
      </c>
      <c r="G1532" t="s">
        <v>74</v>
      </c>
      <c r="H1532" t="s">
        <v>75</v>
      </c>
      <c r="I1532" t="s"/>
      <c r="J1532" t="s">
        <v>74</v>
      </c>
      <c r="K1532" t="n">
        <v>77</v>
      </c>
      <c r="L1532" t="s">
        <v>76</v>
      </c>
      <c r="M1532" t="s"/>
      <c r="N1532" t="s">
        <v>1688</v>
      </c>
      <c r="O1532" t="s">
        <v>78</v>
      </c>
      <c r="P1532" t="s">
        <v>1685</v>
      </c>
      <c r="Q1532" t="s"/>
      <c r="R1532" t="s">
        <v>79</v>
      </c>
      <c r="S1532" t="s">
        <v>383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>
        <f>HYPERLINK("https://hotel-media.eclerx.com/savepage/tk_15462413239854298_sr_188.html","info")</f>
        <v/>
      </c>
      <c r="AA1532" t="n">
        <v>228049</v>
      </c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28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2071482</v>
      </c>
      <c r="AZ1532" t="s">
        <v>1686</v>
      </c>
      <c r="BA1532" t="s"/>
      <c r="BB1532" t="n">
        <v>159767</v>
      </c>
      <c r="BC1532" t="n">
        <v>52.489066</v>
      </c>
      <c r="BD1532" t="n">
        <v>52.489066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1683</v>
      </c>
      <c r="F1533" t="n">
        <v>2211910</v>
      </c>
      <c r="G1533" t="s">
        <v>74</v>
      </c>
      <c r="H1533" t="s">
        <v>75</v>
      </c>
      <c r="I1533" t="s"/>
      <c r="J1533" t="s">
        <v>74</v>
      </c>
      <c r="K1533" t="n">
        <v>77</v>
      </c>
      <c r="L1533" t="s">
        <v>76</v>
      </c>
      <c r="M1533" t="s"/>
      <c r="N1533" t="s">
        <v>1689</v>
      </c>
      <c r="O1533" t="s">
        <v>78</v>
      </c>
      <c r="P1533" t="s">
        <v>1685</v>
      </c>
      <c r="Q1533" t="s"/>
      <c r="R1533" t="s">
        <v>79</v>
      </c>
      <c r="S1533" t="s">
        <v>383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>
        <f>HYPERLINK("https://hotel-media.eclerx.com/savepage/tk_15462413239854298_sr_188.html","info")</f>
        <v/>
      </c>
      <c r="AA1533" t="n">
        <v>228049</v>
      </c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28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2071482</v>
      </c>
      <c r="AZ1533" t="s">
        <v>1686</v>
      </c>
      <c r="BA1533" t="s"/>
      <c r="BB1533" t="n">
        <v>159767</v>
      </c>
      <c r="BC1533" t="n">
        <v>52.489066</v>
      </c>
      <c r="BD1533" t="n">
        <v>52.489066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1694</v>
      </c>
      <c r="F1534" t="n">
        <v>2173724</v>
      </c>
      <c r="G1534" t="s">
        <v>74</v>
      </c>
      <c r="H1534" t="s">
        <v>75</v>
      </c>
      <c r="I1534" t="s"/>
      <c r="J1534" t="s">
        <v>74</v>
      </c>
      <c r="K1534" t="n">
        <v>81</v>
      </c>
      <c r="L1534" t="s">
        <v>76</v>
      </c>
      <c r="M1534" t="s"/>
      <c r="N1534" t="s">
        <v>1432</v>
      </c>
      <c r="O1534" t="s">
        <v>78</v>
      </c>
      <c r="P1534" t="s">
        <v>1695</v>
      </c>
      <c r="Q1534" t="s"/>
      <c r="R1534" t="s">
        <v>79</v>
      </c>
      <c r="S1534" t="s">
        <v>721</v>
      </c>
      <c r="T1534" t="s">
        <v>81</v>
      </c>
      <c r="U1534" t="s">
        <v>82</v>
      </c>
      <c r="V1534" t="s">
        <v>83</v>
      </c>
      <c r="W1534" t="s">
        <v>109</v>
      </c>
      <c r="X1534" t="s"/>
      <c r="Y1534" t="s">
        <v>85</v>
      </c>
      <c r="Z1534">
        <f>HYPERLINK("https://hotel-media.eclerx.com/savepage/tk_15462412936343658_sr_188.html","info")</f>
        <v/>
      </c>
      <c r="AA1534" t="n">
        <v>228055</v>
      </c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10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2071483</v>
      </c>
      <c r="AZ1534" t="s">
        <v>1696</v>
      </c>
      <c r="BA1534" t="s"/>
      <c r="BB1534" t="n">
        <v>84373</v>
      </c>
      <c r="BC1534" t="n">
        <v>52.533062</v>
      </c>
      <c r="BD1534" t="n">
        <v>52.533062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1694</v>
      </c>
      <c r="F1535" t="n">
        <v>2173724</v>
      </c>
      <c r="G1535" t="s">
        <v>74</v>
      </c>
      <c r="H1535" t="s">
        <v>75</v>
      </c>
      <c r="I1535" t="s"/>
      <c r="J1535" t="s">
        <v>74</v>
      </c>
      <c r="K1535" t="n">
        <v>90</v>
      </c>
      <c r="L1535" t="s">
        <v>76</v>
      </c>
      <c r="M1535" t="s"/>
      <c r="N1535" t="s">
        <v>1435</v>
      </c>
      <c r="O1535" t="s">
        <v>78</v>
      </c>
      <c r="P1535" t="s">
        <v>1695</v>
      </c>
      <c r="Q1535" t="s"/>
      <c r="R1535" t="s">
        <v>79</v>
      </c>
      <c r="S1535" t="s">
        <v>398</v>
      </c>
      <c r="T1535" t="s">
        <v>81</v>
      </c>
      <c r="U1535" t="s">
        <v>82</v>
      </c>
      <c r="V1535" t="s">
        <v>83</v>
      </c>
      <c r="W1535" t="s">
        <v>109</v>
      </c>
      <c r="X1535" t="s"/>
      <c r="Y1535" t="s">
        <v>85</v>
      </c>
      <c r="Z1535">
        <f>HYPERLINK("https://hotel-media.eclerx.com/savepage/tk_15462412936343658_sr_188.html","info")</f>
        <v/>
      </c>
      <c r="AA1535" t="n">
        <v>228055</v>
      </c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10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2071483</v>
      </c>
      <c r="AZ1535" t="s">
        <v>1696</v>
      </c>
      <c r="BA1535" t="s"/>
      <c r="BB1535" t="n">
        <v>84373</v>
      </c>
      <c r="BC1535" t="n">
        <v>52.533062</v>
      </c>
      <c r="BD1535" t="n">
        <v>52.533062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1694</v>
      </c>
      <c r="F1536" t="n">
        <v>2173724</v>
      </c>
      <c r="G1536" t="s">
        <v>74</v>
      </c>
      <c r="H1536" t="s">
        <v>75</v>
      </c>
      <c r="I1536" t="s"/>
      <c r="J1536" t="s">
        <v>74</v>
      </c>
      <c r="K1536" t="n">
        <v>81</v>
      </c>
      <c r="L1536" t="s">
        <v>76</v>
      </c>
      <c r="M1536" t="s"/>
      <c r="N1536" t="s">
        <v>558</v>
      </c>
      <c r="O1536" t="s">
        <v>78</v>
      </c>
      <c r="P1536" t="s">
        <v>1695</v>
      </c>
      <c r="Q1536" t="s"/>
      <c r="R1536" t="s">
        <v>79</v>
      </c>
      <c r="S1536" t="s">
        <v>721</v>
      </c>
      <c r="T1536" t="s">
        <v>81</v>
      </c>
      <c r="U1536" t="s">
        <v>82</v>
      </c>
      <c r="V1536" t="s">
        <v>83</v>
      </c>
      <c r="W1536" t="s">
        <v>109</v>
      </c>
      <c r="X1536" t="s"/>
      <c r="Y1536" t="s">
        <v>85</v>
      </c>
      <c r="Z1536">
        <f>HYPERLINK("https://hotel-media.eclerx.com/savepage/tk_15462412936343658_sr_188.html","info")</f>
        <v/>
      </c>
      <c r="AA1536" t="n">
        <v>228055</v>
      </c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10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2071483</v>
      </c>
      <c r="AZ1536" t="s">
        <v>1696</v>
      </c>
      <c r="BA1536" t="s"/>
      <c r="BB1536" t="n">
        <v>84373</v>
      </c>
      <c r="BC1536" t="n">
        <v>52.533062</v>
      </c>
      <c r="BD1536" t="n">
        <v>52.533062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1694</v>
      </c>
      <c r="F1537" t="n">
        <v>2173724</v>
      </c>
      <c r="G1537" t="s">
        <v>74</v>
      </c>
      <c r="H1537" t="s">
        <v>75</v>
      </c>
      <c r="I1537" t="s"/>
      <c r="J1537" t="s">
        <v>74</v>
      </c>
      <c r="K1537" t="n">
        <v>81</v>
      </c>
      <c r="L1537" t="s">
        <v>76</v>
      </c>
      <c r="M1537" t="s"/>
      <c r="N1537" t="s">
        <v>1436</v>
      </c>
      <c r="O1537" t="s">
        <v>78</v>
      </c>
      <c r="P1537" t="s">
        <v>1695</v>
      </c>
      <c r="Q1537" t="s"/>
      <c r="R1537" t="s">
        <v>79</v>
      </c>
      <c r="S1537" t="s">
        <v>721</v>
      </c>
      <c r="T1537" t="s">
        <v>81</v>
      </c>
      <c r="U1537" t="s">
        <v>82</v>
      </c>
      <c r="V1537" t="s">
        <v>83</v>
      </c>
      <c r="W1537" t="s">
        <v>109</v>
      </c>
      <c r="X1537" t="s"/>
      <c r="Y1537" t="s">
        <v>85</v>
      </c>
      <c r="Z1537">
        <f>HYPERLINK("https://hotel-media.eclerx.com/savepage/tk_15462412936343658_sr_188.html","info")</f>
        <v/>
      </c>
      <c r="AA1537" t="n">
        <v>228055</v>
      </c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10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2071483</v>
      </c>
      <c r="AZ1537" t="s">
        <v>1696</v>
      </c>
      <c r="BA1537" t="s"/>
      <c r="BB1537" t="n">
        <v>84373</v>
      </c>
      <c r="BC1537" t="n">
        <v>52.533062</v>
      </c>
      <c r="BD1537" t="n">
        <v>52.533062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1694</v>
      </c>
      <c r="F1538" t="n">
        <v>2173724</v>
      </c>
      <c r="G1538" t="s">
        <v>74</v>
      </c>
      <c r="H1538" t="s">
        <v>75</v>
      </c>
      <c r="I1538" t="s"/>
      <c r="J1538" t="s">
        <v>74</v>
      </c>
      <c r="K1538" t="n">
        <v>81</v>
      </c>
      <c r="L1538" t="s">
        <v>76</v>
      </c>
      <c r="M1538" t="s"/>
      <c r="N1538" t="s">
        <v>558</v>
      </c>
      <c r="O1538" t="s">
        <v>78</v>
      </c>
      <c r="P1538" t="s">
        <v>1695</v>
      </c>
      <c r="Q1538" t="s"/>
      <c r="R1538" t="s">
        <v>79</v>
      </c>
      <c r="S1538" t="s">
        <v>721</v>
      </c>
      <c r="T1538" t="s">
        <v>81</v>
      </c>
      <c r="U1538" t="s">
        <v>82</v>
      </c>
      <c r="V1538" t="s">
        <v>83</v>
      </c>
      <c r="W1538" t="s">
        <v>109</v>
      </c>
      <c r="X1538" t="s"/>
      <c r="Y1538" t="s">
        <v>85</v>
      </c>
      <c r="Z1538">
        <f>HYPERLINK("https://hotel-media.eclerx.com/savepage/tk_15462412936343658_sr_188.html","info")</f>
        <v/>
      </c>
      <c r="AA1538" t="n">
        <v>228055</v>
      </c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10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2071483</v>
      </c>
      <c r="AZ1538" t="s">
        <v>1696</v>
      </c>
      <c r="BA1538" t="s"/>
      <c r="BB1538" t="n">
        <v>84373</v>
      </c>
      <c r="BC1538" t="n">
        <v>52.533062</v>
      </c>
      <c r="BD1538" t="n">
        <v>52.533062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1694</v>
      </c>
      <c r="F1539" t="n">
        <v>2173724</v>
      </c>
      <c r="G1539" t="s">
        <v>74</v>
      </c>
      <c r="H1539" t="s">
        <v>75</v>
      </c>
      <c r="I1539" t="s"/>
      <c r="J1539" t="s">
        <v>74</v>
      </c>
      <c r="K1539" t="n">
        <v>90</v>
      </c>
      <c r="L1539" t="s">
        <v>76</v>
      </c>
      <c r="M1539" t="s"/>
      <c r="N1539" t="s">
        <v>560</v>
      </c>
      <c r="O1539" t="s">
        <v>78</v>
      </c>
      <c r="P1539" t="s">
        <v>1695</v>
      </c>
      <c r="Q1539" t="s"/>
      <c r="R1539" t="s">
        <v>79</v>
      </c>
      <c r="S1539" t="s">
        <v>398</v>
      </c>
      <c r="T1539" t="s">
        <v>81</v>
      </c>
      <c r="U1539" t="s">
        <v>82</v>
      </c>
      <c r="V1539" t="s">
        <v>83</v>
      </c>
      <c r="W1539" t="s">
        <v>109</v>
      </c>
      <c r="X1539" t="s"/>
      <c r="Y1539" t="s">
        <v>85</v>
      </c>
      <c r="Z1539">
        <f>HYPERLINK("https://hotel-media.eclerx.com/savepage/tk_15462412936343658_sr_188.html","info")</f>
        <v/>
      </c>
      <c r="AA1539" t="n">
        <v>228055</v>
      </c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10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2071483</v>
      </c>
      <c r="AZ1539" t="s">
        <v>1696</v>
      </c>
      <c r="BA1539" t="s"/>
      <c r="BB1539" t="n">
        <v>84373</v>
      </c>
      <c r="BC1539" t="n">
        <v>52.533062</v>
      </c>
      <c r="BD1539" t="n">
        <v>52.533062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1694</v>
      </c>
      <c r="F1540" t="n">
        <v>2173724</v>
      </c>
      <c r="G1540" t="s">
        <v>74</v>
      </c>
      <c r="H1540" t="s">
        <v>75</v>
      </c>
      <c r="I1540" t="s"/>
      <c r="J1540" t="s">
        <v>74</v>
      </c>
      <c r="K1540" t="n">
        <v>99</v>
      </c>
      <c r="L1540" t="s">
        <v>76</v>
      </c>
      <c r="M1540" t="s"/>
      <c r="N1540" t="s">
        <v>1436</v>
      </c>
      <c r="O1540" t="s">
        <v>78</v>
      </c>
      <c r="P1540" t="s">
        <v>1695</v>
      </c>
      <c r="Q1540" t="s"/>
      <c r="R1540" t="s">
        <v>79</v>
      </c>
      <c r="S1540" t="s">
        <v>200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>
        <f>HYPERLINK("https://hotel-media.eclerx.com/savepage/tk_15462412936343658_sr_188.html","info")</f>
        <v/>
      </c>
      <c r="AA1540" t="n">
        <v>228055</v>
      </c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10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2071483</v>
      </c>
      <c r="AZ1540" t="s">
        <v>1696</v>
      </c>
      <c r="BA1540" t="s"/>
      <c r="BB1540" t="n">
        <v>84373</v>
      </c>
      <c r="BC1540" t="n">
        <v>52.533062</v>
      </c>
      <c r="BD1540" t="n">
        <v>52.533062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1694</v>
      </c>
      <c r="F1541" t="n">
        <v>2173724</v>
      </c>
      <c r="G1541" t="s">
        <v>74</v>
      </c>
      <c r="H1541" t="s">
        <v>75</v>
      </c>
      <c r="I1541" t="s"/>
      <c r="J1541" t="s">
        <v>74</v>
      </c>
      <c r="K1541" t="n">
        <v>99</v>
      </c>
      <c r="L1541" t="s">
        <v>76</v>
      </c>
      <c r="M1541" t="s"/>
      <c r="N1541" t="s">
        <v>558</v>
      </c>
      <c r="O1541" t="s">
        <v>78</v>
      </c>
      <c r="P1541" t="s">
        <v>1695</v>
      </c>
      <c r="Q1541" t="s"/>
      <c r="R1541" t="s">
        <v>79</v>
      </c>
      <c r="S1541" t="s">
        <v>200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>
        <f>HYPERLINK("https://hotel-media.eclerx.com/savepage/tk_15462412936343658_sr_188.html","info")</f>
        <v/>
      </c>
      <c r="AA1541" t="n">
        <v>228055</v>
      </c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10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2071483</v>
      </c>
      <c r="AZ1541" t="s">
        <v>1696</v>
      </c>
      <c r="BA1541" t="s"/>
      <c r="BB1541" t="n">
        <v>84373</v>
      </c>
      <c r="BC1541" t="n">
        <v>52.533062</v>
      </c>
      <c r="BD1541" t="n">
        <v>52.533062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1694</v>
      </c>
      <c r="F1542" t="n">
        <v>2173724</v>
      </c>
      <c r="G1542" t="s">
        <v>74</v>
      </c>
      <c r="H1542" t="s">
        <v>75</v>
      </c>
      <c r="I1542" t="s"/>
      <c r="J1542" t="s">
        <v>74</v>
      </c>
      <c r="K1542" t="n">
        <v>99</v>
      </c>
      <c r="L1542" t="s">
        <v>76</v>
      </c>
      <c r="M1542" t="s"/>
      <c r="N1542" t="s">
        <v>1436</v>
      </c>
      <c r="O1542" t="s">
        <v>78</v>
      </c>
      <c r="P1542" t="s">
        <v>1695</v>
      </c>
      <c r="Q1542" t="s"/>
      <c r="R1542" t="s">
        <v>79</v>
      </c>
      <c r="S1542" t="s">
        <v>200</v>
      </c>
      <c r="T1542" t="s">
        <v>81</v>
      </c>
      <c r="U1542" t="s">
        <v>82</v>
      </c>
      <c r="V1542" t="s">
        <v>83</v>
      </c>
      <c r="W1542" t="s">
        <v>84</v>
      </c>
      <c r="X1542" t="s"/>
      <c r="Y1542" t="s">
        <v>85</v>
      </c>
      <c r="Z1542">
        <f>HYPERLINK("https://hotel-media.eclerx.com/savepage/tk_15462412936343658_sr_188.html","info")</f>
        <v/>
      </c>
      <c r="AA1542" t="n">
        <v>228055</v>
      </c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10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2071483</v>
      </c>
      <c r="AZ1542" t="s">
        <v>1696</v>
      </c>
      <c r="BA1542" t="s"/>
      <c r="BB1542" t="n">
        <v>84373</v>
      </c>
      <c r="BC1542" t="n">
        <v>52.533062</v>
      </c>
      <c r="BD1542" t="n">
        <v>52.533062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1694</v>
      </c>
      <c r="F1543" t="n">
        <v>2173724</v>
      </c>
      <c r="G1543" t="s">
        <v>74</v>
      </c>
      <c r="H1543" t="s">
        <v>75</v>
      </c>
      <c r="I1543" t="s"/>
      <c r="J1543" t="s">
        <v>74</v>
      </c>
      <c r="K1543" t="n">
        <v>99</v>
      </c>
      <c r="L1543" t="s">
        <v>76</v>
      </c>
      <c r="M1543" t="s"/>
      <c r="N1543" t="s">
        <v>558</v>
      </c>
      <c r="O1543" t="s">
        <v>78</v>
      </c>
      <c r="P1543" t="s">
        <v>1695</v>
      </c>
      <c r="Q1543" t="s"/>
      <c r="R1543" t="s">
        <v>79</v>
      </c>
      <c r="S1543" t="s">
        <v>200</v>
      </c>
      <c r="T1543" t="s">
        <v>81</v>
      </c>
      <c r="U1543" t="s">
        <v>82</v>
      </c>
      <c r="V1543" t="s">
        <v>83</v>
      </c>
      <c r="W1543" t="s">
        <v>84</v>
      </c>
      <c r="X1543" t="s"/>
      <c r="Y1543" t="s">
        <v>85</v>
      </c>
      <c r="Z1543">
        <f>HYPERLINK("https://hotel-media.eclerx.com/savepage/tk_15462412936343658_sr_188.html","info")</f>
        <v/>
      </c>
      <c r="AA1543" t="n">
        <v>228055</v>
      </c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10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2071483</v>
      </c>
      <c r="AZ1543" t="s">
        <v>1696</v>
      </c>
      <c r="BA1543" t="s"/>
      <c r="BB1543" t="n">
        <v>84373</v>
      </c>
      <c r="BC1543" t="n">
        <v>52.533062</v>
      </c>
      <c r="BD1543" t="n">
        <v>52.533062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1694</v>
      </c>
      <c r="F1544" t="n">
        <v>2173724</v>
      </c>
      <c r="G1544" t="s">
        <v>74</v>
      </c>
      <c r="H1544" t="s">
        <v>75</v>
      </c>
      <c r="I1544" t="s"/>
      <c r="J1544" t="s">
        <v>74</v>
      </c>
      <c r="K1544" t="n">
        <v>112</v>
      </c>
      <c r="L1544" t="s">
        <v>76</v>
      </c>
      <c r="M1544" t="s"/>
      <c r="N1544" t="s">
        <v>1435</v>
      </c>
      <c r="O1544" t="s">
        <v>78</v>
      </c>
      <c r="P1544" t="s">
        <v>1695</v>
      </c>
      <c r="Q1544" t="s"/>
      <c r="R1544" t="s">
        <v>79</v>
      </c>
      <c r="S1544" t="s">
        <v>666</v>
      </c>
      <c r="T1544" t="s">
        <v>81</v>
      </c>
      <c r="U1544" t="s">
        <v>82</v>
      </c>
      <c r="V1544" t="s">
        <v>83</v>
      </c>
      <c r="W1544" t="s">
        <v>84</v>
      </c>
      <c r="X1544" t="s"/>
      <c r="Y1544" t="s">
        <v>85</v>
      </c>
      <c r="Z1544">
        <f>HYPERLINK("https://hotel-media.eclerx.com/savepage/tk_15462412936343658_sr_188.html","info")</f>
        <v/>
      </c>
      <c r="AA1544" t="n">
        <v>228055</v>
      </c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10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2071483</v>
      </c>
      <c r="AZ1544" t="s">
        <v>1696</v>
      </c>
      <c r="BA1544" t="s"/>
      <c r="BB1544" t="n">
        <v>84373</v>
      </c>
      <c r="BC1544" t="n">
        <v>52.533062</v>
      </c>
      <c r="BD1544" t="n">
        <v>52.533062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1694</v>
      </c>
      <c r="F1545" t="n">
        <v>2173724</v>
      </c>
      <c r="G1545" t="s">
        <v>74</v>
      </c>
      <c r="H1545" t="s">
        <v>75</v>
      </c>
      <c r="I1545" t="s"/>
      <c r="J1545" t="s">
        <v>74</v>
      </c>
      <c r="K1545" t="n">
        <v>112</v>
      </c>
      <c r="L1545" t="s">
        <v>76</v>
      </c>
      <c r="M1545" t="s"/>
      <c r="N1545" t="s">
        <v>560</v>
      </c>
      <c r="O1545" t="s">
        <v>78</v>
      </c>
      <c r="P1545" t="s">
        <v>1695</v>
      </c>
      <c r="Q1545" t="s"/>
      <c r="R1545" t="s">
        <v>79</v>
      </c>
      <c r="S1545" t="s">
        <v>666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>
        <f>HYPERLINK("https://hotel-media.eclerx.com/savepage/tk_15462412936343658_sr_188.html","info")</f>
        <v/>
      </c>
      <c r="AA1545" t="n">
        <v>228055</v>
      </c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10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2071483</v>
      </c>
      <c r="AZ1545" t="s">
        <v>1696</v>
      </c>
      <c r="BA1545" t="s"/>
      <c r="BB1545" t="n">
        <v>84373</v>
      </c>
      <c r="BC1545" t="n">
        <v>52.533062</v>
      </c>
      <c r="BD1545" t="n">
        <v>52.533062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1697</v>
      </c>
      <c r="F1546" t="n">
        <v>4580613</v>
      </c>
      <c r="G1546" t="s">
        <v>74</v>
      </c>
      <c r="H1546" t="s">
        <v>75</v>
      </c>
      <c r="I1546" t="s"/>
      <c r="J1546" t="s">
        <v>74</v>
      </c>
      <c r="K1546" t="n">
        <v>144</v>
      </c>
      <c r="L1546" t="s">
        <v>76</v>
      </c>
      <c r="M1546" t="s"/>
      <c r="N1546" t="s">
        <v>216</v>
      </c>
      <c r="O1546" t="s">
        <v>78</v>
      </c>
      <c r="P1546" t="s">
        <v>1698</v>
      </c>
      <c r="Q1546" t="s"/>
      <c r="R1546" t="s">
        <v>112</v>
      </c>
      <c r="S1546" t="s">
        <v>335</v>
      </c>
      <c r="T1546" t="s">
        <v>81</v>
      </c>
      <c r="U1546" t="s">
        <v>82</v>
      </c>
      <c r="V1546" t="s">
        <v>83</v>
      </c>
      <c r="W1546" t="s">
        <v>109</v>
      </c>
      <c r="X1546" t="s"/>
      <c r="Y1546" t="s">
        <v>85</v>
      </c>
      <c r="Z1546">
        <f>HYPERLINK("https://hotel-media.eclerx.com/savepage/tk_15462419251182723_sr_189.html","info")</f>
        <v/>
      </c>
      <c r="AA1546" t="n">
        <v>585622</v>
      </c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316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3415341</v>
      </c>
      <c r="AZ1546" t="s">
        <v>1699</v>
      </c>
      <c r="BA1546" t="s"/>
      <c r="BB1546" t="n">
        <v>874870</v>
      </c>
      <c r="BC1546" t="n">
        <v>52.499345</v>
      </c>
      <c r="BD1546" t="n">
        <v>52.499345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1697</v>
      </c>
      <c r="F1547" t="n">
        <v>4580613</v>
      </c>
      <c r="G1547" t="s">
        <v>74</v>
      </c>
      <c r="H1547" t="s">
        <v>75</v>
      </c>
      <c r="I1547" t="s"/>
      <c r="J1547" t="s">
        <v>74</v>
      </c>
      <c r="K1547" t="n">
        <v>154</v>
      </c>
      <c r="L1547" t="s">
        <v>76</v>
      </c>
      <c r="M1547" t="s"/>
      <c r="N1547" t="s">
        <v>182</v>
      </c>
      <c r="O1547" t="s">
        <v>78</v>
      </c>
      <c r="P1547" t="s">
        <v>1698</v>
      </c>
      <c r="Q1547" t="s"/>
      <c r="R1547" t="s">
        <v>112</v>
      </c>
      <c r="S1547" t="s">
        <v>785</v>
      </c>
      <c r="T1547" t="s">
        <v>81</v>
      </c>
      <c r="U1547" t="s">
        <v>82</v>
      </c>
      <c r="V1547" t="s">
        <v>83</v>
      </c>
      <c r="W1547" t="s">
        <v>109</v>
      </c>
      <c r="X1547" t="s"/>
      <c r="Y1547" t="s">
        <v>85</v>
      </c>
      <c r="Z1547">
        <f>HYPERLINK("https://hotel-media.eclerx.com/savepage/tk_15462419251182723_sr_189.html","info")</f>
        <v/>
      </c>
      <c r="AA1547" t="n">
        <v>585622</v>
      </c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316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3415341</v>
      </c>
      <c r="AZ1547" t="s">
        <v>1699</v>
      </c>
      <c r="BA1547" t="s"/>
      <c r="BB1547" t="n">
        <v>874870</v>
      </c>
      <c r="BC1547" t="n">
        <v>52.499345</v>
      </c>
      <c r="BD1547" t="n">
        <v>52.499345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963</v>
      </c>
      <c r="F1548" t="n">
        <v>-1</v>
      </c>
      <c r="G1548" t="s">
        <v>74</v>
      </c>
      <c r="H1548" t="s">
        <v>75</v>
      </c>
      <c r="I1548" t="s"/>
      <c r="J1548" t="s">
        <v>74</v>
      </c>
      <c r="K1548" t="n">
        <v>90</v>
      </c>
      <c r="L1548" t="s">
        <v>76</v>
      </c>
      <c r="M1548" t="s"/>
      <c r="N1548" t="s">
        <v>104</v>
      </c>
      <c r="O1548" t="s">
        <v>78</v>
      </c>
      <c r="P1548" t="s">
        <v>963</v>
      </c>
      <c r="Q1548" t="s"/>
      <c r="R1548" t="s">
        <v>79</v>
      </c>
      <c r="S1548" t="s">
        <v>398</v>
      </c>
      <c r="T1548" t="s">
        <v>81</v>
      </c>
      <c r="U1548" t="s">
        <v>82</v>
      </c>
      <c r="V1548" t="s">
        <v>83</v>
      </c>
      <c r="W1548" t="s">
        <v>109</v>
      </c>
      <c r="X1548" t="s"/>
      <c r="Y1548" t="s">
        <v>85</v>
      </c>
      <c r="Z1548">
        <f>HYPERLINK("https://hotel-media.eclerx.com/savepage/tk_1546241853042814_sr_189.html","info")</f>
        <v/>
      </c>
      <c r="AA1548" t="n">
        <v>-6832635</v>
      </c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283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6832635</v>
      </c>
      <c r="AZ1548" t="s">
        <v>964</v>
      </c>
      <c r="BA1548" t="s"/>
      <c r="BB1548" t="n">
        <v>961280</v>
      </c>
      <c r="BC1548" t="n">
        <v>52.534763</v>
      </c>
      <c r="BD1548" t="n">
        <v>52.534763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285</v>
      </c>
      <c r="F1549" t="n">
        <v>-1</v>
      </c>
      <c r="G1549" t="s">
        <v>74</v>
      </c>
      <c r="H1549" t="s">
        <v>75</v>
      </c>
      <c r="I1549" t="s"/>
      <c r="J1549" t="s">
        <v>74</v>
      </c>
      <c r="K1549" t="n">
        <v>59</v>
      </c>
      <c r="L1549" t="s">
        <v>76</v>
      </c>
      <c r="M1549" t="s"/>
      <c r="N1549" t="s">
        <v>104</v>
      </c>
      <c r="O1549" t="s">
        <v>78</v>
      </c>
      <c r="P1549" t="s">
        <v>285</v>
      </c>
      <c r="Q1549" t="s"/>
      <c r="R1549" t="s">
        <v>171</v>
      </c>
      <c r="S1549" t="s">
        <v>286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>
        <f>HYPERLINK("https://hotel-media.eclerx.com/savepage/tk_15462420735807605_sr_189.html","info")</f>
        <v/>
      </c>
      <c r="AA1549" t="n">
        <v>-6810254</v>
      </c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384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6810254</v>
      </c>
      <c r="AZ1549" t="s">
        <v>287</v>
      </c>
      <c r="BA1549" t="s"/>
      <c r="BB1549" t="n">
        <v>220493</v>
      </c>
      <c r="BC1549" t="n">
        <v>52.53063</v>
      </c>
      <c r="BD1549" t="n">
        <v>52.53063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1700</v>
      </c>
      <c r="F1550" t="n">
        <v>-1</v>
      </c>
      <c r="G1550" t="s">
        <v>74</v>
      </c>
      <c r="H1550" t="s">
        <v>75</v>
      </c>
      <c r="I1550" t="s"/>
      <c r="J1550" t="s">
        <v>74</v>
      </c>
      <c r="K1550" t="n">
        <v>80.09999999999999</v>
      </c>
      <c r="L1550" t="s">
        <v>76</v>
      </c>
      <c r="M1550" t="s"/>
      <c r="N1550" t="s">
        <v>93</v>
      </c>
      <c r="O1550" t="s">
        <v>78</v>
      </c>
      <c r="P1550" t="s">
        <v>1700</v>
      </c>
      <c r="Q1550" t="s"/>
      <c r="R1550" t="s">
        <v>112</v>
      </c>
      <c r="S1550" t="s">
        <v>239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>
        <f>HYPERLINK("https://hotel-media.eclerx.com/savepage/tk_15462414350929968_sr_189.html","info")</f>
        <v/>
      </c>
      <c r="AA1550" t="n">
        <v>-2650903</v>
      </c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78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2650903</v>
      </c>
      <c r="AZ1550" t="s">
        <v>1701</v>
      </c>
      <c r="BA1550" t="s"/>
      <c r="BB1550" t="n">
        <v>584085</v>
      </c>
      <c r="BC1550" t="n">
        <v>52.47379</v>
      </c>
      <c r="BD1550" t="n">
        <v>52.47379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1700</v>
      </c>
      <c r="F1551" t="n">
        <v>-1</v>
      </c>
      <c r="G1551" t="s">
        <v>74</v>
      </c>
      <c r="H1551" t="s">
        <v>75</v>
      </c>
      <c r="I1551" t="s"/>
      <c r="J1551" t="s">
        <v>74</v>
      </c>
      <c r="K1551" t="n">
        <v>89</v>
      </c>
      <c r="L1551" t="s">
        <v>76</v>
      </c>
      <c r="M1551" t="s"/>
      <c r="N1551" t="s">
        <v>95</v>
      </c>
      <c r="O1551" t="s">
        <v>78</v>
      </c>
      <c r="P1551" t="s">
        <v>1700</v>
      </c>
      <c r="Q1551" t="s"/>
      <c r="R1551" t="s">
        <v>112</v>
      </c>
      <c r="S1551" t="s">
        <v>1179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>
        <f>HYPERLINK("https://hotel-media.eclerx.com/savepage/tk_15462414350929968_sr_189.html","info")</f>
        <v/>
      </c>
      <c r="AA1551" t="n">
        <v>-2650903</v>
      </c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78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2650903</v>
      </c>
      <c r="AZ1551" t="s">
        <v>1701</v>
      </c>
      <c r="BA1551" t="s"/>
      <c r="BB1551" t="n">
        <v>584085</v>
      </c>
      <c r="BC1551" t="n">
        <v>52.47379</v>
      </c>
      <c r="BD1551" t="n">
        <v>52.47379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1700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89.01000000000001</v>
      </c>
      <c r="L1552" t="s">
        <v>76</v>
      </c>
      <c r="M1552" t="s"/>
      <c r="N1552" t="s">
        <v>684</v>
      </c>
      <c r="O1552" t="s">
        <v>78</v>
      </c>
      <c r="P1552" t="s">
        <v>1700</v>
      </c>
      <c r="Q1552" t="s"/>
      <c r="R1552" t="s">
        <v>112</v>
      </c>
      <c r="S1552" t="s">
        <v>476</v>
      </c>
      <c r="T1552" t="s">
        <v>81</v>
      </c>
      <c r="U1552" t="s">
        <v>82</v>
      </c>
      <c r="V1552" t="s">
        <v>83</v>
      </c>
      <c r="W1552" t="s">
        <v>84</v>
      </c>
      <c r="X1552" t="s"/>
      <c r="Y1552" t="s">
        <v>85</v>
      </c>
      <c r="Z1552">
        <f>HYPERLINK("https://hotel-media.eclerx.com/savepage/tk_15462414350929968_sr_189.html","info")</f>
        <v/>
      </c>
      <c r="AA1552" t="n">
        <v>-2650903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78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2650903</v>
      </c>
      <c r="AZ1552" t="s">
        <v>1701</v>
      </c>
      <c r="BA1552" t="s"/>
      <c r="BB1552" t="n">
        <v>584085</v>
      </c>
      <c r="BC1552" t="n">
        <v>52.47379</v>
      </c>
      <c r="BD1552" t="n">
        <v>52.47379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1700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99</v>
      </c>
      <c r="L1553" t="s">
        <v>76</v>
      </c>
      <c r="M1553" t="s"/>
      <c r="N1553" t="s">
        <v>201</v>
      </c>
      <c r="O1553" t="s">
        <v>78</v>
      </c>
      <c r="P1553" t="s">
        <v>1700</v>
      </c>
      <c r="Q1553" t="s"/>
      <c r="R1553" t="s">
        <v>112</v>
      </c>
      <c r="S1553" t="s">
        <v>200</v>
      </c>
      <c r="T1553" t="s">
        <v>81</v>
      </c>
      <c r="U1553" t="s">
        <v>82</v>
      </c>
      <c r="V1553" t="s">
        <v>83</v>
      </c>
      <c r="W1553" t="s">
        <v>84</v>
      </c>
      <c r="X1553" t="s"/>
      <c r="Y1553" t="s">
        <v>85</v>
      </c>
      <c r="Z1553">
        <f>HYPERLINK("https://hotel-media.eclerx.com/savepage/tk_15462414350929968_sr_189.html","info")</f>
        <v/>
      </c>
      <c r="AA1553" t="n">
        <v>-2650903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78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2650903</v>
      </c>
      <c r="AZ1553" t="s">
        <v>1701</v>
      </c>
      <c r="BA1553" t="s"/>
      <c r="BB1553" t="n">
        <v>584085</v>
      </c>
      <c r="BC1553" t="n">
        <v>52.47379</v>
      </c>
      <c r="BD1553" t="n">
        <v>52.47379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1700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120.6</v>
      </c>
      <c r="L1554" t="s">
        <v>76</v>
      </c>
      <c r="M1554" t="s"/>
      <c r="N1554" t="s">
        <v>475</v>
      </c>
      <c r="O1554" t="s">
        <v>78</v>
      </c>
      <c r="P1554" t="s">
        <v>1700</v>
      </c>
      <c r="Q1554" t="s"/>
      <c r="R1554" t="s">
        <v>112</v>
      </c>
      <c r="S1554" t="s">
        <v>1702</v>
      </c>
      <c r="T1554" t="s">
        <v>81</v>
      </c>
      <c r="U1554" t="s">
        <v>82</v>
      </c>
      <c r="V1554" t="s">
        <v>83</v>
      </c>
      <c r="W1554" t="s">
        <v>84</v>
      </c>
      <c r="X1554" t="s"/>
      <c r="Y1554" t="s">
        <v>85</v>
      </c>
      <c r="Z1554">
        <f>HYPERLINK("https://hotel-media.eclerx.com/savepage/tk_15462414350929968_sr_189.html","info")</f>
        <v/>
      </c>
      <c r="AA1554" t="n">
        <v>-2650903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78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2650903</v>
      </c>
      <c r="AZ1554" t="s">
        <v>1701</v>
      </c>
      <c r="BA1554" t="s"/>
      <c r="BB1554" t="n">
        <v>584085</v>
      </c>
      <c r="BC1554" t="n">
        <v>52.47379</v>
      </c>
      <c r="BD1554" t="n">
        <v>52.47379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1700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134</v>
      </c>
      <c r="L1555" t="s">
        <v>76</v>
      </c>
      <c r="M1555" t="s"/>
      <c r="N1555" t="s">
        <v>203</v>
      </c>
      <c r="O1555" t="s">
        <v>78</v>
      </c>
      <c r="P1555" t="s">
        <v>1700</v>
      </c>
      <c r="Q1555" t="s"/>
      <c r="R1555" t="s">
        <v>112</v>
      </c>
      <c r="S1555" t="s">
        <v>994</v>
      </c>
      <c r="T1555" t="s">
        <v>81</v>
      </c>
      <c r="U1555" t="s">
        <v>82</v>
      </c>
      <c r="V1555" t="s">
        <v>83</v>
      </c>
      <c r="W1555" t="s">
        <v>84</v>
      </c>
      <c r="X1555" t="s"/>
      <c r="Y1555" t="s">
        <v>85</v>
      </c>
      <c r="Z1555">
        <f>HYPERLINK("https://hotel-media.eclerx.com/savepage/tk_15462414350929968_sr_189.html","info")</f>
        <v/>
      </c>
      <c r="AA1555" t="n">
        <v>-2650903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78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2650903</v>
      </c>
      <c r="AZ1555" t="s">
        <v>1701</v>
      </c>
      <c r="BA1555" t="s"/>
      <c r="BB1555" t="n">
        <v>584085</v>
      </c>
      <c r="BC1555" t="n">
        <v>52.47379</v>
      </c>
      <c r="BD1555" t="n">
        <v>52.47379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1703</v>
      </c>
      <c r="F1556" t="n">
        <v>3554772</v>
      </c>
      <c r="G1556" t="s">
        <v>74</v>
      </c>
      <c r="H1556" t="s">
        <v>75</v>
      </c>
      <c r="I1556" t="s"/>
      <c r="J1556" t="s">
        <v>74</v>
      </c>
      <c r="K1556" t="n">
        <v>150.26</v>
      </c>
      <c r="L1556" t="s">
        <v>76</v>
      </c>
      <c r="M1556" t="s"/>
      <c r="N1556" t="s">
        <v>1704</v>
      </c>
      <c r="O1556" t="s">
        <v>78</v>
      </c>
      <c r="P1556" t="s">
        <v>1705</v>
      </c>
      <c r="Q1556" t="s"/>
      <c r="R1556" t="s">
        <v>107</v>
      </c>
      <c r="S1556" t="s">
        <v>1706</v>
      </c>
      <c r="T1556" t="s">
        <v>81</v>
      </c>
      <c r="U1556" t="s">
        <v>82</v>
      </c>
      <c r="V1556" t="s">
        <v>83</v>
      </c>
      <c r="W1556" t="s">
        <v>109</v>
      </c>
      <c r="X1556" t="s"/>
      <c r="Y1556" t="s">
        <v>85</v>
      </c>
      <c r="Z1556">
        <f>HYPERLINK("https://hotel-media.eclerx.com/savepage/tk_15462419325790348_sr_189.html","info")</f>
        <v/>
      </c>
      <c r="AA1556" t="n">
        <v>9274</v>
      </c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319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1704877</v>
      </c>
      <c r="AZ1556" t="s">
        <v>1707</v>
      </c>
      <c r="BA1556" t="s"/>
      <c r="BB1556" t="n">
        <v>10517</v>
      </c>
      <c r="BC1556" t="n">
        <v>52.51955</v>
      </c>
      <c r="BD1556" t="n">
        <v>52.51955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1703</v>
      </c>
      <c r="F1557" t="n">
        <v>3554772</v>
      </c>
      <c r="G1557" t="s">
        <v>74</v>
      </c>
      <c r="H1557" t="s">
        <v>75</v>
      </c>
      <c r="I1557" t="s"/>
      <c r="J1557" t="s">
        <v>74</v>
      </c>
      <c r="K1557" t="n">
        <v>197.99</v>
      </c>
      <c r="L1557" t="s">
        <v>76</v>
      </c>
      <c r="M1557" t="s"/>
      <c r="N1557" t="s">
        <v>1708</v>
      </c>
      <c r="O1557" t="s">
        <v>78</v>
      </c>
      <c r="P1557" t="s">
        <v>1705</v>
      </c>
      <c r="Q1557" t="s"/>
      <c r="R1557" t="s">
        <v>107</v>
      </c>
      <c r="S1557" t="s">
        <v>1709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>
        <f>HYPERLINK("https://hotel-media.eclerx.com/savepage/tk_15462419325790348_sr_189.html","info")</f>
        <v/>
      </c>
      <c r="AA1557" t="n">
        <v>9274</v>
      </c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319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1704877</v>
      </c>
      <c r="AZ1557" t="s">
        <v>1707</v>
      </c>
      <c r="BA1557" t="s"/>
      <c r="BB1557" t="n">
        <v>10517</v>
      </c>
      <c r="BC1557" t="n">
        <v>52.51955</v>
      </c>
      <c r="BD1557" t="n">
        <v>52.51955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1703</v>
      </c>
      <c r="F1558" t="n">
        <v>3554772</v>
      </c>
      <c r="G1558" t="s">
        <v>74</v>
      </c>
      <c r="H1558" t="s">
        <v>75</v>
      </c>
      <c r="I1558" t="s"/>
      <c r="J1558" t="s">
        <v>74</v>
      </c>
      <c r="K1558" t="n">
        <v>178.09</v>
      </c>
      <c r="L1558" t="s">
        <v>76</v>
      </c>
      <c r="M1558" t="s"/>
      <c r="N1558" t="s">
        <v>1710</v>
      </c>
      <c r="O1558" t="s">
        <v>78</v>
      </c>
      <c r="P1558" t="s">
        <v>1705</v>
      </c>
      <c r="Q1558" t="s"/>
      <c r="R1558" t="s">
        <v>107</v>
      </c>
      <c r="S1558" t="s">
        <v>1711</v>
      </c>
      <c r="T1558" t="s">
        <v>81</v>
      </c>
      <c r="U1558" t="s">
        <v>82</v>
      </c>
      <c r="V1558" t="s">
        <v>83</v>
      </c>
      <c r="W1558" t="s">
        <v>84</v>
      </c>
      <c r="X1558" t="s"/>
      <c r="Y1558" t="s">
        <v>85</v>
      </c>
      <c r="Z1558">
        <f>HYPERLINK("https://hotel-media.eclerx.com/savepage/tk_15462419325790348_sr_189.html","info")</f>
        <v/>
      </c>
      <c r="AA1558" t="n">
        <v>9274</v>
      </c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319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1704877</v>
      </c>
      <c r="AZ1558" t="s">
        <v>1707</v>
      </c>
      <c r="BA1558" t="s"/>
      <c r="BB1558" t="n">
        <v>10517</v>
      </c>
      <c r="BC1558" t="n">
        <v>52.51955</v>
      </c>
      <c r="BD1558" t="n">
        <v>52.51955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1703</v>
      </c>
      <c r="F1559" t="n">
        <v>3554772</v>
      </c>
      <c r="G1559" t="s">
        <v>74</v>
      </c>
      <c r="H1559" t="s">
        <v>75</v>
      </c>
      <c r="I1559" t="s"/>
      <c r="J1559" t="s">
        <v>74</v>
      </c>
      <c r="K1559" t="n">
        <v>178.09</v>
      </c>
      <c r="L1559" t="s">
        <v>76</v>
      </c>
      <c r="M1559" t="s"/>
      <c r="N1559" t="s">
        <v>1712</v>
      </c>
      <c r="O1559" t="s">
        <v>78</v>
      </c>
      <c r="P1559" t="s">
        <v>1705</v>
      </c>
      <c r="Q1559" t="s"/>
      <c r="R1559" t="s">
        <v>107</v>
      </c>
      <c r="S1559" t="s">
        <v>1711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>
        <f>HYPERLINK("https://hotel-media.eclerx.com/savepage/tk_15462419325790348_sr_189.html","info")</f>
        <v/>
      </c>
      <c r="AA1559" t="n">
        <v>9274</v>
      </c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319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1704877</v>
      </c>
      <c r="AZ1559" t="s">
        <v>1707</v>
      </c>
      <c r="BA1559" t="s"/>
      <c r="BB1559" t="n">
        <v>10517</v>
      </c>
      <c r="BC1559" t="n">
        <v>52.51955</v>
      </c>
      <c r="BD1559" t="n">
        <v>52.51955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1703</v>
      </c>
      <c r="F1560" t="n">
        <v>3554772</v>
      </c>
      <c r="G1560" t="s">
        <v>74</v>
      </c>
      <c r="H1560" t="s">
        <v>75</v>
      </c>
      <c r="I1560" t="s"/>
      <c r="J1560" t="s">
        <v>74</v>
      </c>
      <c r="K1560" t="n">
        <v>178.09</v>
      </c>
      <c r="L1560" t="s">
        <v>76</v>
      </c>
      <c r="M1560" t="s"/>
      <c r="N1560" t="s">
        <v>1713</v>
      </c>
      <c r="O1560" t="s">
        <v>78</v>
      </c>
      <c r="P1560" t="s">
        <v>1705</v>
      </c>
      <c r="Q1560" t="s"/>
      <c r="R1560" t="s">
        <v>107</v>
      </c>
      <c r="S1560" t="s">
        <v>1711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>
        <f>HYPERLINK("https://hotel-media.eclerx.com/savepage/tk_15462419325790348_sr_189.html","info")</f>
        <v/>
      </c>
      <c r="AA1560" t="n">
        <v>9274</v>
      </c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319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1704877</v>
      </c>
      <c r="AZ1560" t="s">
        <v>1707</v>
      </c>
      <c r="BA1560" t="s"/>
      <c r="BB1560" t="n">
        <v>10517</v>
      </c>
      <c r="BC1560" t="n">
        <v>52.51955</v>
      </c>
      <c r="BD1560" t="n">
        <v>52.51955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1703</v>
      </c>
      <c r="F1561" t="n">
        <v>3554772</v>
      </c>
      <c r="G1561" t="s">
        <v>74</v>
      </c>
      <c r="H1561" t="s">
        <v>75</v>
      </c>
      <c r="I1561" t="s"/>
      <c r="J1561" t="s">
        <v>74</v>
      </c>
      <c r="K1561" t="n">
        <v>192.75</v>
      </c>
      <c r="L1561" t="s">
        <v>76</v>
      </c>
      <c r="M1561" t="s"/>
      <c r="N1561" t="s">
        <v>1714</v>
      </c>
      <c r="O1561" t="s">
        <v>78</v>
      </c>
      <c r="P1561" t="s">
        <v>1705</v>
      </c>
      <c r="Q1561" t="s"/>
      <c r="R1561" t="s">
        <v>107</v>
      </c>
      <c r="S1561" t="s">
        <v>1715</v>
      </c>
      <c r="T1561" t="s">
        <v>81</v>
      </c>
      <c r="U1561" t="s">
        <v>82</v>
      </c>
      <c r="V1561" t="s">
        <v>83</v>
      </c>
      <c r="W1561" t="s">
        <v>84</v>
      </c>
      <c r="X1561" t="s"/>
      <c r="Y1561" t="s">
        <v>85</v>
      </c>
      <c r="Z1561">
        <f>HYPERLINK("https://hotel-media.eclerx.com/savepage/tk_15462419325790348_sr_189.html","info")</f>
        <v/>
      </c>
      <c r="AA1561" t="n">
        <v>9274</v>
      </c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319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1704877</v>
      </c>
      <c r="AZ1561" t="s">
        <v>1707</v>
      </c>
      <c r="BA1561" t="s"/>
      <c r="BB1561" t="n">
        <v>10517</v>
      </c>
      <c r="BC1561" t="n">
        <v>52.51955</v>
      </c>
      <c r="BD1561" t="n">
        <v>52.51955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1703</v>
      </c>
      <c r="F1562" t="n">
        <v>3554772</v>
      </c>
      <c r="G1562" t="s">
        <v>74</v>
      </c>
      <c r="H1562" t="s">
        <v>75</v>
      </c>
      <c r="I1562" t="s"/>
      <c r="J1562" t="s">
        <v>74</v>
      </c>
      <c r="K1562" t="n">
        <v>192.75</v>
      </c>
      <c r="L1562" t="s">
        <v>76</v>
      </c>
      <c r="M1562" t="s"/>
      <c r="N1562" t="s">
        <v>1716</v>
      </c>
      <c r="O1562" t="s">
        <v>78</v>
      </c>
      <c r="P1562" t="s">
        <v>1705</v>
      </c>
      <c r="Q1562" t="s"/>
      <c r="R1562" t="s">
        <v>107</v>
      </c>
      <c r="S1562" t="s">
        <v>1715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>
        <f>HYPERLINK("https://hotel-media.eclerx.com/savepage/tk_15462419325790348_sr_189.html","info")</f>
        <v/>
      </c>
      <c r="AA1562" t="n">
        <v>9274</v>
      </c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319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1704877</v>
      </c>
      <c r="AZ1562" t="s">
        <v>1707</v>
      </c>
      <c r="BA1562" t="s"/>
      <c r="BB1562" t="n">
        <v>10517</v>
      </c>
      <c r="BC1562" t="n">
        <v>52.51955</v>
      </c>
      <c r="BD1562" t="n">
        <v>52.51955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1703</v>
      </c>
      <c r="F1563" t="n">
        <v>3554772</v>
      </c>
      <c r="G1563" t="s">
        <v>74</v>
      </c>
      <c r="H1563" t="s">
        <v>75</v>
      </c>
      <c r="I1563" t="s"/>
      <c r="J1563" t="s">
        <v>74</v>
      </c>
      <c r="K1563" t="n">
        <v>192.75</v>
      </c>
      <c r="L1563" t="s">
        <v>76</v>
      </c>
      <c r="M1563" t="s"/>
      <c r="N1563" t="s">
        <v>1717</v>
      </c>
      <c r="O1563" t="s">
        <v>78</v>
      </c>
      <c r="P1563" t="s">
        <v>1705</v>
      </c>
      <c r="Q1563" t="s"/>
      <c r="R1563" t="s">
        <v>107</v>
      </c>
      <c r="S1563" t="s">
        <v>1715</v>
      </c>
      <c r="T1563" t="s">
        <v>81</v>
      </c>
      <c r="U1563" t="s">
        <v>82</v>
      </c>
      <c r="V1563" t="s">
        <v>83</v>
      </c>
      <c r="W1563" t="s">
        <v>84</v>
      </c>
      <c r="X1563" t="s"/>
      <c r="Y1563" t="s">
        <v>85</v>
      </c>
      <c r="Z1563">
        <f>HYPERLINK("https://hotel-media.eclerx.com/savepage/tk_15462419325790348_sr_189.html","info")</f>
        <v/>
      </c>
      <c r="AA1563" t="n">
        <v>9274</v>
      </c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319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1704877</v>
      </c>
      <c r="AZ1563" t="s">
        <v>1707</v>
      </c>
      <c r="BA1563" t="s"/>
      <c r="BB1563" t="n">
        <v>10517</v>
      </c>
      <c r="BC1563" t="n">
        <v>52.51955</v>
      </c>
      <c r="BD1563" t="n">
        <v>52.51955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1703</v>
      </c>
      <c r="F1564" t="n">
        <v>3554772</v>
      </c>
      <c r="G1564" t="s">
        <v>74</v>
      </c>
      <c r="H1564" t="s">
        <v>75</v>
      </c>
      <c r="I1564" t="s"/>
      <c r="J1564" t="s">
        <v>74</v>
      </c>
      <c r="K1564" t="n">
        <v>193.25</v>
      </c>
      <c r="L1564" t="s">
        <v>76</v>
      </c>
      <c r="M1564" t="s"/>
      <c r="N1564" t="s">
        <v>1718</v>
      </c>
      <c r="O1564" t="s">
        <v>78</v>
      </c>
      <c r="P1564" t="s">
        <v>1705</v>
      </c>
      <c r="Q1564" t="s"/>
      <c r="R1564" t="s">
        <v>107</v>
      </c>
      <c r="S1564" t="s">
        <v>1719</v>
      </c>
      <c r="T1564" t="s">
        <v>81</v>
      </c>
      <c r="U1564" t="s">
        <v>82</v>
      </c>
      <c r="V1564" t="s">
        <v>83</v>
      </c>
      <c r="W1564" t="s">
        <v>109</v>
      </c>
      <c r="X1564" t="s"/>
      <c r="Y1564" t="s">
        <v>85</v>
      </c>
      <c r="Z1564">
        <f>HYPERLINK("https://hotel-media.eclerx.com/savepage/tk_15462419325790348_sr_189.html","info")</f>
        <v/>
      </c>
      <c r="AA1564" t="n">
        <v>9274</v>
      </c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319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1704877</v>
      </c>
      <c r="AZ1564" t="s">
        <v>1707</v>
      </c>
      <c r="BA1564" t="s"/>
      <c r="BB1564" t="n">
        <v>10517</v>
      </c>
      <c r="BC1564" t="n">
        <v>52.51955</v>
      </c>
      <c r="BD1564" t="n">
        <v>52.51955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1703</v>
      </c>
      <c r="F1565" t="n">
        <v>3554772</v>
      </c>
      <c r="G1565" t="s">
        <v>74</v>
      </c>
      <c r="H1565" t="s">
        <v>75</v>
      </c>
      <c r="I1565" t="s"/>
      <c r="J1565" t="s">
        <v>74</v>
      </c>
      <c r="K1565" t="n">
        <v>193.25</v>
      </c>
      <c r="L1565" t="s">
        <v>76</v>
      </c>
      <c r="M1565" t="s"/>
      <c r="N1565" t="s">
        <v>1720</v>
      </c>
      <c r="O1565" t="s">
        <v>78</v>
      </c>
      <c r="P1565" t="s">
        <v>1705</v>
      </c>
      <c r="Q1565" t="s"/>
      <c r="R1565" t="s">
        <v>107</v>
      </c>
      <c r="S1565" t="s">
        <v>1719</v>
      </c>
      <c r="T1565" t="s">
        <v>81</v>
      </c>
      <c r="U1565" t="s">
        <v>82</v>
      </c>
      <c r="V1565" t="s">
        <v>83</v>
      </c>
      <c r="W1565" t="s">
        <v>109</v>
      </c>
      <c r="X1565" t="s"/>
      <c r="Y1565" t="s">
        <v>85</v>
      </c>
      <c r="Z1565">
        <f>HYPERLINK("https://hotel-media.eclerx.com/savepage/tk_15462419325790348_sr_189.html","info")</f>
        <v/>
      </c>
      <c r="AA1565" t="n">
        <v>9274</v>
      </c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319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1704877</v>
      </c>
      <c r="AZ1565" t="s">
        <v>1707</v>
      </c>
      <c r="BA1565" t="s"/>
      <c r="BB1565" t="n">
        <v>10517</v>
      </c>
      <c r="BC1565" t="n">
        <v>52.51955</v>
      </c>
      <c r="BD1565" t="n">
        <v>52.51955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1703</v>
      </c>
      <c r="F1566" t="n">
        <v>3554772</v>
      </c>
      <c r="G1566" t="s">
        <v>74</v>
      </c>
      <c r="H1566" t="s">
        <v>75</v>
      </c>
      <c r="I1566" t="s"/>
      <c r="J1566" t="s">
        <v>74</v>
      </c>
      <c r="K1566" t="n">
        <v>194.67</v>
      </c>
      <c r="L1566" t="s">
        <v>76</v>
      </c>
      <c r="M1566" t="s"/>
      <c r="N1566" t="s">
        <v>1721</v>
      </c>
      <c r="O1566" t="s">
        <v>78</v>
      </c>
      <c r="P1566" t="s">
        <v>1705</v>
      </c>
      <c r="Q1566" t="s"/>
      <c r="R1566" t="s">
        <v>107</v>
      </c>
      <c r="S1566" t="s">
        <v>1722</v>
      </c>
      <c r="T1566" t="s">
        <v>81</v>
      </c>
      <c r="U1566" t="s">
        <v>82</v>
      </c>
      <c r="V1566" t="s">
        <v>83</v>
      </c>
      <c r="W1566" t="s">
        <v>109</v>
      </c>
      <c r="X1566" t="s"/>
      <c r="Y1566" t="s">
        <v>85</v>
      </c>
      <c r="Z1566">
        <f>HYPERLINK("https://hotel-media.eclerx.com/savepage/tk_15462419325790348_sr_189.html","info")</f>
        <v/>
      </c>
      <c r="AA1566" t="n">
        <v>9274</v>
      </c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319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1704877</v>
      </c>
      <c r="AZ1566" t="s">
        <v>1707</v>
      </c>
      <c r="BA1566" t="s"/>
      <c r="BB1566" t="n">
        <v>10517</v>
      </c>
      <c r="BC1566" t="n">
        <v>52.51955</v>
      </c>
      <c r="BD1566" t="n">
        <v>52.51955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1703</v>
      </c>
      <c r="F1567" t="n">
        <v>3554772</v>
      </c>
      <c r="G1567" t="s">
        <v>74</v>
      </c>
      <c r="H1567" t="s">
        <v>75</v>
      </c>
      <c r="I1567" t="s"/>
      <c r="J1567" t="s">
        <v>74</v>
      </c>
      <c r="K1567" t="n">
        <v>194.67</v>
      </c>
      <c r="L1567" t="s">
        <v>76</v>
      </c>
      <c r="M1567" t="s"/>
      <c r="N1567" t="s">
        <v>1723</v>
      </c>
      <c r="O1567" t="s">
        <v>78</v>
      </c>
      <c r="P1567" t="s">
        <v>1705</v>
      </c>
      <c r="Q1567" t="s"/>
      <c r="R1567" t="s">
        <v>107</v>
      </c>
      <c r="S1567" t="s">
        <v>1722</v>
      </c>
      <c r="T1567" t="s">
        <v>81</v>
      </c>
      <c r="U1567" t="s">
        <v>82</v>
      </c>
      <c r="V1567" t="s">
        <v>83</v>
      </c>
      <c r="W1567" t="s">
        <v>109</v>
      </c>
      <c r="X1567" t="s"/>
      <c r="Y1567" t="s">
        <v>85</v>
      </c>
      <c r="Z1567">
        <f>HYPERLINK("https://hotel-media.eclerx.com/savepage/tk_15462419325790348_sr_189.html","info")</f>
        <v/>
      </c>
      <c r="AA1567" t="n">
        <v>9274</v>
      </c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319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1704877</v>
      </c>
      <c r="AZ1567" t="s">
        <v>1707</v>
      </c>
      <c r="BA1567" t="s"/>
      <c r="BB1567" t="n">
        <v>10517</v>
      </c>
      <c r="BC1567" t="n">
        <v>52.51955</v>
      </c>
      <c r="BD1567" t="n">
        <v>52.51955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1703</v>
      </c>
      <c r="F1568" t="n">
        <v>3554772</v>
      </c>
      <c r="G1568" t="s">
        <v>74</v>
      </c>
      <c r="H1568" t="s">
        <v>75</v>
      </c>
      <c r="I1568" t="s"/>
      <c r="J1568" t="s">
        <v>74</v>
      </c>
      <c r="K1568" t="n">
        <v>214.27</v>
      </c>
      <c r="L1568" t="s">
        <v>76</v>
      </c>
      <c r="M1568" t="s"/>
      <c r="N1568" t="s">
        <v>1724</v>
      </c>
      <c r="O1568" t="s">
        <v>78</v>
      </c>
      <c r="P1568" t="s">
        <v>1705</v>
      </c>
      <c r="Q1568" t="s"/>
      <c r="R1568" t="s">
        <v>107</v>
      </c>
      <c r="S1568" t="s">
        <v>1725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>
        <f>HYPERLINK("https://hotel-media.eclerx.com/savepage/tk_15462419325790348_sr_189.html","info")</f>
        <v/>
      </c>
      <c r="AA1568" t="n">
        <v>9274</v>
      </c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319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1704877</v>
      </c>
      <c r="AZ1568" t="s">
        <v>1707</v>
      </c>
      <c r="BA1568" t="s"/>
      <c r="BB1568" t="n">
        <v>10517</v>
      </c>
      <c r="BC1568" t="n">
        <v>52.51955</v>
      </c>
      <c r="BD1568" t="n">
        <v>52.51955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1703</v>
      </c>
      <c r="F1569" t="n">
        <v>3554772</v>
      </c>
      <c r="G1569" t="s">
        <v>74</v>
      </c>
      <c r="H1569" t="s">
        <v>75</v>
      </c>
      <c r="I1569" t="s"/>
      <c r="J1569" t="s">
        <v>74</v>
      </c>
      <c r="K1569" t="n">
        <v>221.1</v>
      </c>
      <c r="L1569" t="s">
        <v>76</v>
      </c>
      <c r="M1569" t="s"/>
      <c r="N1569" t="s">
        <v>1718</v>
      </c>
      <c r="O1569" t="s">
        <v>78</v>
      </c>
      <c r="P1569" t="s">
        <v>1705</v>
      </c>
      <c r="Q1569" t="s"/>
      <c r="R1569" t="s">
        <v>107</v>
      </c>
      <c r="S1569" t="s">
        <v>1726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>
        <f>HYPERLINK("https://hotel-media.eclerx.com/savepage/tk_15462419325790348_sr_189.html","info")</f>
        <v/>
      </c>
      <c r="AA1569" t="n">
        <v>9274</v>
      </c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319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1704877</v>
      </c>
      <c r="AZ1569" t="s">
        <v>1707</v>
      </c>
      <c r="BA1569" t="s"/>
      <c r="BB1569" t="n">
        <v>10517</v>
      </c>
      <c r="BC1569" t="n">
        <v>52.51955</v>
      </c>
      <c r="BD1569" t="n">
        <v>52.51955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1703</v>
      </c>
      <c r="F1570" t="n">
        <v>3554772</v>
      </c>
      <c r="G1570" t="s">
        <v>74</v>
      </c>
      <c r="H1570" t="s">
        <v>75</v>
      </c>
      <c r="I1570" t="s"/>
      <c r="J1570" t="s">
        <v>74</v>
      </c>
      <c r="K1570" t="n">
        <v>221.1</v>
      </c>
      <c r="L1570" t="s">
        <v>76</v>
      </c>
      <c r="M1570" t="s"/>
      <c r="N1570" t="s">
        <v>1720</v>
      </c>
      <c r="O1570" t="s">
        <v>78</v>
      </c>
      <c r="P1570" t="s">
        <v>1705</v>
      </c>
      <c r="Q1570" t="s"/>
      <c r="R1570" t="s">
        <v>107</v>
      </c>
      <c r="S1570" t="s">
        <v>1726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>
        <f>HYPERLINK("https://hotel-media.eclerx.com/savepage/tk_15462419325790348_sr_189.html","info")</f>
        <v/>
      </c>
      <c r="AA1570" t="n">
        <v>9274</v>
      </c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319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1704877</v>
      </c>
      <c r="AZ1570" t="s">
        <v>1707</v>
      </c>
      <c r="BA1570" t="s"/>
      <c r="BB1570" t="n">
        <v>10517</v>
      </c>
      <c r="BC1570" t="n">
        <v>52.51955</v>
      </c>
      <c r="BD1570" t="n">
        <v>52.51955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1703</v>
      </c>
      <c r="F1571" t="n">
        <v>3554772</v>
      </c>
      <c r="G1571" t="s">
        <v>74</v>
      </c>
      <c r="H1571" t="s">
        <v>75</v>
      </c>
      <c r="I1571" t="s"/>
      <c r="J1571" t="s">
        <v>74</v>
      </c>
      <c r="K1571" t="n">
        <v>221.6</v>
      </c>
      <c r="L1571" t="s">
        <v>76</v>
      </c>
      <c r="M1571" t="s"/>
      <c r="N1571" t="s">
        <v>1727</v>
      </c>
      <c r="O1571" t="s">
        <v>78</v>
      </c>
      <c r="P1571" t="s">
        <v>1705</v>
      </c>
      <c r="Q1571" t="s"/>
      <c r="R1571" t="s">
        <v>107</v>
      </c>
      <c r="S1571" t="s">
        <v>1728</v>
      </c>
      <c r="T1571" t="s">
        <v>81</v>
      </c>
      <c r="U1571" t="s">
        <v>82</v>
      </c>
      <c r="V1571" t="s">
        <v>83</v>
      </c>
      <c r="W1571" t="s">
        <v>109</v>
      </c>
      <c r="X1571" t="s"/>
      <c r="Y1571" t="s">
        <v>85</v>
      </c>
      <c r="Z1571">
        <f>HYPERLINK("https://hotel-media.eclerx.com/savepage/tk_15462419325790348_sr_189.html","info")</f>
        <v/>
      </c>
      <c r="AA1571" t="n">
        <v>9274</v>
      </c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319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1704877</v>
      </c>
      <c r="AZ1571" t="s">
        <v>1707</v>
      </c>
      <c r="BA1571" t="s"/>
      <c r="BB1571" t="n">
        <v>10517</v>
      </c>
      <c r="BC1571" t="n">
        <v>52.51955</v>
      </c>
      <c r="BD1571" t="n">
        <v>52.51955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1703</v>
      </c>
      <c r="F1572" t="n">
        <v>3554772</v>
      </c>
      <c r="G1572" t="s">
        <v>74</v>
      </c>
      <c r="H1572" t="s">
        <v>75</v>
      </c>
      <c r="I1572" t="s"/>
      <c r="J1572" t="s">
        <v>74</v>
      </c>
      <c r="K1572" t="n">
        <v>221.6</v>
      </c>
      <c r="L1572" t="s">
        <v>76</v>
      </c>
      <c r="M1572" t="s"/>
      <c r="N1572" t="s">
        <v>1729</v>
      </c>
      <c r="O1572" t="s">
        <v>78</v>
      </c>
      <c r="P1572" t="s">
        <v>1705</v>
      </c>
      <c r="Q1572" t="s"/>
      <c r="R1572" t="s">
        <v>107</v>
      </c>
      <c r="S1572" t="s">
        <v>1728</v>
      </c>
      <c r="T1572" t="s">
        <v>81</v>
      </c>
      <c r="U1572" t="s">
        <v>82</v>
      </c>
      <c r="V1572" t="s">
        <v>83</v>
      </c>
      <c r="W1572" t="s">
        <v>109</v>
      </c>
      <c r="X1572" t="s"/>
      <c r="Y1572" t="s">
        <v>85</v>
      </c>
      <c r="Z1572">
        <f>HYPERLINK("https://hotel-media.eclerx.com/savepage/tk_15462419325790348_sr_189.html","info")</f>
        <v/>
      </c>
      <c r="AA1572" t="n">
        <v>9274</v>
      </c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319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1704877</v>
      </c>
      <c r="AZ1572" t="s">
        <v>1707</v>
      </c>
      <c r="BA1572" t="s"/>
      <c r="BB1572" t="n">
        <v>10517</v>
      </c>
      <c r="BC1572" t="n">
        <v>52.51955</v>
      </c>
      <c r="BD1572" t="n">
        <v>52.51955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1703</v>
      </c>
      <c r="F1573" t="n">
        <v>3554772</v>
      </c>
      <c r="G1573" t="s">
        <v>74</v>
      </c>
      <c r="H1573" t="s">
        <v>75</v>
      </c>
      <c r="I1573" t="s"/>
      <c r="J1573" t="s">
        <v>74</v>
      </c>
      <c r="K1573" t="n">
        <v>222.51</v>
      </c>
      <c r="L1573" t="s">
        <v>76</v>
      </c>
      <c r="M1573" t="s"/>
      <c r="N1573" t="s">
        <v>1721</v>
      </c>
      <c r="O1573" t="s">
        <v>78</v>
      </c>
      <c r="P1573" t="s">
        <v>1705</v>
      </c>
      <c r="Q1573" t="s"/>
      <c r="R1573" t="s">
        <v>107</v>
      </c>
      <c r="S1573" t="s">
        <v>1730</v>
      </c>
      <c r="T1573" t="s">
        <v>81</v>
      </c>
      <c r="U1573" t="s">
        <v>82</v>
      </c>
      <c r="V1573" t="s">
        <v>83</v>
      </c>
      <c r="W1573" t="s">
        <v>84</v>
      </c>
      <c r="X1573" t="s"/>
      <c r="Y1573" t="s">
        <v>85</v>
      </c>
      <c r="Z1573">
        <f>HYPERLINK("https://hotel-media.eclerx.com/savepage/tk_15462419325790348_sr_189.html","info")</f>
        <v/>
      </c>
      <c r="AA1573" t="n">
        <v>9274</v>
      </c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319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1704877</v>
      </c>
      <c r="AZ1573" t="s">
        <v>1707</v>
      </c>
      <c r="BA1573" t="s"/>
      <c r="BB1573" t="n">
        <v>10517</v>
      </c>
      <c r="BC1573" t="n">
        <v>52.51955</v>
      </c>
      <c r="BD1573" t="n">
        <v>52.51955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1703</v>
      </c>
      <c r="F1574" t="n">
        <v>3554772</v>
      </c>
      <c r="G1574" t="s">
        <v>74</v>
      </c>
      <c r="H1574" t="s">
        <v>75</v>
      </c>
      <c r="I1574" t="s"/>
      <c r="J1574" t="s">
        <v>74</v>
      </c>
      <c r="K1574" t="n">
        <v>222.51</v>
      </c>
      <c r="L1574" t="s">
        <v>76</v>
      </c>
      <c r="M1574" t="s"/>
      <c r="N1574" t="s">
        <v>1723</v>
      </c>
      <c r="O1574" t="s">
        <v>78</v>
      </c>
      <c r="P1574" t="s">
        <v>1705</v>
      </c>
      <c r="Q1574" t="s"/>
      <c r="R1574" t="s">
        <v>107</v>
      </c>
      <c r="S1574" t="s">
        <v>1730</v>
      </c>
      <c r="T1574" t="s">
        <v>81</v>
      </c>
      <c r="U1574" t="s">
        <v>82</v>
      </c>
      <c r="V1574" t="s">
        <v>83</v>
      </c>
      <c r="W1574" t="s">
        <v>84</v>
      </c>
      <c r="X1574" t="s"/>
      <c r="Y1574" t="s">
        <v>85</v>
      </c>
      <c r="Z1574">
        <f>HYPERLINK("https://hotel-media.eclerx.com/savepage/tk_15462419325790348_sr_189.html","info")</f>
        <v/>
      </c>
      <c r="AA1574" t="n">
        <v>9274</v>
      </c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319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1704877</v>
      </c>
      <c r="AZ1574" t="s">
        <v>1707</v>
      </c>
      <c r="BA1574" t="s"/>
      <c r="BB1574" t="n">
        <v>10517</v>
      </c>
      <c r="BC1574" t="n">
        <v>52.51955</v>
      </c>
      <c r="BD1574" t="n">
        <v>52.51955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1703</v>
      </c>
      <c r="F1575" t="n">
        <v>3554772</v>
      </c>
      <c r="G1575" t="s">
        <v>74</v>
      </c>
      <c r="H1575" t="s">
        <v>75</v>
      </c>
      <c r="I1575" t="s"/>
      <c r="J1575" t="s">
        <v>74</v>
      </c>
      <c r="K1575" t="n">
        <v>245.77</v>
      </c>
      <c r="L1575" t="s">
        <v>76</v>
      </c>
      <c r="M1575" t="s"/>
      <c r="N1575" t="s">
        <v>1731</v>
      </c>
      <c r="O1575" t="s">
        <v>78</v>
      </c>
      <c r="P1575" t="s">
        <v>1705</v>
      </c>
      <c r="Q1575" t="s"/>
      <c r="R1575" t="s">
        <v>107</v>
      </c>
      <c r="S1575" t="s">
        <v>1732</v>
      </c>
      <c r="T1575" t="s">
        <v>81</v>
      </c>
      <c r="U1575" t="s">
        <v>82</v>
      </c>
      <c r="V1575" t="s">
        <v>83</v>
      </c>
      <c r="W1575" t="s">
        <v>84</v>
      </c>
      <c r="X1575" t="s"/>
      <c r="Y1575" t="s">
        <v>85</v>
      </c>
      <c r="Z1575">
        <f>HYPERLINK("https://hotel-media.eclerx.com/savepage/tk_15462419325790348_sr_189.html","info")</f>
        <v/>
      </c>
      <c r="AA1575" t="n">
        <v>9274</v>
      </c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319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1704877</v>
      </c>
      <c r="AZ1575" t="s">
        <v>1707</v>
      </c>
      <c r="BA1575" t="s"/>
      <c r="BB1575" t="n">
        <v>10517</v>
      </c>
      <c r="BC1575" t="n">
        <v>52.51955</v>
      </c>
      <c r="BD1575" t="n">
        <v>52.51955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1733</v>
      </c>
      <c r="F1576" t="n">
        <v>1156606</v>
      </c>
      <c r="G1576" t="s">
        <v>74</v>
      </c>
      <c r="H1576" t="s">
        <v>75</v>
      </c>
      <c r="I1576" t="s"/>
      <c r="J1576" t="s">
        <v>74</v>
      </c>
      <c r="K1576" t="n">
        <v>74</v>
      </c>
      <c r="L1576" t="s">
        <v>76</v>
      </c>
      <c r="M1576" t="s"/>
      <c r="N1576" t="s">
        <v>104</v>
      </c>
      <c r="O1576" t="s">
        <v>78</v>
      </c>
      <c r="P1576" t="s">
        <v>1734</v>
      </c>
      <c r="Q1576" t="s"/>
      <c r="R1576" t="s">
        <v>380</v>
      </c>
      <c r="S1576" t="s">
        <v>600</v>
      </c>
      <c r="T1576" t="s">
        <v>81</v>
      </c>
      <c r="U1576" t="s">
        <v>82</v>
      </c>
      <c r="V1576" t="s">
        <v>83</v>
      </c>
      <c r="W1576" t="s">
        <v>84</v>
      </c>
      <c r="X1576" t="s"/>
      <c r="Y1576" t="s">
        <v>85</v>
      </c>
      <c r="Z1576">
        <f>HYPERLINK("https://hotel-media.eclerx.com/savepage/tk_15462422227310927_sr_188.html","info")</f>
        <v/>
      </c>
      <c r="AA1576" t="n">
        <v>181387</v>
      </c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518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1213867</v>
      </c>
      <c r="AZ1576" t="s">
        <v>1735</v>
      </c>
      <c r="BA1576" t="s"/>
      <c r="BB1576" t="n">
        <v>552857</v>
      </c>
      <c r="BC1576" t="n">
        <v>52.52513</v>
      </c>
      <c r="BD1576" t="n">
        <v>52.52513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1736</v>
      </c>
      <c r="F1577" t="n">
        <v>-1</v>
      </c>
      <c r="G1577" t="s">
        <v>74</v>
      </c>
      <c r="H1577" t="s">
        <v>75</v>
      </c>
      <c r="I1577" t="s"/>
      <c r="J1577" t="s">
        <v>74</v>
      </c>
      <c r="K1577" t="n">
        <v>78</v>
      </c>
      <c r="L1577" t="s">
        <v>76</v>
      </c>
      <c r="M1577" t="s"/>
      <c r="N1577" t="s">
        <v>93</v>
      </c>
      <c r="O1577" t="s">
        <v>78</v>
      </c>
      <c r="P1577" t="s">
        <v>1736</v>
      </c>
      <c r="Q1577" t="s"/>
      <c r="R1577" t="s">
        <v>112</v>
      </c>
      <c r="S1577" t="s">
        <v>577</v>
      </c>
      <c r="T1577" t="s">
        <v>81</v>
      </c>
      <c r="U1577" t="s">
        <v>82</v>
      </c>
      <c r="V1577" t="s">
        <v>83</v>
      </c>
      <c r="W1577" t="s">
        <v>109</v>
      </c>
      <c r="X1577" t="s"/>
      <c r="Y1577" t="s">
        <v>85</v>
      </c>
      <c r="Z1577">
        <f>HYPERLINK("https://hotel-media.eclerx.com/savepage/tk_1546241811918843_sr_189.html","info")</f>
        <v/>
      </c>
      <c r="AA1577" t="n">
        <v>-5876994</v>
      </c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262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5876994</v>
      </c>
      <c r="AZ1577" t="s">
        <v>1737</v>
      </c>
      <c r="BA1577" t="s"/>
      <c r="BB1577" t="n">
        <v>3176</v>
      </c>
      <c r="BC1577" t="n">
        <v>52.501755</v>
      </c>
      <c r="BD1577" t="n">
        <v>52.501755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1736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78.2</v>
      </c>
      <c r="L1578" t="s">
        <v>76</v>
      </c>
      <c r="M1578" t="s"/>
      <c r="N1578" t="s">
        <v>1738</v>
      </c>
      <c r="O1578" t="s">
        <v>78</v>
      </c>
      <c r="P1578" t="s">
        <v>1736</v>
      </c>
      <c r="Q1578" t="s"/>
      <c r="R1578" t="s">
        <v>112</v>
      </c>
      <c r="S1578" t="s">
        <v>1739</v>
      </c>
      <c r="T1578" t="s">
        <v>81</v>
      </c>
      <c r="U1578" t="s">
        <v>82</v>
      </c>
      <c r="V1578" t="s">
        <v>83</v>
      </c>
      <c r="W1578" t="s">
        <v>109</v>
      </c>
      <c r="X1578" t="s"/>
      <c r="Y1578" t="s">
        <v>85</v>
      </c>
      <c r="Z1578">
        <f>HYPERLINK("https://hotel-media.eclerx.com/savepage/tk_1546241811918843_sr_189.html","info")</f>
        <v/>
      </c>
      <c r="AA1578" t="n">
        <v>-5876994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262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5876994</v>
      </c>
      <c r="AZ1578" t="s">
        <v>1737</v>
      </c>
      <c r="BA1578" t="s"/>
      <c r="BB1578" t="n">
        <v>3176</v>
      </c>
      <c r="BC1578" t="n">
        <v>52.501755</v>
      </c>
      <c r="BD1578" t="n">
        <v>52.501755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1736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92.3</v>
      </c>
      <c r="L1579" t="s">
        <v>76</v>
      </c>
      <c r="M1579" t="s"/>
      <c r="N1579" t="s">
        <v>317</v>
      </c>
      <c r="O1579" t="s">
        <v>78</v>
      </c>
      <c r="P1579" t="s">
        <v>1736</v>
      </c>
      <c r="Q1579" t="s"/>
      <c r="R1579" t="s">
        <v>112</v>
      </c>
      <c r="S1579" t="s">
        <v>1740</v>
      </c>
      <c r="T1579" t="s">
        <v>81</v>
      </c>
      <c r="U1579" t="s">
        <v>82</v>
      </c>
      <c r="V1579" t="s">
        <v>83</v>
      </c>
      <c r="W1579" t="s">
        <v>109</v>
      </c>
      <c r="X1579" t="s"/>
      <c r="Y1579" t="s">
        <v>85</v>
      </c>
      <c r="Z1579">
        <f>HYPERLINK("https://hotel-media.eclerx.com/savepage/tk_1546241811918843_sr_189.html","info")</f>
        <v/>
      </c>
      <c r="AA1579" t="n">
        <v>-5876994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262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5876994</v>
      </c>
      <c r="AZ1579" t="s">
        <v>1737</v>
      </c>
      <c r="BA1579" t="s"/>
      <c r="BB1579" t="n">
        <v>3176</v>
      </c>
      <c r="BC1579" t="n">
        <v>52.501755</v>
      </c>
      <c r="BD1579" t="n">
        <v>52.501755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1736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102</v>
      </c>
      <c r="L1580" t="s">
        <v>76</v>
      </c>
      <c r="M1580" t="s"/>
      <c r="N1580" t="s">
        <v>327</v>
      </c>
      <c r="O1580" t="s">
        <v>78</v>
      </c>
      <c r="P1580" t="s">
        <v>1736</v>
      </c>
      <c r="Q1580" t="s"/>
      <c r="R1580" t="s">
        <v>112</v>
      </c>
      <c r="S1580" t="s">
        <v>159</v>
      </c>
      <c r="T1580" t="s">
        <v>81</v>
      </c>
      <c r="U1580" t="s">
        <v>82</v>
      </c>
      <c r="V1580" t="s">
        <v>83</v>
      </c>
      <c r="W1580" t="s">
        <v>109</v>
      </c>
      <c r="X1580" t="s"/>
      <c r="Y1580" t="s">
        <v>85</v>
      </c>
      <c r="Z1580">
        <f>HYPERLINK("https://hotel-media.eclerx.com/savepage/tk_1546241811918843_sr_189.html","info")</f>
        <v/>
      </c>
      <c r="AA1580" t="n">
        <v>-5876994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262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5876994</v>
      </c>
      <c r="AZ1580" t="s">
        <v>1737</v>
      </c>
      <c r="BA1580" t="s"/>
      <c r="BB1580" t="n">
        <v>3176</v>
      </c>
      <c r="BC1580" t="n">
        <v>52.501755</v>
      </c>
      <c r="BD1580" t="n">
        <v>52.501755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1736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105.8</v>
      </c>
      <c r="L1581" t="s">
        <v>76</v>
      </c>
      <c r="M1581" t="s"/>
      <c r="N1581" t="s">
        <v>708</v>
      </c>
      <c r="O1581" t="s">
        <v>78</v>
      </c>
      <c r="P1581" t="s">
        <v>1736</v>
      </c>
      <c r="Q1581" t="s"/>
      <c r="R1581" t="s">
        <v>112</v>
      </c>
      <c r="S1581" t="s">
        <v>1741</v>
      </c>
      <c r="T1581" t="s">
        <v>81</v>
      </c>
      <c r="U1581" t="s">
        <v>82</v>
      </c>
      <c r="V1581" t="s">
        <v>83</v>
      </c>
      <c r="W1581" t="s">
        <v>109</v>
      </c>
      <c r="X1581" t="s"/>
      <c r="Y1581" t="s">
        <v>85</v>
      </c>
      <c r="Z1581">
        <f>HYPERLINK("https://hotel-media.eclerx.com/savepage/tk_1546241811918843_sr_189.html","info")</f>
        <v/>
      </c>
      <c r="AA1581" t="n">
        <v>-5876994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262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5876994</v>
      </c>
      <c r="AZ1581" t="s">
        <v>1737</v>
      </c>
      <c r="BA1581" t="s"/>
      <c r="BB1581" t="n">
        <v>3176</v>
      </c>
      <c r="BC1581" t="n">
        <v>52.501755</v>
      </c>
      <c r="BD1581" t="n">
        <v>52.501755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1736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117</v>
      </c>
      <c r="L1582" t="s">
        <v>76</v>
      </c>
      <c r="M1582" t="s"/>
      <c r="N1582" t="s">
        <v>201</v>
      </c>
      <c r="O1582" t="s">
        <v>78</v>
      </c>
      <c r="P1582" t="s">
        <v>1736</v>
      </c>
      <c r="Q1582" t="s"/>
      <c r="R1582" t="s">
        <v>112</v>
      </c>
      <c r="S1582" t="s">
        <v>765</v>
      </c>
      <c r="T1582" t="s">
        <v>81</v>
      </c>
      <c r="U1582" t="s">
        <v>82</v>
      </c>
      <c r="V1582" t="s">
        <v>83</v>
      </c>
      <c r="W1582" t="s">
        <v>109</v>
      </c>
      <c r="X1582" t="s"/>
      <c r="Y1582" t="s">
        <v>85</v>
      </c>
      <c r="Z1582">
        <f>HYPERLINK("https://hotel-media.eclerx.com/savepage/tk_1546241811918843_sr_189.html","info")</f>
        <v/>
      </c>
      <c r="AA1582" t="n">
        <v>-5876994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262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5876994</v>
      </c>
      <c r="AZ1582" t="s">
        <v>1737</v>
      </c>
      <c r="BA1582" t="s"/>
      <c r="BB1582" t="n">
        <v>3176</v>
      </c>
      <c r="BC1582" t="n">
        <v>52.501755</v>
      </c>
      <c r="BD1582" t="n">
        <v>52.501755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1736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151</v>
      </c>
      <c r="L1583" t="s">
        <v>76</v>
      </c>
      <c r="M1583" t="s"/>
      <c r="N1583" t="s">
        <v>708</v>
      </c>
      <c r="O1583" t="s">
        <v>78</v>
      </c>
      <c r="P1583" t="s">
        <v>1736</v>
      </c>
      <c r="Q1583" t="s"/>
      <c r="R1583" t="s">
        <v>112</v>
      </c>
      <c r="S1583" t="s">
        <v>227</v>
      </c>
      <c r="T1583" t="s">
        <v>81</v>
      </c>
      <c r="U1583" t="s">
        <v>82</v>
      </c>
      <c r="V1583" t="s">
        <v>83</v>
      </c>
      <c r="W1583" t="s">
        <v>84</v>
      </c>
      <c r="X1583" t="s"/>
      <c r="Y1583" t="s">
        <v>85</v>
      </c>
      <c r="Z1583">
        <f>HYPERLINK("https://hotel-media.eclerx.com/savepage/tk_1546241811918843_sr_189.html","info")</f>
        <v/>
      </c>
      <c r="AA1583" t="n">
        <v>-5876994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262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5876994</v>
      </c>
      <c r="AZ1583" t="s">
        <v>1737</v>
      </c>
      <c r="BA1583" t="s"/>
      <c r="BB1583" t="n">
        <v>3176</v>
      </c>
      <c r="BC1583" t="n">
        <v>52.501755</v>
      </c>
      <c r="BD1583" t="n">
        <v>52.501755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1742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60.99</v>
      </c>
      <c r="L1584" t="s">
        <v>76</v>
      </c>
      <c r="M1584" t="s"/>
      <c r="N1584" t="s">
        <v>1743</v>
      </c>
      <c r="O1584" t="s">
        <v>78</v>
      </c>
      <c r="P1584" t="s">
        <v>1742</v>
      </c>
      <c r="Q1584" t="s"/>
      <c r="R1584" t="s">
        <v>79</v>
      </c>
      <c r="S1584" t="s">
        <v>1744</v>
      </c>
      <c r="T1584" t="s">
        <v>81</v>
      </c>
      <c r="U1584" t="s">
        <v>82</v>
      </c>
      <c r="V1584" t="s">
        <v>83</v>
      </c>
      <c r="W1584" t="s">
        <v>84</v>
      </c>
      <c r="X1584" t="s"/>
      <c r="Y1584" t="s">
        <v>85</v>
      </c>
      <c r="Z1584">
        <f>HYPERLINK("https://hotel-media.eclerx.com/savepage/tk_154624175229496_sr_188.html","info")</f>
        <v/>
      </c>
      <c r="AA1584" t="n">
        <v>-2208638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260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2208638</v>
      </c>
      <c r="AZ1584" t="s">
        <v>1745</v>
      </c>
      <c r="BA1584" t="s"/>
      <c r="BB1584" t="n">
        <v>218087</v>
      </c>
      <c r="BC1584" t="n">
        <v>52.4757</v>
      </c>
      <c r="BD1584" t="n">
        <v>52.4757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1742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71</v>
      </c>
      <c r="L1585" t="s">
        <v>76</v>
      </c>
      <c r="M1585" t="s"/>
      <c r="N1585" t="s">
        <v>104</v>
      </c>
      <c r="O1585" t="s">
        <v>78</v>
      </c>
      <c r="P1585" t="s">
        <v>1742</v>
      </c>
      <c r="Q1585" t="s"/>
      <c r="R1585" t="s">
        <v>79</v>
      </c>
      <c r="S1585" t="s">
        <v>280</v>
      </c>
      <c r="T1585" t="s">
        <v>81</v>
      </c>
      <c r="U1585" t="s">
        <v>82</v>
      </c>
      <c r="V1585" t="s">
        <v>83</v>
      </c>
      <c r="W1585" t="s">
        <v>109</v>
      </c>
      <c r="X1585" t="s"/>
      <c r="Y1585" t="s">
        <v>85</v>
      </c>
      <c r="Z1585">
        <f>HYPERLINK("https://hotel-media.eclerx.com/savepage/tk_154624175229496_sr_188.html","info")</f>
        <v/>
      </c>
      <c r="AA1585" t="n">
        <v>-2208638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260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2208638</v>
      </c>
      <c r="AZ1585" t="s">
        <v>1745</v>
      </c>
      <c r="BA1585" t="s"/>
      <c r="BB1585" t="n">
        <v>218087</v>
      </c>
      <c r="BC1585" t="n">
        <v>52.4757</v>
      </c>
      <c r="BD1585" t="n">
        <v>52.4757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1746</v>
      </c>
      <c r="F1586" t="n">
        <v>-1</v>
      </c>
      <c r="G1586" t="s">
        <v>74</v>
      </c>
      <c r="H1586" t="s">
        <v>75</v>
      </c>
      <c r="I1586" t="s"/>
      <c r="J1586" t="s">
        <v>74</v>
      </c>
      <c r="K1586" t="n">
        <v>45.05</v>
      </c>
      <c r="L1586" t="s">
        <v>76</v>
      </c>
      <c r="M1586" t="s"/>
      <c r="N1586" t="s">
        <v>93</v>
      </c>
      <c r="O1586" t="s">
        <v>78</v>
      </c>
      <c r="P1586" t="s">
        <v>1746</v>
      </c>
      <c r="Q1586" t="s"/>
      <c r="R1586" t="s">
        <v>171</v>
      </c>
      <c r="S1586" t="s">
        <v>1747</v>
      </c>
      <c r="T1586" t="s">
        <v>81</v>
      </c>
      <c r="U1586" t="s">
        <v>82</v>
      </c>
      <c r="V1586" t="s">
        <v>83</v>
      </c>
      <c r="W1586" t="s">
        <v>109</v>
      </c>
      <c r="X1586" t="s"/>
      <c r="Y1586" t="s">
        <v>85</v>
      </c>
      <c r="Z1586">
        <f>HYPERLINK("https://hotel-media.eclerx.com/savepage/tk_1546241627501176_sr_188.html","info")</f>
        <v/>
      </c>
      <c r="AA1586" t="n">
        <v>-2071617</v>
      </c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192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2071617</v>
      </c>
      <c r="AZ1586" t="s">
        <v>1748</v>
      </c>
      <c r="BA1586" t="s"/>
      <c r="BB1586" t="n">
        <v>699812</v>
      </c>
      <c r="BC1586" t="n">
        <v>52.497919</v>
      </c>
      <c r="BD1586" t="n">
        <v>52.497919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1746</v>
      </c>
      <c r="F1587" t="n">
        <v>-1</v>
      </c>
      <c r="G1587" t="s">
        <v>74</v>
      </c>
      <c r="H1587" t="s">
        <v>75</v>
      </c>
      <c r="I1587" t="s"/>
      <c r="J1587" t="s">
        <v>74</v>
      </c>
      <c r="K1587" t="n">
        <v>53</v>
      </c>
      <c r="L1587" t="s">
        <v>76</v>
      </c>
      <c r="M1587" t="s"/>
      <c r="N1587" t="s">
        <v>95</v>
      </c>
      <c r="O1587" t="s">
        <v>78</v>
      </c>
      <c r="P1587" t="s">
        <v>1746</v>
      </c>
      <c r="Q1587" t="s"/>
      <c r="R1587" t="s">
        <v>171</v>
      </c>
      <c r="S1587" t="s">
        <v>1749</v>
      </c>
      <c r="T1587" t="s">
        <v>81</v>
      </c>
      <c r="U1587" t="s">
        <v>82</v>
      </c>
      <c r="V1587" t="s">
        <v>83</v>
      </c>
      <c r="W1587" t="s">
        <v>109</v>
      </c>
      <c r="X1587" t="s"/>
      <c r="Y1587" t="s">
        <v>85</v>
      </c>
      <c r="Z1587">
        <f>HYPERLINK("https://hotel-media.eclerx.com/savepage/tk_1546241627501176_sr_188.html","info")</f>
        <v/>
      </c>
      <c r="AA1587" t="n">
        <v>-2071617</v>
      </c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192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2071617</v>
      </c>
      <c r="AZ1587" t="s">
        <v>1748</v>
      </c>
      <c r="BA1587" t="s"/>
      <c r="BB1587" t="n">
        <v>699812</v>
      </c>
      <c r="BC1587" t="n">
        <v>52.497919</v>
      </c>
      <c r="BD1587" t="n">
        <v>52.497919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1746</v>
      </c>
      <c r="F1588" t="n">
        <v>-1</v>
      </c>
      <c r="G1588" t="s">
        <v>74</v>
      </c>
      <c r="H1588" t="s">
        <v>75</v>
      </c>
      <c r="I1588" t="s"/>
      <c r="J1588" t="s">
        <v>74</v>
      </c>
      <c r="K1588" t="n">
        <v>63</v>
      </c>
      <c r="L1588" t="s">
        <v>76</v>
      </c>
      <c r="M1588" t="s"/>
      <c r="N1588" t="s">
        <v>201</v>
      </c>
      <c r="O1588" t="s">
        <v>78</v>
      </c>
      <c r="P1588" t="s">
        <v>1746</v>
      </c>
      <c r="Q1588" t="s"/>
      <c r="R1588" t="s">
        <v>171</v>
      </c>
      <c r="S1588" t="s">
        <v>789</v>
      </c>
      <c r="T1588" t="s">
        <v>81</v>
      </c>
      <c r="U1588" t="s">
        <v>82</v>
      </c>
      <c r="V1588" t="s">
        <v>83</v>
      </c>
      <c r="W1588" t="s">
        <v>109</v>
      </c>
      <c r="X1588" t="s"/>
      <c r="Y1588" t="s">
        <v>85</v>
      </c>
      <c r="Z1588">
        <f>HYPERLINK("https://hotel-media.eclerx.com/savepage/tk_1546241627501176_sr_188.html","info")</f>
        <v/>
      </c>
      <c r="AA1588" t="n">
        <v>-2071617</v>
      </c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192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2071617</v>
      </c>
      <c r="AZ1588" t="s">
        <v>1748</v>
      </c>
      <c r="BA1588" t="s"/>
      <c r="BB1588" t="n">
        <v>699812</v>
      </c>
      <c r="BC1588" t="n">
        <v>52.497919</v>
      </c>
      <c r="BD1588" t="n">
        <v>52.497919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1750</v>
      </c>
      <c r="F1589" t="n">
        <v>-1</v>
      </c>
      <c r="G1589" t="s">
        <v>74</v>
      </c>
      <c r="H1589" t="s">
        <v>75</v>
      </c>
      <c r="I1589" t="s"/>
      <c r="J1589" t="s">
        <v>74</v>
      </c>
      <c r="K1589" t="n">
        <v>126.6</v>
      </c>
      <c r="L1589" t="s">
        <v>76</v>
      </c>
      <c r="M1589" t="s"/>
      <c r="N1589" t="s">
        <v>93</v>
      </c>
      <c r="O1589" t="s">
        <v>78</v>
      </c>
      <c r="P1589" t="s">
        <v>1750</v>
      </c>
      <c r="Q1589" t="s"/>
      <c r="R1589" t="s">
        <v>112</v>
      </c>
      <c r="S1589" t="s">
        <v>1751</v>
      </c>
      <c r="T1589" t="s">
        <v>81</v>
      </c>
      <c r="U1589" t="s">
        <v>82</v>
      </c>
      <c r="V1589" t="s">
        <v>83</v>
      </c>
      <c r="W1589" t="s">
        <v>109</v>
      </c>
      <c r="X1589" t="s"/>
      <c r="Y1589" t="s">
        <v>85</v>
      </c>
      <c r="Z1589">
        <f>HYPERLINK("https://hotel-media.eclerx.com/savepage/tk_1546242094467765_sr_189.html","info")</f>
        <v/>
      </c>
      <c r="AA1589" t="n">
        <v>-2071719</v>
      </c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395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2071719</v>
      </c>
      <c r="AZ1589" t="s">
        <v>1752</v>
      </c>
      <c r="BA1589" t="s"/>
      <c r="BB1589" t="n">
        <v>14411</v>
      </c>
      <c r="BC1589" t="n">
        <v>52.524616</v>
      </c>
      <c r="BD1589" t="n">
        <v>52.524616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1750</v>
      </c>
      <c r="F1590" t="n">
        <v>-1</v>
      </c>
      <c r="G1590" t="s">
        <v>74</v>
      </c>
      <c r="H1590" t="s">
        <v>75</v>
      </c>
      <c r="I1590" t="s"/>
      <c r="J1590" t="s">
        <v>74</v>
      </c>
      <c r="K1590" t="n">
        <v>149</v>
      </c>
      <c r="L1590" t="s">
        <v>76</v>
      </c>
      <c r="M1590" t="s"/>
      <c r="N1590" t="s">
        <v>104</v>
      </c>
      <c r="O1590" t="s">
        <v>78</v>
      </c>
      <c r="P1590" t="s">
        <v>1750</v>
      </c>
      <c r="Q1590" t="s"/>
      <c r="R1590" t="s">
        <v>112</v>
      </c>
      <c r="S1590" t="s">
        <v>206</v>
      </c>
      <c r="T1590" t="s">
        <v>81</v>
      </c>
      <c r="U1590" t="s">
        <v>82</v>
      </c>
      <c r="V1590" t="s">
        <v>83</v>
      </c>
      <c r="W1590" t="s">
        <v>109</v>
      </c>
      <c r="X1590" t="s"/>
      <c r="Y1590" t="s">
        <v>85</v>
      </c>
      <c r="Z1590">
        <f>HYPERLINK("https://hotel-media.eclerx.com/savepage/tk_1546242094467765_sr_189.html","info")</f>
        <v/>
      </c>
      <c r="AA1590" t="n">
        <v>-2071719</v>
      </c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395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2071719</v>
      </c>
      <c r="AZ1590" t="s">
        <v>1752</v>
      </c>
      <c r="BA1590" t="s"/>
      <c r="BB1590" t="n">
        <v>14411</v>
      </c>
      <c r="BC1590" t="n">
        <v>52.524616</v>
      </c>
      <c r="BD1590" t="n">
        <v>52.524616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1750</v>
      </c>
      <c r="F1591" t="n">
        <v>-1</v>
      </c>
      <c r="G1591" t="s">
        <v>74</v>
      </c>
      <c r="H1591" t="s">
        <v>75</v>
      </c>
      <c r="I1591" t="s"/>
      <c r="J1591" t="s">
        <v>74</v>
      </c>
      <c r="K1591" t="n">
        <v>159</v>
      </c>
      <c r="L1591" t="s">
        <v>76</v>
      </c>
      <c r="M1591" t="s"/>
      <c r="N1591" t="s">
        <v>182</v>
      </c>
      <c r="O1591" t="s">
        <v>78</v>
      </c>
      <c r="P1591" t="s">
        <v>1750</v>
      </c>
      <c r="Q1591" t="s"/>
      <c r="R1591" t="s">
        <v>112</v>
      </c>
      <c r="S1591" t="s">
        <v>985</v>
      </c>
      <c r="T1591" t="s">
        <v>81</v>
      </c>
      <c r="U1591" t="s">
        <v>82</v>
      </c>
      <c r="V1591" t="s">
        <v>83</v>
      </c>
      <c r="W1591" t="s">
        <v>109</v>
      </c>
      <c r="X1591" t="s"/>
      <c r="Y1591" t="s">
        <v>85</v>
      </c>
      <c r="Z1591">
        <f>HYPERLINK("https://hotel-media.eclerx.com/savepage/tk_1546242094467765_sr_189.html","info")</f>
        <v/>
      </c>
      <c r="AA1591" t="n">
        <v>-2071719</v>
      </c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395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2071719</v>
      </c>
      <c r="AZ1591" t="s">
        <v>1752</v>
      </c>
      <c r="BA1591" t="s"/>
      <c r="BB1591" t="n">
        <v>14411</v>
      </c>
      <c r="BC1591" t="n">
        <v>52.524616</v>
      </c>
      <c r="BD1591" t="n">
        <v>52.524616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1750</v>
      </c>
      <c r="F1592" t="n">
        <v>-1</v>
      </c>
      <c r="G1592" t="s">
        <v>74</v>
      </c>
      <c r="H1592" t="s">
        <v>75</v>
      </c>
      <c r="I1592" t="s"/>
      <c r="J1592" t="s">
        <v>74</v>
      </c>
      <c r="K1592" t="n">
        <v>199</v>
      </c>
      <c r="L1592" t="s">
        <v>76</v>
      </c>
      <c r="M1592" t="s"/>
      <c r="N1592" t="s">
        <v>220</v>
      </c>
      <c r="O1592" t="s">
        <v>78</v>
      </c>
      <c r="P1592" t="s">
        <v>1750</v>
      </c>
      <c r="Q1592" t="s"/>
      <c r="R1592" t="s">
        <v>112</v>
      </c>
      <c r="S1592" t="s">
        <v>1097</v>
      </c>
      <c r="T1592" t="s">
        <v>81</v>
      </c>
      <c r="U1592" t="s">
        <v>82</v>
      </c>
      <c r="V1592" t="s">
        <v>83</v>
      </c>
      <c r="W1592" t="s">
        <v>109</v>
      </c>
      <c r="X1592" t="s"/>
      <c r="Y1592" t="s">
        <v>85</v>
      </c>
      <c r="Z1592">
        <f>HYPERLINK("https://hotel-media.eclerx.com/savepage/tk_1546242094467765_sr_189.html","info")</f>
        <v/>
      </c>
      <c r="AA1592" t="n">
        <v>-2071719</v>
      </c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395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2071719</v>
      </c>
      <c r="AZ1592" t="s">
        <v>1752</v>
      </c>
      <c r="BA1592" t="s"/>
      <c r="BB1592" t="n">
        <v>14411</v>
      </c>
      <c r="BC1592" t="n">
        <v>52.524616</v>
      </c>
      <c r="BD1592" t="n">
        <v>52.524616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1750</v>
      </c>
      <c r="F1593" t="n">
        <v>-1</v>
      </c>
      <c r="G1593" t="s">
        <v>74</v>
      </c>
      <c r="H1593" t="s">
        <v>75</v>
      </c>
      <c r="I1593" t="s"/>
      <c r="J1593" t="s">
        <v>74</v>
      </c>
      <c r="K1593" t="n">
        <v>229</v>
      </c>
      <c r="L1593" t="s">
        <v>76</v>
      </c>
      <c r="M1593" t="s"/>
      <c r="N1593" t="s">
        <v>1753</v>
      </c>
      <c r="O1593" t="s">
        <v>78</v>
      </c>
      <c r="P1593" t="s">
        <v>1750</v>
      </c>
      <c r="Q1593" t="s"/>
      <c r="R1593" t="s">
        <v>112</v>
      </c>
      <c r="S1593" t="s">
        <v>1098</v>
      </c>
      <c r="T1593" t="s">
        <v>81</v>
      </c>
      <c r="U1593" t="s">
        <v>82</v>
      </c>
      <c r="V1593" t="s">
        <v>83</v>
      </c>
      <c r="W1593" t="s">
        <v>109</v>
      </c>
      <c r="X1593" t="s"/>
      <c r="Y1593" t="s">
        <v>85</v>
      </c>
      <c r="Z1593">
        <f>HYPERLINK("https://hotel-media.eclerx.com/savepage/tk_1546242094467765_sr_189.html","info")</f>
        <v/>
      </c>
      <c r="AA1593" t="n">
        <v>-2071719</v>
      </c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395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2071719</v>
      </c>
      <c r="AZ1593" t="s">
        <v>1752</v>
      </c>
      <c r="BA1593" t="s"/>
      <c r="BB1593" t="n">
        <v>14411</v>
      </c>
      <c r="BC1593" t="n">
        <v>52.524616</v>
      </c>
      <c r="BD1593" t="n">
        <v>52.524616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1754</v>
      </c>
      <c r="F1594" t="n">
        <v>580544</v>
      </c>
      <c r="G1594" t="s">
        <v>74</v>
      </c>
      <c r="H1594" t="s">
        <v>75</v>
      </c>
      <c r="I1594" t="s"/>
      <c r="J1594" t="s">
        <v>74</v>
      </c>
      <c r="K1594" t="n">
        <v>108.24</v>
      </c>
      <c r="L1594" t="s">
        <v>76</v>
      </c>
      <c r="M1594" t="s"/>
      <c r="N1594" t="s">
        <v>292</v>
      </c>
      <c r="O1594" t="s">
        <v>78</v>
      </c>
      <c r="P1594" t="s">
        <v>1755</v>
      </c>
      <c r="Q1594" t="s"/>
      <c r="R1594" t="s">
        <v>112</v>
      </c>
      <c r="S1594" t="s">
        <v>1756</v>
      </c>
      <c r="T1594" t="s">
        <v>81</v>
      </c>
      <c r="U1594" t="s">
        <v>82</v>
      </c>
      <c r="V1594" t="s">
        <v>83</v>
      </c>
      <c r="W1594" t="s">
        <v>109</v>
      </c>
      <c r="X1594" t="s"/>
      <c r="Y1594" t="s">
        <v>85</v>
      </c>
      <c r="Z1594">
        <f>HYPERLINK("https://hotel-media.eclerx.com/savepage/tk_15462414497800415_sr_189.html","info")</f>
        <v/>
      </c>
      <c r="AA1594" t="n">
        <v>17982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85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937767</v>
      </c>
      <c r="AZ1594" t="s">
        <v>1757</v>
      </c>
      <c r="BA1594" t="s"/>
      <c r="BB1594" t="n">
        <v>154152</v>
      </c>
      <c r="BC1594" t="n">
        <v>52.546613</v>
      </c>
      <c r="BD1594" t="n">
        <v>52.546613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1754</v>
      </c>
      <c r="F1595" t="n">
        <v>580544</v>
      </c>
      <c r="G1595" t="s">
        <v>74</v>
      </c>
      <c r="H1595" t="s">
        <v>75</v>
      </c>
      <c r="I1595" t="s"/>
      <c r="J1595" t="s">
        <v>74</v>
      </c>
      <c r="K1595" t="n">
        <v>128.7</v>
      </c>
      <c r="L1595" t="s">
        <v>76</v>
      </c>
      <c r="M1595" t="s"/>
      <c r="N1595" t="s">
        <v>292</v>
      </c>
      <c r="O1595" t="s">
        <v>78</v>
      </c>
      <c r="P1595" t="s">
        <v>1755</v>
      </c>
      <c r="Q1595" t="s"/>
      <c r="R1595" t="s">
        <v>112</v>
      </c>
      <c r="S1595" t="s">
        <v>1758</v>
      </c>
      <c r="T1595" t="s">
        <v>81</v>
      </c>
      <c r="U1595" t="s">
        <v>82</v>
      </c>
      <c r="V1595" t="s">
        <v>83</v>
      </c>
      <c r="W1595" t="s">
        <v>84</v>
      </c>
      <c r="X1595" t="s"/>
      <c r="Y1595" t="s">
        <v>85</v>
      </c>
      <c r="Z1595">
        <f>HYPERLINK("https://hotel-media.eclerx.com/savepage/tk_15462414497800415_sr_189.html","info")</f>
        <v/>
      </c>
      <c r="AA1595" t="n">
        <v>17982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85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937767</v>
      </c>
      <c r="AZ1595" t="s">
        <v>1757</v>
      </c>
      <c r="BA1595" t="s"/>
      <c r="BB1595" t="n">
        <v>154152</v>
      </c>
      <c r="BC1595" t="n">
        <v>52.546613</v>
      </c>
      <c r="BD1595" t="n">
        <v>52.546613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1754</v>
      </c>
      <c r="F1596" t="n">
        <v>580544</v>
      </c>
      <c r="G1596" t="s">
        <v>74</v>
      </c>
      <c r="H1596" t="s">
        <v>75</v>
      </c>
      <c r="I1596" t="s"/>
      <c r="J1596" t="s">
        <v>74</v>
      </c>
      <c r="K1596" t="n">
        <v>147.85</v>
      </c>
      <c r="L1596" t="s">
        <v>76</v>
      </c>
      <c r="M1596" t="s"/>
      <c r="N1596" t="s">
        <v>475</v>
      </c>
      <c r="O1596" t="s">
        <v>78</v>
      </c>
      <c r="P1596" t="s">
        <v>1755</v>
      </c>
      <c r="Q1596" t="s"/>
      <c r="R1596" t="s">
        <v>112</v>
      </c>
      <c r="S1596" t="s">
        <v>1759</v>
      </c>
      <c r="T1596" t="s">
        <v>81</v>
      </c>
      <c r="U1596" t="s">
        <v>82</v>
      </c>
      <c r="V1596" t="s">
        <v>83</v>
      </c>
      <c r="W1596" t="s">
        <v>109</v>
      </c>
      <c r="X1596" t="s"/>
      <c r="Y1596" t="s">
        <v>85</v>
      </c>
      <c r="Z1596">
        <f>HYPERLINK("https://hotel-media.eclerx.com/savepage/tk_15462414497800415_sr_189.html","info")</f>
        <v/>
      </c>
      <c r="AA1596" t="n">
        <v>17982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85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937767</v>
      </c>
      <c r="AZ1596" t="s">
        <v>1757</v>
      </c>
      <c r="BA1596" t="s"/>
      <c r="BB1596" t="n">
        <v>154152</v>
      </c>
      <c r="BC1596" t="n">
        <v>52.546613</v>
      </c>
      <c r="BD1596" t="n">
        <v>52.546613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1754</v>
      </c>
      <c r="F1597" t="n">
        <v>580544</v>
      </c>
      <c r="G1597" t="s">
        <v>74</v>
      </c>
      <c r="H1597" t="s">
        <v>75</v>
      </c>
      <c r="I1597" t="s"/>
      <c r="J1597" t="s">
        <v>74</v>
      </c>
      <c r="K1597" t="n">
        <v>164.85</v>
      </c>
      <c r="L1597" t="s">
        <v>76</v>
      </c>
      <c r="M1597" t="s"/>
      <c r="N1597" t="s">
        <v>1760</v>
      </c>
      <c r="O1597" t="s">
        <v>78</v>
      </c>
      <c r="P1597" t="s">
        <v>1755</v>
      </c>
      <c r="Q1597" t="s"/>
      <c r="R1597" t="s">
        <v>112</v>
      </c>
      <c r="S1597" t="s">
        <v>532</v>
      </c>
      <c r="T1597" t="s">
        <v>81</v>
      </c>
      <c r="U1597" t="s">
        <v>82</v>
      </c>
      <c r="V1597" t="s">
        <v>83</v>
      </c>
      <c r="W1597" t="s">
        <v>109</v>
      </c>
      <c r="X1597" t="s"/>
      <c r="Y1597" t="s">
        <v>85</v>
      </c>
      <c r="Z1597">
        <f>HYPERLINK("https://hotel-media.eclerx.com/savepage/tk_15462414497800415_sr_189.html","info")</f>
        <v/>
      </c>
      <c r="AA1597" t="n">
        <v>17982</v>
      </c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85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937767</v>
      </c>
      <c r="AZ1597" t="s">
        <v>1757</v>
      </c>
      <c r="BA1597" t="s"/>
      <c r="BB1597" t="n">
        <v>154152</v>
      </c>
      <c r="BC1597" t="n">
        <v>52.546613</v>
      </c>
      <c r="BD1597" t="n">
        <v>52.546613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1754</v>
      </c>
      <c r="F1598" t="n">
        <v>580544</v>
      </c>
      <c r="G1598" t="s">
        <v>74</v>
      </c>
      <c r="H1598" t="s">
        <v>75</v>
      </c>
      <c r="I1598" t="s"/>
      <c r="J1598" t="s">
        <v>74</v>
      </c>
      <c r="K1598" t="n">
        <v>168.31</v>
      </c>
      <c r="L1598" t="s">
        <v>76</v>
      </c>
      <c r="M1598" t="s"/>
      <c r="N1598" t="s">
        <v>475</v>
      </c>
      <c r="O1598" t="s">
        <v>78</v>
      </c>
      <c r="P1598" t="s">
        <v>1755</v>
      </c>
      <c r="Q1598" t="s"/>
      <c r="R1598" t="s">
        <v>112</v>
      </c>
      <c r="S1598" t="s">
        <v>1761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>
        <f>HYPERLINK("https://hotel-media.eclerx.com/savepage/tk_15462414497800415_sr_189.html","info")</f>
        <v/>
      </c>
      <c r="AA1598" t="n">
        <v>17982</v>
      </c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85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937767</v>
      </c>
      <c r="AZ1598" t="s">
        <v>1757</v>
      </c>
      <c r="BA1598" t="s"/>
      <c r="BB1598" t="n">
        <v>154152</v>
      </c>
      <c r="BC1598" t="n">
        <v>52.546613</v>
      </c>
      <c r="BD1598" t="n">
        <v>52.546613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588</v>
      </c>
      <c r="F1599" t="n">
        <v>-1</v>
      </c>
      <c r="G1599" t="s">
        <v>74</v>
      </c>
      <c r="H1599" t="s">
        <v>75</v>
      </c>
      <c r="I1599" t="s"/>
      <c r="J1599" t="s">
        <v>74</v>
      </c>
      <c r="K1599" t="n">
        <v>94</v>
      </c>
      <c r="L1599" t="s">
        <v>76</v>
      </c>
      <c r="M1599" t="s"/>
      <c r="N1599" t="s">
        <v>95</v>
      </c>
      <c r="O1599" t="s">
        <v>78</v>
      </c>
      <c r="P1599" t="s">
        <v>588</v>
      </c>
      <c r="Q1599" t="s"/>
      <c r="R1599" t="s">
        <v>171</v>
      </c>
      <c r="S1599" t="s">
        <v>589</v>
      </c>
      <c r="T1599" t="s">
        <v>81</v>
      </c>
      <c r="U1599" t="s">
        <v>82</v>
      </c>
      <c r="V1599" t="s">
        <v>83</v>
      </c>
      <c r="W1599" t="s">
        <v>109</v>
      </c>
      <c r="X1599" t="s"/>
      <c r="Y1599" t="s">
        <v>85</v>
      </c>
      <c r="Z1599">
        <f>HYPERLINK("https://hotel-media.eclerx.com/savepage/tk_15462412919501667_sr_188.html","info")</f>
        <v/>
      </c>
      <c r="AA1599" t="n">
        <v>-2071738</v>
      </c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9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2071738</v>
      </c>
      <c r="AZ1599" t="s">
        <v>590</v>
      </c>
      <c r="BA1599" t="s"/>
      <c r="BB1599" t="n">
        <v>66303</v>
      </c>
      <c r="BC1599" t="n">
        <v>52.61019</v>
      </c>
      <c r="BD1599" t="n">
        <v>52.61019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588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110</v>
      </c>
      <c r="L1600" t="s">
        <v>76</v>
      </c>
      <c r="M1600" t="s"/>
      <c r="N1600" t="s">
        <v>201</v>
      </c>
      <c r="O1600" t="s">
        <v>78</v>
      </c>
      <c r="P1600" t="s">
        <v>588</v>
      </c>
      <c r="Q1600" t="s"/>
      <c r="R1600" t="s">
        <v>171</v>
      </c>
      <c r="S1600" t="s">
        <v>591</v>
      </c>
      <c r="T1600" t="s">
        <v>81</v>
      </c>
      <c r="U1600" t="s">
        <v>82</v>
      </c>
      <c r="V1600" t="s">
        <v>83</v>
      </c>
      <c r="W1600" t="s">
        <v>109</v>
      </c>
      <c r="X1600" t="s"/>
      <c r="Y1600" t="s">
        <v>85</v>
      </c>
      <c r="Z1600">
        <f>HYPERLINK("https://hotel-media.eclerx.com/savepage/tk_15462412919501667_sr_188.html","info")</f>
        <v/>
      </c>
      <c r="AA1600" t="n">
        <v>-2071738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9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2071738</v>
      </c>
      <c r="AZ1600" t="s">
        <v>590</v>
      </c>
      <c r="BA1600" t="s"/>
      <c r="BB1600" t="n">
        <v>66303</v>
      </c>
      <c r="BC1600" t="n">
        <v>52.61019</v>
      </c>
      <c r="BD1600" t="n">
        <v>52.61019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1762</v>
      </c>
      <c r="F1601" t="n">
        <v>755288</v>
      </c>
      <c r="G1601" t="s">
        <v>74</v>
      </c>
      <c r="H1601" t="s">
        <v>75</v>
      </c>
      <c r="I1601" t="s"/>
      <c r="J1601" t="s">
        <v>74</v>
      </c>
      <c r="K1601" t="n">
        <v>98.28</v>
      </c>
      <c r="L1601" t="s">
        <v>76</v>
      </c>
      <c r="M1601" t="s"/>
      <c r="N1601" t="s">
        <v>1763</v>
      </c>
      <c r="O1601" t="s">
        <v>78</v>
      </c>
      <c r="P1601" t="s">
        <v>1764</v>
      </c>
      <c r="Q1601" t="s"/>
      <c r="R1601" t="s">
        <v>171</v>
      </c>
      <c r="S1601" t="s">
        <v>1765</v>
      </c>
      <c r="T1601" t="s">
        <v>81</v>
      </c>
      <c r="U1601" t="s">
        <v>82</v>
      </c>
      <c r="V1601" t="s">
        <v>83</v>
      </c>
      <c r="W1601" t="s">
        <v>84</v>
      </c>
      <c r="X1601" t="s"/>
      <c r="Y1601" t="s">
        <v>85</v>
      </c>
      <c r="Z1601">
        <f>HYPERLINK("https://hotel-media.eclerx.com/savepage/tk_15462415273066592_sr_189.html","info")</f>
        <v/>
      </c>
      <c r="AA1601" t="n">
        <v>142936</v>
      </c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124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955185</v>
      </c>
      <c r="AZ1601" t="s">
        <v>1766</v>
      </c>
      <c r="BA1601" t="s"/>
      <c r="BB1601" t="n">
        <v>464099</v>
      </c>
      <c r="BC1601" t="n">
        <v>52.504895</v>
      </c>
      <c r="BD1601" t="n">
        <v>52.504895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1762</v>
      </c>
      <c r="F1602" t="n">
        <v>755288</v>
      </c>
      <c r="G1602" t="s">
        <v>74</v>
      </c>
      <c r="H1602" t="s">
        <v>75</v>
      </c>
      <c r="I1602" t="s"/>
      <c r="J1602" t="s">
        <v>74</v>
      </c>
      <c r="K1602" t="n">
        <v>104.83</v>
      </c>
      <c r="L1602" t="s">
        <v>76</v>
      </c>
      <c r="M1602" t="s"/>
      <c r="N1602" t="s">
        <v>1767</v>
      </c>
      <c r="O1602" t="s">
        <v>78</v>
      </c>
      <c r="P1602" t="s">
        <v>1764</v>
      </c>
      <c r="Q1602" t="s"/>
      <c r="R1602" t="s">
        <v>171</v>
      </c>
      <c r="S1602" t="s">
        <v>1768</v>
      </c>
      <c r="T1602" t="s">
        <v>81</v>
      </c>
      <c r="U1602" t="s">
        <v>82</v>
      </c>
      <c r="V1602" t="s">
        <v>83</v>
      </c>
      <c r="W1602" t="s">
        <v>84</v>
      </c>
      <c r="X1602" t="s"/>
      <c r="Y1602" t="s">
        <v>85</v>
      </c>
      <c r="Z1602">
        <f>HYPERLINK("https://hotel-media.eclerx.com/savepage/tk_15462415273066592_sr_189.html","info")</f>
        <v/>
      </c>
      <c r="AA1602" t="n">
        <v>142936</v>
      </c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124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955185</v>
      </c>
      <c r="AZ1602" t="s">
        <v>1766</v>
      </c>
      <c r="BA1602" t="s"/>
      <c r="BB1602" t="n">
        <v>464099</v>
      </c>
      <c r="BC1602" t="n">
        <v>52.504895</v>
      </c>
      <c r="BD1602" t="n">
        <v>52.504895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1762</v>
      </c>
      <c r="F1603" t="n">
        <v>755288</v>
      </c>
      <c r="G1603" t="s">
        <v>74</v>
      </c>
      <c r="H1603" t="s">
        <v>75</v>
      </c>
      <c r="I1603" t="s"/>
      <c r="J1603" t="s">
        <v>74</v>
      </c>
      <c r="K1603" t="n">
        <v>101.12</v>
      </c>
      <c r="L1603" t="s">
        <v>76</v>
      </c>
      <c r="M1603" t="s"/>
      <c r="N1603" t="s">
        <v>1769</v>
      </c>
      <c r="O1603" t="s">
        <v>78</v>
      </c>
      <c r="P1603" t="s">
        <v>1764</v>
      </c>
      <c r="Q1603" t="s"/>
      <c r="R1603" t="s">
        <v>171</v>
      </c>
      <c r="S1603" t="s">
        <v>1770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>
        <f>HYPERLINK("https://hotel-media.eclerx.com/savepage/tk_15462415273066592_sr_189.html","info")</f>
        <v/>
      </c>
      <c r="AA1603" t="n">
        <v>142936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124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955185</v>
      </c>
      <c r="AZ1603" t="s">
        <v>1766</v>
      </c>
      <c r="BA1603" t="s"/>
      <c r="BB1603" t="n">
        <v>464099</v>
      </c>
      <c r="BC1603" t="n">
        <v>52.504895</v>
      </c>
      <c r="BD1603" t="n">
        <v>52.504895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1762</v>
      </c>
      <c r="F1604" t="n">
        <v>755288</v>
      </c>
      <c r="G1604" t="s">
        <v>74</v>
      </c>
      <c r="H1604" t="s">
        <v>75</v>
      </c>
      <c r="I1604" t="s"/>
      <c r="J1604" t="s">
        <v>74</v>
      </c>
      <c r="K1604" t="n">
        <v>103.01</v>
      </c>
      <c r="L1604" t="s">
        <v>76</v>
      </c>
      <c r="M1604" t="s"/>
      <c r="N1604" t="s">
        <v>1771</v>
      </c>
      <c r="O1604" t="s">
        <v>78</v>
      </c>
      <c r="P1604" t="s">
        <v>1764</v>
      </c>
      <c r="Q1604" t="s"/>
      <c r="R1604" t="s">
        <v>171</v>
      </c>
      <c r="S1604" t="s">
        <v>1355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>
        <f>HYPERLINK("https://hotel-media.eclerx.com/savepage/tk_15462415273066592_sr_189.html","info")</f>
        <v/>
      </c>
      <c r="AA1604" t="n">
        <v>142936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124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955185</v>
      </c>
      <c r="AZ1604" t="s">
        <v>1766</v>
      </c>
      <c r="BA1604" t="s"/>
      <c r="BB1604" t="n">
        <v>464099</v>
      </c>
      <c r="BC1604" t="n">
        <v>52.504895</v>
      </c>
      <c r="BD1604" t="n">
        <v>52.504895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1762</v>
      </c>
      <c r="F1605" t="n">
        <v>755288</v>
      </c>
      <c r="G1605" t="s">
        <v>74</v>
      </c>
      <c r="H1605" t="s">
        <v>75</v>
      </c>
      <c r="I1605" t="s"/>
      <c r="J1605" t="s">
        <v>74</v>
      </c>
      <c r="K1605" t="n">
        <v>107.73</v>
      </c>
      <c r="L1605" t="s">
        <v>76</v>
      </c>
      <c r="M1605" t="s"/>
      <c r="N1605" t="s">
        <v>1772</v>
      </c>
      <c r="O1605" t="s">
        <v>78</v>
      </c>
      <c r="P1605" t="s">
        <v>1764</v>
      </c>
      <c r="Q1605" t="s"/>
      <c r="R1605" t="s">
        <v>171</v>
      </c>
      <c r="S1605" t="s">
        <v>1773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>
        <f>HYPERLINK("https://hotel-media.eclerx.com/savepage/tk_15462415273066592_sr_189.html","info")</f>
        <v/>
      </c>
      <c r="AA1605" t="n">
        <v>142936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124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955185</v>
      </c>
      <c r="AZ1605" t="s">
        <v>1766</v>
      </c>
      <c r="BA1605" t="s"/>
      <c r="BB1605" t="n">
        <v>464099</v>
      </c>
      <c r="BC1605" t="n">
        <v>52.504895</v>
      </c>
      <c r="BD1605" t="n">
        <v>52.504895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1762</v>
      </c>
      <c r="F1606" t="n">
        <v>755288</v>
      </c>
      <c r="G1606" t="s">
        <v>74</v>
      </c>
      <c r="H1606" t="s">
        <v>75</v>
      </c>
      <c r="I1606" t="s"/>
      <c r="J1606" t="s">
        <v>74</v>
      </c>
      <c r="K1606" t="n">
        <v>107.86</v>
      </c>
      <c r="L1606" t="s">
        <v>76</v>
      </c>
      <c r="M1606" t="s"/>
      <c r="N1606" t="s">
        <v>1769</v>
      </c>
      <c r="O1606" t="s">
        <v>78</v>
      </c>
      <c r="P1606" t="s">
        <v>1764</v>
      </c>
      <c r="Q1606" t="s"/>
      <c r="R1606" t="s">
        <v>171</v>
      </c>
      <c r="S1606" t="s">
        <v>1774</v>
      </c>
      <c r="T1606" t="s">
        <v>81</v>
      </c>
      <c r="U1606" t="s">
        <v>82</v>
      </c>
      <c r="V1606" t="s">
        <v>83</v>
      </c>
      <c r="W1606" t="s">
        <v>84</v>
      </c>
      <c r="X1606" t="s"/>
      <c r="Y1606" t="s">
        <v>85</v>
      </c>
      <c r="Z1606">
        <f>HYPERLINK("https://hotel-media.eclerx.com/savepage/tk_15462415273066592_sr_189.html","info")</f>
        <v/>
      </c>
      <c r="AA1606" t="n">
        <v>142936</v>
      </c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124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955185</v>
      </c>
      <c r="AZ1606" t="s">
        <v>1766</v>
      </c>
      <c r="BA1606" t="s"/>
      <c r="BB1606" t="n">
        <v>464099</v>
      </c>
      <c r="BC1606" t="n">
        <v>52.504895</v>
      </c>
      <c r="BD1606" t="n">
        <v>52.504895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1762</v>
      </c>
      <c r="F1607" t="n">
        <v>755288</v>
      </c>
      <c r="G1607" t="s">
        <v>74</v>
      </c>
      <c r="H1607" t="s">
        <v>75</v>
      </c>
      <c r="I1607" t="s"/>
      <c r="J1607" t="s">
        <v>74</v>
      </c>
      <c r="K1607" t="n">
        <v>109.2</v>
      </c>
      <c r="L1607" t="s">
        <v>76</v>
      </c>
      <c r="M1607" t="s"/>
      <c r="N1607" t="s">
        <v>1767</v>
      </c>
      <c r="O1607" t="s">
        <v>78</v>
      </c>
      <c r="P1607" t="s">
        <v>1764</v>
      </c>
      <c r="Q1607" t="s"/>
      <c r="R1607" t="s">
        <v>171</v>
      </c>
      <c r="S1607" t="s">
        <v>1775</v>
      </c>
      <c r="T1607" t="s">
        <v>81</v>
      </c>
      <c r="U1607" t="s">
        <v>82</v>
      </c>
      <c r="V1607" t="s">
        <v>83</v>
      </c>
      <c r="W1607" t="s">
        <v>84</v>
      </c>
      <c r="X1607" t="s"/>
      <c r="Y1607" t="s">
        <v>85</v>
      </c>
      <c r="Z1607">
        <f>HYPERLINK("https://hotel-media.eclerx.com/savepage/tk_15462415273066592_sr_189.html","info")</f>
        <v/>
      </c>
      <c r="AA1607" t="n">
        <v>142936</v>
      </c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124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955185</v>
      </c>
      <c r="AZ1607" t="s">
        <v>1766</v>
      </c>
      <c r="BA1607" t="s"/>
      <c r="BB1607" t="n">
        <v>464099</v>
      </c>
      <c r="BC1607" t="n">
        <v>52.504895</v>
      </c>
      <c r="BD1607" t="n">
        <v>52.504895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1762</v>
      </c>
      <c r="F1608" t="n">
        <v>755288</v>
      </c>
      <c r="G1608" t="s">
        <v>74</v>
      </c>
      <c r="H1608" t="s">
        <v>75</v>
      </c>
      <c r="I1608" t="s"/>
      <c r="J1608" t="s">
        <v>74</v>
      </c>
      <c r="K1608" t="n">
        <v>109.87</v>
      </c>
      <c r="L1608" t="s">
        <v>76</v>
      </c>
      <c r="M1608" t="s"/>
      <c r="N1608" t="s">
        <v>1771</v>
      </c>
      <c r="O1608" t="s">
        <v>78</v>
      </c>
      <c r="P1608" t="s">
        <v>1764</v>
      </c>
      <c r="Q1608" t="s"/>
      <c r="R1608" t="s">
        <v>171</v>
      </c>
      <c r="S1608" t="s">
        <v>1776</v>
      </c>
      <c r="T1608" t="s">
        <v>81</v>
      </c>
      <c r="U1608" t="s">
        <v>82</v>
      </c>
      <c r="V1608" t="s">
        <v>83</v>
      </c>
      <c r="W1608" t="s">
        <v>84</v>
      </c>
      <c r="X1608" t="s"/>
      <c r="Y1608" t="s">
        <v>85</v>
      </c>
      <c r="Z1608">
        <f>HYPERLINK("https://hotel-media.eclerx.com/savepage/tk_15462415273066592_sr_189.html","info")</f>
        <v/>
      </c>
      <c r="AA1608" t="n">
        <v>142936</v>
      </c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124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955185</v>
      </c>
      <c r="AZ1608" t="s">
        <v>1766</v>
      </c>
      <c r="BA1608" t="s"/>
      <c r="BB1608" t="n">
        <v>464099</v>
      </c>
      <c r="BC1608" t="n">
        <v>52.504895</v>
      </c>
      <c r="BD1608" t="n">
        <v>52.504895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1762</v>
      </c>
      <c r="F1609" t="n">
        <v>755288</v>
      </c>
      <c r="G1609" t="s">
        <v>74</v>
      </c>
      <c r="H1609" t="s">
        <v>75</v>
      </c>
      <c r="I1609" t="s"/>
      <c r="J1609" t="s">
        <v>74</v>
      </c>
      <c r="K1609" t="n">
        <v>112.35</v>
      </c>
      <c r="L1609" t="s">
        <v>76</v>
      </c>
      <c r="M1609" t="s"/>
      <c r="N1609" t="s">
        <v>1769</v>
      </c>
      <c r="O1609" t="s">
        <v>78</v>
      </c>
      <c r="P1609" t="s">
        <v>1764</v>
      </c>
      <c r="Q1609" t="s"/>
      <c r="R1609" t="s">
        <v>171</v>
      </c>
      <c r="S1609" t="s">
        <v>1627</v>
      </c>
      <c r="T1609" t="s">
        <v>81</v>
      </c>
      <c r="U1609" t="s">
        <v>82</v>
      </c>
      <c r="V1609" t="s">
        <v>83</v>
      </c>
      <c r="W1609" t="s">
        <v>84</v>
      </c>
      <c r="X1609" t="s"/>
      <c r="Y1609" t="s">
        <v>85</v>
      </c>
      <c r="Z1609">
        <f>HYPERLINK("https://hotel-media.eclerx.com/savepage/tk_15462415273066592_sr_189.html","info")</f>
        <v/>
      </c>
      <c r="AA1609" t="n">
        <v>142936</v>
      </c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124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955185</v>
      </c>
      <c r="AZ1609" t="s">
        <v>1766</v>
      </c>
      <c r="BA1609" t="s"/>
      <c r="BB1609" t="n">
        <v>464099</v>
      </c>
      <c r="BC1609" t="n">
        <v>52.504895</v>
      </c>
      <c r="BD1609" t="n">
        <v>52.504895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1762</v>
      </c>
      <c r="F1610" t="n">
        <v>755288</v>
      </c>
      <c r="G1610" t="s">
        <v>74</v>
      </c>
      <c r="H1610" t="s">
        <v>75</v>
      </c>
      <c r="I1610" t="s"/>
      <c r="J1610" t="s">
        <v>74</v>
      </c>
      <c r="K1610" t="n">
        <v>114.45</v>
      </c>
      <c r="L1610" t="s">
        <v>76</v>
      </c>
      <c r="M1610" t="s"/>
      <c r="N1610" t="s">
        <v>1771</v>
      </c>
      <c r="O1610" t="s">
        <v>78</v>
      </c>
      <c r="P1610" t="s">
        <v>1764</v>
      </c>
      <c r="Q1610" t="s"/>
      <c r="R1610" t="s">
        <v>171</v>
      </c>
      <c r="S1610" t="s">
        <v>144</v>
      </c>
      <c r="T1610" t="s">
        <v>81</v>
      </c>
      <c r="U1610" t="s">
        <v>82</v>
      </c>
      <c r="V1610" t="s">
        <v>83</v>
      </c>
      <c r="W1610" t="s">
        <v>84</v>
      </c>
      <c r="X1610" t="s"/>
      <c r="Y1610" t="s">
        <v>85</v>
      </c>
      <c r="Z1610">
        <f>HYPERLINK("https://hotel-media.eclerx.com/savepage/tk_15462415273066592_sr_189.html","info")</f>
        <v/>
      </c>
      <c r="AA1610" t="n">
        <v>142936</v>
      </c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124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955185</v>
      </c>
      <c r="AZ1610" t="s">
        <v>1766</v>
      </c>
      <c r="BA1610" t="s"/>
      <c r="BB1610" t="n">
        <v>464099</v>
      </c>
      <c r="BC1610" t="n">
        <v>52.504895</v>
      </c>
      <c r="BD1610" t="n">
        <v>52.504895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1762</v>
      </c>
      <c r="F1611" t="n">
        <v>755288</v>
      </c>
      <c r="G1611" t="s">
        <v>74</v>
      </c>
      <c r="H1611" t="s">
        <v>75</v>
      </c>
      <c r="I1611" t="s"/>
      <c r="J1611" t="s">
        <v>74</v>
      </c>
      <c r="K1611" t="n">
        <v>114.91</v>
      </c>
      <c r="L1611" t="s">
        <v>76</v>
      </c>
      <c r="M1611" t="s"/>
      <c r="N1611" t="s">
        <v>1772</v>
      </c>
      <c r="O1611" t="s">
        <v>78</v>
      </c>
      <c r="P1611" t="s">
        <v>1764</v>
      </c>
      <c r="Q1611" t="s"/>
      <c r="R1611" t="s">
        <v>171</v>
      </c>
      <c r="S1611" t="s">
        <v>1777</v>
      </c>
      <c r="T1611" t="s">
        <v>81</v>
      </c>
      <c r="U1611" t="s">
        <v>82</v>
      </c>
      <c r="V1611" t="s">
        <v>83</v>
      </c>
      <c r="W1611" t="s">
        <v>84</v>
      </c>
      <c r="X1611" t="s"/>
      <c r="Y1611" t="s">
        <v>85</v>
      </c>
      <c r="Z1611">
        <f>HYPERLINK("https://hotel-media.eclerx.com/savepage/tk_15462415273066592_sr_189.html","info")</f>
        <v/>
      </c>
      <c r="AA1611" t="n">
        <v>142936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124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955185</v>
      </c>
      <c r="AZ1611" t="s">
        <v>1766</v>
      </c>
      <c r="BA1611" t="s"/>
      <c r="BB1611" t="n">
        <v>464099</v>
      </c>
      <c r="BC1611" t="n">
        <v>52.504895</v>
      </c>
      <c r="BD1611" t="n">
        <v>52.504895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1762</v>
      </c>
      <c r="F1612" t="n">
        <v>755288</v>
      </c>
      <c r="G1612" t="s">
        <v>74</v>
      </c>
      <c r="H1612" t="s">
        <v>75</v>
      </c>
      <c r="I1612" t="s"/>
      <c r="J1612" t="s">
        <v>74</v>
      </c>
      <c r="K1612" t="n">
        <v>119.7</v>
      </c>
      <c r="L1612" t="s">
        <v>76</v>
      </c>
      <c r="M1612" t="s"/>
      <c r="N1612" t="s">
        <v>1772</v>
      </c>
      <c r="O1612" t="s">
        <v>78</v>
      </c>
      <c r="P1612" t="s">
        <v>1764</v>
      </c>
      <c r="Q1612" t="s"/>
      <c r="R1612" t="s">
        <v>171</v>
      </c>
      <c r="S1612" t="s">
        <v>525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>
        <f>HYPERLINK("https://hotel-media.eclerx.com/savepage/tk_15462415273066592_sr_189.html","info")</f>
        <v/>
      </c>
      <c r="AA1612" t="n">
        <v>142936</v>
      </c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124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955185</v>
      </c>
      <c r="AZ1612" t="s">
        <v>1766</v>
      </c>
      <c r="BA1612" t="s"/>
      <c r="BB1612" t="n">
        <v>464099</v>
      </c>
      <c r="BC1612" t="n">
        <v>52.504895</v>
      </c>
      <c r="BD1612" t="n">
        <v>52.504895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1762</v>
      </c>
      <c r="F1613" t="n">
        <v>755288</v>
      </c>
      <c r="G1613" t="s">
        <v>74</v>
      </c>
      <c r="H1613" t="s">
        <v>75</v>
      </c>
      <c r="I1613" t="s"/>
      <c r="J1613" t="s">
        <v>74</v>
      </c>
      <c r="K1613" t="n">
        <v>127.58</v>
      </c>
      <c r="L1613" t="s">
        <v>76</v>
      </c>
      <c r="M1613" t="s"/>
      <c r="N1613" t="s">
        <v>1778</v>
      </c>
      <c r="O1613" t="s">
        <v>78</v>
      </c>
      <c r="P1613" t="s">
        <v>1764</v>
      </c>
      <c r="Q1613" t="s"/>
      <c r="R1613" t="s">
        <v>171</v>
      </c>
      <c r="S1613" t="s">
        <v>951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>
        <f>HYPERLINK("https://hotel-media.eclerx.com/savepage/tk_15462415273066592_sr_189.html","info")</f>
        <v/>
      </c>
      <c r="AA1613" t="n">
        <v>142936</v>
      </c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124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955185</v>
      </c>
      <c r="AZ1613" t="s">
        <v>1766</v>
      </c>
      <c r="BA1613" t="s"/>
      <c r="BB1613" t="n">
        <v>464099</v>
      </c>
      <c r="BC1613" t="n">
        <v>52.504895</v>
      </c>
      <c r="BD1613" t="n">
        <v>52.504895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1762</v>
      </c>
      <c r="F1614" t="n">
        <v>755288</v>
      </c>
      <c r="G1614" t="s">
        <v>74</v>
      </c>
      <c r="H1614" t="s">
        <v>75</v>
      </c>
      <c r="I1614" t="s"/>
      <c r="J1614" t="s">
        <v>74</v>
      </c>
      <c r="K1614" t="n">
        <v>136.08</v>
      </c>
      <c r="L1614" t="s">
        <v>76</v>
      </c>
      <c r="M1614" t="s"/>
      <c r="N1614" t="s">
        <v>1778</v>
      </c>
      <c r="O1614" t="s">
        <v>78</v>
      </c>
      <c r="P1614" t="s">
        <v>1764</v>
      </c>
      <c r="Q1614" t="s"/>
      <c r="R1614" t="s">
        <v>171</v>
      </c>
      <c r="S1614" t="s">
        <v>1779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>
        <f>HYPERLINK("https://hotel-media.eclerx.com/savepage/tk_15462415273066592_sr_189.html","info")</f>
        <v/>
      </c>
      <c r="AA1614" t="n">
        <v>142936</v>
      </c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124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955185</v>
      </c>
      <c r="AZ1614" t="s">
        <v>1766</v>
      </c>
      <c r="BA1614" t="s"/>
      <c r="BB1614" t="n">
        <v>464099</v>
      </c>
      <c r="BC1614" t="n">
        <v>52.504895</v>
      </c>
      <c r="BD1614" t="n">
        <v>52.504895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1762</v>
      </c>
      <c r="F1615" t="n">
        <v>755288</v>
      </c>
      <c r="G1615" t="s">
        <v>74</v>
      </c>
      <c r="H1615" t="s">
        <v>75</v>
      </c>
      <c r="I1615" t="s"/>
      <c r="J1615" t="s">
        <v>74</v>
      </c>
      <c r="K1615" t="n">
        <v>141.75</v>
      </c>
      <c r="L1615" t="s">
        <v>76</v>
      </c>
      <c r="M1615" t="s"/>
      <c r="N1615" t="s">
        <v>1778</v>
      </c>
      <c r="O1615" t="s">
        <v>78</v>
      </c>
      <c r="P1615" t="s">
        <v>1764</v>
      </c>
      <c r="Q1615" t="s"/>
      <c r="R1615" t="s">
        <v>171</v>
      </c>
      <c r="S1615" t="s">
        <v>1780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>
        <f>HYPERLINK("https://hotel-media.eclerx.com/savepage/tk_15462415273066592_sr_189.html","info")</f>
        <v/>
      </c>
      <c r="AA1615" t="n">
        <v>142936</v>
      </c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124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955185</v>
      </c>
      <c r="AZ1615" t="s">
        <v>1766</v>
      </c>
      <c r="BA1615" t="s"/>
      <c r="BB1615" t="n">
        <v>464099</v>
      </c>
      <c r="BC1615" t="n">
        <v>52.504895</v>
      </c>
      <c r="BD1615" t="n">
        <v>52.504895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1781</v>
      </c>
      <c r="F1616" t="n">
        <v>-1</v>
      </c>
      <c r="G1616" t="s">
        <v>74</v>
      </c>
      <c r="H1616" t="s">
        <v>75</v>
      </c>
      <c r="I1616" t="s"/>
      <c r="J1616" t="s">
        <v>74</v>
      </c>
      <c r="K1616" t="n">
        <v>80.09999999999999</v>
      </c>
      <c r="L1616" t="s">
        <v>76</v>
      </c>
      <c r="M1616" t="s"/>
      <c r="N1616" t="s">
        <v>93</v>
      </c>
      <c r="O1616" t="s">
        <v>78</v>
      </c>
      <c r="P1616" t="s">
        <v>1781</v>
      </c>
      <c r="Q1616" t="s"/>
      <c r="R1616" t="s">
        <v>112</v>
      </c>
      <c r="S1616" t="s">
        <v>239</v>
      </c>
      <c r="T1616" t="s">
        <v>81</v>
      </c>
      <c r="U1616" t="s">
        <v>82</v>
      </c>
      <c r="V1616" t="s">
        <v>83</v>
      </c>
      <c r="W1616" t="s">
        <v>109</v>
      </c>
      <c r="X1616" t="s"/>
      <c r="Y1616" t="s">
        <v>85</v>
      </c>
      <c r="Z1616">
        <f>HYPERLINK("https://hotel-media.eclerx.com/savepage/tk_15462417412274494_sr_189.html","info")</f>
        <v/>
      </c>
      <c r="AA1616" t="n">
        <v>-2071688</v>
      </c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226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2071688</v>
      </c>
      <c r="AZ1616" t="s">
        <v>1782</v>
      </c>
      <c r="BA1616" t="s"/>
      <c r="BB1616" t="n">
        <v>421941</v>
      </c>
      <c r="BC1616" t="n">
        <v>52.527514</v>
      </c>
      <c r="BD1616" t="n">
        <v>52.527514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1781</v>
      </c>
      <c r="F1617" t="n">
        <v>-1</v>
      </c>
      <c r="G1617" t="s">
        <v>74</v>
      </c>
      <c r="H1617" t="s">
        <v>75</v>
      </c>
      <c r="I1617" t="s"/>
      <c r="J1617" t="s">
        <v>74</v>
      </c>
      <c r="K1617" t="n">
        <v>84.55</v>
      </c>
      <c r="L1617" t="s">
        <v>76</v>
      </c>
      <c r="M1617" t="s"/>
      <c r="N1617" t="s">
        <v>1783</v>
      </c>
      <c r="O1617" t="s">
        <v>78</v>
      </c>
      <c r="P1617" t="s">
        <v>1781</v>
      </c>
      <c r="Q1617" t="s"/>
      <c r="R1617" t="s">
        <v>112</v>
      </c>
      <c r="S1617" t="s">
        <v>176</v>
      </c>
      <c r="T1617" t="s">
        <v>81</v>
      </c>
      <c r="U1617" t="s">
        <v>82</v>
      </c>
      <c r="V1617" t="s">
        <v>83</v>
      </c>
      <c r="W1617" t="s">
        <v>109</v>
      </c>
      <c r="X1617" t="s"/>
      <c r="Y1617" t="s">
        <v>85</v>
      </c>
      <c r="Z1617">
        <f>HYPERLINK("https://hotel-media.eclerx.com/savepage/tk_15462417412274494_sr_189.html","info")</f>
        <v/>
      </c>
      <c r="AA1617" t="n">
        <v>-2071688</v>
      </c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226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2071688</v>
      </c>
      <c r="AZ1617" t="s">
        <v>1782</v>
      </c>
      <c r="BA1617" t="s"/>
      <c r="BB1617" t="n">
        <v>421941</v>
      </c>
      <c r="BC1617" t="n">
        <v>52.527514</v>
      </c>
      <c r="BD1617" t="n">
        <v>52.527514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1781</v>
      </c>
      <c r="F1618" t="n">
        <v>-1</v>
      </c>
      <c r="G1618" t="s">
        <v>74</v>
      </c>
      <c r="H1618" t="s">
        <v>75</v>
      </c>
      <c r="I1618" t="s"/>
      <c r="J1618" t="s">
        <v>74</v>
      </c>
      <c r="K1618" t="n">
        <v>94.05</v>
      </c>
      <c r="L1618" t="s">
        <v>76</v>
      </c>
      <c r="M1618" t="s"/>
      <c r="N1618" t="s">
        <v>1784</v>
      </c>
      <c r="O1618" t="s">
        <v>78</v>
      </c>
      <c r="P1618" t="s">
        <v>1781</v>
      </c>
      <c r="Q1618" t="s"/>
      <c r="R1618" t="s">
        <v>112</v>
      </c>
      <c r="S1618" t="s">
        <v>608</v>
      </c>
      <c r="T1618" t="s">
        <v>81</v>
      </c>
      <c r="U1618" t="s">
        <v>82</v>
      </c>
      <c r="V1618" t="s">
        <v>83</v>
      </c>
      <c r="W1618" t="s">
        <v>109</v>
      </c>
      <c r="X1618" t="s"/>
      <c r="Y1618" t="s">
        <v>85</v>
      </c>
      <c r="Z1618">
        <f>HYPERLINK("https://hotel-media.eclerx.com/savepage/tk_15462417412274494_sr_189.html","info")</f>
        <v/>
      </c>
      <c r="AA1618" t="n">
        <v>-2071688</v>
      </c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226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2071688</v>
      </c>
      <c r="AZ1618" t="s">
        <v>1782</v>
      </c>
      <c r="BA1618" t="s"/>
      <c r="BB1618" t="n">
        <v>421941</v>
      </c>
      <c r="BC1618" t="n">
        <v>52.527514</v>
      </c>
      <c r="BD1618" t="n">
        <v>52.527514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1781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118.75</v>
      </c>
      <c r="L1619" t="s">
        <v>76</v>
      </c>
      <c r="M1619" t="s"/>
      <c r="N1619" t="s">
        <v>1784</v>
      </c>
      <c r="O1619" t="s">
        <v>78</v>
      </c>
      <c r="P1619" t="s">
        <v>1781</v>
      </c>
      <c r="Q1619" t="s"/>
      <c r="R1619" t="s">
        <v>112</v>
      </c>
      <c r="S1619" t="s">
        <v>1785</v>
      </c>
      <c r="T1619" t="s">
        <v>81</v>
      </c>
      <c r="U1619" t="s">
        <v>82</v>
      </c>
      <c r="V1619" t="s">
        <v>83</v>
      </c>
      <c r="W1619" t="s">
        <v>84</v>
      </c>
      <c r="X1619" t="s"/>
      <c r="Y1619" t="s">
        <v>85</v>
      </c>
      <c r="Z1619">
        <f>HYPERLINK("https://hotel-media.eclerx.com/savepage/tk_15462417412274494_sr_189.html","info")</f>
        <v/>
      </c>
      <c r="AA1619" t="n">
        <v>-2071688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226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2071688</v>
      </c>
      <c r="AZ1619" t="s">
        <v>1782</v>
      </c>
      <c r="BA1619" t="s"/>
      <c r="BB1619" t="n">
        <v>421941</v>
      </c>
      <c r="BC1619" t="n">
        <v>52.527514</v>
      </c>
      <c r="BD1619" t="n">
        <v>52.527514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1786</v>
      </c>
      <c r="F1620" t="n">
        <v>1614084</v>
      </c>
      <c r="G1620" t="s">
        <v>74</v>
      </c>
      <c r="H1620" t="s">
        <v>75</v>
      </c>
      <c r="I1620" t="s"/>
      <c r="J1620" t="s">
        <v>74</v>
      </c>
      <c r="K1620" t="n">
        <v>81.90000000000001</v>
      </c>
      <c r="L1620" t="s">
        <v>76</v>
      </c>
      <c r="M1620" t="s"/>
      <c r="N1620" t="s">
        <v>93</v>
      </c>
      <c r="O1620" t="s">
        <v>78</v>
      </c>
      <c r="P1620" t="s">
        <v>1787</v>
      </c>
      <c r="Q1620" t="s"/>
      <c r="R1620" t="s">
        <v>171</v>
      </c>
      <c r="S1620" t="s">
        <v>1788</v>
      </c>
      <c r="T1620" t="s">
        <v>81</v>
      </c>
      <c r="U1620" t="s">
        <v>82</v>
      </c>
      <c r="V1620" t="s">
        <v>83</v>
      </c>
      <c r="W1620" t="s">
        <v>109</v>
      </c>
      <c r="X1620" t="s"/>
      <c r="Y1620" t="s">
        <v>85</v>
      </c>
      <c r="Z1620">
        <f>HYPERLINK("https://hotel-media.eclerx.com/savepage/tk_15462420779592686_sr_188.html","info")</f>
        <v/>
      </c>
      <c r="AA1620" t="n">
        <v>275378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438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1626229</v>
      </c>
      <c r="AZ1620" t="s">
        <v>1789</v>
      </c>
      <c r="BA1620" t="s"/>
      <c r="BB1620" t="n">
        <v>2264</v>
      </c>
      <c r="BC1620" t="n">
        <v>52.503312</v>
      </c>
      <c r="BD1620" t="n">
        <v>52.503312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1786</v>
      </c>
      <c r="F1621" t="n">
        <v>1614084</v>
      </c>
      <c r="G1621" t="s">
        <v>74</v>
      </c>
      <c r="H1621" t="s">
        <v>75</v>
      </c>
      <c r="I1621" t="s"/>
      <c r="J1621" t="s">
        <v>74</v>
      </c>
      <c r="K1621" t="n">
        <v>91</v>
      </c>
      <c r="L1621" t="s">
        <v>76</v>
      </c>
      <c r="M1621" t="s"/>
      <c r="N1621" t="s">
        <v>95</v>
      </c>
      <c r="O1621" t="s">
        <v>78</v>
      </c>
      <c r="P1621" t="s">
        <v>1787</v>
      </c>
      <c r="Q1621" t="s"/>
      <c r="R1621" t="s">
        <v>171</v>
      </c>
      <c r="S1621" t="s">
        <v>94</v>
      </c>
      <c r="T1621" t="s">
        <v>81</v>
      </c>
      <c r="U1621" t="s">
        <v>82</v>
      </c>
      <c r="V1621" t="s">
        <v>83</v>
      </c>
      <c r="W1621" t="s">
        <v>109</v>
      </c>
      <c r="X1621" t="s"/>
      <c r="Y1621" t="s">
        <v>85</v>
      </c>
      <c r="Z1621">
        <f>HYPERLINK("https://hotel-media.eclerx.com/savepage/tk_15462420779592686_sr_188.html","info")</f>
        <v/>
      </c>
      <c r="AA1621" t="n">
        <v>275378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438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1626229</v>
      </c>
      <c r="AZ1621" t="s">
        <v>1789</v>
      </c>
      <c r="BA1621" t="s"/>
      <c r="BB1621" t="n">
        <v>2264</v>
      </c>
      <c r="BC1621" t="n">
        <v>52.503312</v>
      </c>
      <c r="BD1621" t="n">
        <v>52.503312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1786</v>
      </c>
      <c r="F1622" t="n">
        <v>1614084</v>
      </c>
      <c r="G1622" t="s">
        <v>74</v>
      </c>
      <c r="H1622" t="s">
        <v>75</v>
      </c>
      <c r="I1622" t="s"/>
      <c r="J1622" t="s">
        <v>74</v>
      </c>
      <c r="K1622" t="n">
        <v>107</v>
      </c>
      <c r="L1622" t="s">
        <v>76</v>
      </c>
      <c r="M1622" t="s"/>
      <c r="N1622" t="s">
        <v>201</v>
      </c>
      <c r="O1622" t="s">
        <v>78</v>
      </c>
      <c r="P1622" t="s">
        <v>1787</v>
      </c>
      <c r="Q1622" t="s"/>
      <c r="R1622" t="s">
        <v>171</v>
      </c>
      <c r="S1622" t="s">
        <v>245</v>
      </c>
      <c r="T1622" t="s">
        <v>81</v>
      </c>
      <c r="U1622" t="s">
        <v>82</v>
      </c>
      <c r="V1622" t="s">
        <v>83</v>
      </c>
      <c r="W1622" t="s">
        <v>109</v>
      </c>
      <c r="X1622" t="s"/>
      <c r="Y1622" t="s">
        <v>85</v>
      </c>
      <c r="Z1622">
        <f>HYPERLINK("https://hotel-media.eclerx.com/savepage/tk_15462420779592686_sr_188.html","info")</f>
        <v/>
      </c>
      <c r="AA1622" t="n">
        <v>275378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438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1626229</v>
      </c>
      <c r="AZ1622" t="s">
        <v>1789</v>
      </c>
      <c r="BA1622" t="s"/>
      <c r="BB1622" t="n">
        <v>2264</v>
      </c>
      <c r="BC1622" t="n">
        <v>52.503312</v>
      </c>
      <c r="BD1622" t="n">
        <v>52.503312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1786</v>
      </c>
      <c r="F1623" t="n">
        <v>1614084</v>
      </c>
      <c r="G1623" t="s">
        <v>74</v>
      </c>
      <c r="H1623" t="s">
        <v>75</v>
      </c>
      <c r="I1623" t="s"/>
      <c r="J1623" t="s">
        <v>74</v>
      </c>
      <c r="K1623" t="n">
        <v>137.01</v>
      </c>
      <c r="L1623" t="s">
        <v>76</v>
      </c>
      <c r="M1623" t="s"/>
      <c r="N1623" t="s">
        <v>189</v>
      </c>
      <c r="O1623" t="s">
        <v>78</v>
      </c>
      <c r="P1623" t="s">
        <v>1787</v>
      </c>
      <c r="Q1623" t="s"/>
      <c r="R1623" t="s">
        <v>171</v>
      </c>
      <c r="S1623" t="s">
        <v>1385</v>
      </c>
      <c r="T1623" t="s">
        <v>81</v>
      </c>
      <c r="U1623" t="s">
        <v>82</v>
      </c>
      <c r="V1623" t="s">
        <v>83</v>
      </c>
      <c r="W1623" t="s">
        <v>84</v>
      </c>
      <c r="X1623" t="s"/>
      <c r="Y1623" t="s">
        <v>85</v>
      </c>
      <c r="Z1623">
        <f>HYPERLINK("https://hotel-media.eclerx.com/savepage/tk_15462420779592686_sr_188.html","info")</f>
        <v/>
      </c>
      <c r="AA1623" t="n">
        <v>275378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438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1626229</v>
      </c>
      <c r="AZ1623" t="s">
        <v>1789</v>
      </c>
      <c r="BA1623" t="s"/>
      <c r="BB1623" t="n">
        <v>2264</v>
      </c>
      <c r="BC1623" t="n">
        <v>52.503312</v>
      </c>
      <c r="BD1623" t="n">
        <v>52.503312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1790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60</v>
      </c>
      <c r="L1624" t="s">
        <v>76</v>
      </c>
      <c r="M1624" t="s"/>
      <c r="N1624" t="s">
        <v>104</v>
      </c>
      <c r="O1624" t="s">
        <v>78</v>
      </c>
      <c r="P1624" t="s">
        <v>1790</v>
      </c>
      <c r="Q1624" t="s"/>
      <c r="R1624" t="s">
        <v>79</v>
      </c>
      <c r="S1624" t="s">
        <v>377</v>
      </c>
      <c r="T1624" t="s">
        <v>81</v>
      </c>
      <c r="U1624" t="s">
        <v>82</v>
      </c>
      <c r="V1624" t="s">
        <v>83</v>
      </c>
      <c r="W1624" t="s">
        <v>84</v>
      </c>
      <c r="X1624" t="s"/>
      <c r="Y1624" t="s">
        <v>85</v>
      </c>
      <c r="Z1624">
        <f>HYPERLINK("https://hotel-media.eclerx.com/savepage/tk_1546242160360302_sr_189.html","info")</f>
        <v/>
      </c>
      <c r="AA1624" t="n">
        <v>-2071527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423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2071527</v>
      </c>
      <c r="AZ1624" t="s">
        <v>1791</v>
      </c>
      <c r="BA1624" t="s"/>
      <c r="BB1624" t="n">
        <v>70565</v>
      </c>
      <c r="BC1624" t="n">
        <v>52.50365</v>
      </c>
      <c r="BD1624" t="n">
        <v>52.50365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1790</v>
      </c>
      <c r="F1625" t="n">
        <v>-1</v>
      </c>
      <c r="G1625" t="s">
        <v>74</v>
      </c>
      <c r="H1625" t="s">
        <v>75</v>
      </c>
      <c r="I1625" t="s"/>
      <c r="J1625" t="s">
        <v>74</v>
      </c>
      <c r="K1625" t="n">
        <v>74</v>
      </c>
      <c r="L1625" t="s">
        <v>76</v>
      </c>
      <c r="M1625" t="s"/>
      <c r="N1625" t="s">
        <v>1792</v>
      </c>
      <c r="O1625" t="s">
        <v>78</v>
      </c>
      <c r="P1625" t="s">
        <v>1790</v>
      </c>
      <c r="Q1625" t="s"/>
      <c r="R1625" t="s">
        <v>79</v>
      </c>
      <c r="S1625" t="s">
        <v>600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>
        <f>HYPERLINK("https://hotel-media.eclerx.com/savepage/tk_1546242160360302_sr_189.html","info")</f>
        <v/>
      </c>
      <c r="AA1625" t="n">
        <v>-2071527</v>
      </c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423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2071527</v>
      </c>
      <c r="AZ1625" t="s">
        <v>1791</v>
      </c>
      <c r="BA1625" t="s"/>
      <c r="BB1625" t="n">
        <v>70565</v>
      </c>
      <c r="BC1625" t="n">
        <v>52.50365</v>
      </c>
      <c r="BD1625" t="n">
        <v>52.50365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1793</v>
      </c>
      <c r="F1626" t="n">
        <v>5254647</v>
      </c>
      <c r="G1626" t="s">
        <v>74</v>
      </c>
      <c r="H1626" t="s">
        <v>75</v>
      </c>
      <c r="I1626" t="s"/>
      <c r="J1626" t="s">
        <v>74</v>
      </c>
      <c r="K1626" t="n">
        <v>124.95</v>
      </c>
      <c r="L1626" t="s">
        <v>76</v>
      </c>
      <c r="M1626" t="s"/>
      <c r="N1626" t="s">
        <v>95</v>
      </c>
      <c r="O1626" t="s">
        <v>78</v>
      </c>
      <c r="P1626" t="s">
        <v>1794</v>
      </c>
      <c r="Q1626" t="s"/>
      <c r="R1626" t="s">
        <v>112</v>
      </c>
      <c r="S1626" t="s">
        <v>148</v>
      </c>
      <c r="T1626" t="s">
        <v>81</v>
      </c>
      <c r="U1626" t="s">
        <v>82</v>
      </c>
      <c r="V1626" t="s">
        <v>83</v>
      </c>
      <c r="W1626" t="s">
        <v>109</v>
      </c>
      <c r="X1626" t="s"/>
      <c r="Y1626" t="s">
        <v>85</v>
      </c>
      <c r="Z1626">
        <f>HYPERLINK("https://hotel-media.eclerx.com/savepage/tk_15462423114836776_sr_189.html","info")</f>
        <v/>
      </c>
      <c r="AA1626" t="n">
        <v>211010</v>
      </c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492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937647</v>
      </c>
      <c r="AZ1626" t="s">
        <v>1795</v>
      </c>
      <c r="BA1626" t="s"/>
      <c r="BB1626" t="n">
        <v>399411</v>
      </c>
      <c r="BC1626" t="n">
        <v>52.509834</v>
      </c>
      <c r="BD1626" t="n">
        <v>52.509834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1793</v>
      </c>
      <c r="F1627" t="n">
        <v>5254647</v>
      </c>
      <c r="G1627" t="s">
        <v>74</v>
      </c>
      <c r="H1627" t="s">
        <v>75</v>
      </c>
      <c r="I1627" t="s"/>
      <c r="J1627" t="s">
        <v>74</v>
      </c>
      <c r="K1627" t="n">
        <v>154.95</v>
      </c>
      <c r="L1627" t="s">
        <v>76</v>
      </c>
      <c r="M1627" t="s"/>
      <c r="N1627" t="s">
        <v>597</v>
      </c>
      <c r="O1627" t="s">
        <v>78</v>
      </c>
      <c r="P1627" t="s">
        <v>1794</v>
      </c>
      <c r="Q1627" t="s"/>
      <c r="R1627" t="s">
        <v>112</v>
      </c>
      <c r="S1627" t="s">
        <v>596</v>
      </c>
      <c r="T1627" t="s">
        <v>81</v>
      </c>
      <c r="U1627" t="s">
        <v>82</v>
      </c>
      <c r="V1627" t="s">
        <v>83</v>
      </c>
      <c r="W1627" t="s">
        <v>109</v>
      </c>
      <c r="X1627" t="s"/>
      <c r="Y1627" t="s">
        <v>85</v>
      </c>
      <c r="Z1627">
        <f>HYPERLINK("https://hotel-media.eclerx.com/savepage/tk_15462423114836776_sr_189.html","info")</f>
        <v/>
      </c>
      <c r="AA1627" t="n">
        <v>211010</v>
      </c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492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937647</v>
      </c>
      <c r="AZ1627" t="s">
        <v>1795</v>
      </c>
      <c r="BA1627" t="s"/>
      <c r="BB1627" t="n">
        <v>399411</v>
      </c>
      <c r="BC1627" t="n">
        <v>52.509834</v>
      </c>
      <c r="BD1627" t="n">
        <v>52.509834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1793</v>
      </c>
      <c r="F1628" t="n">
        <v>5254647</v>
      </c>
      <c r="G1628" t="s">
        <v>74</v>
      </c>
      <c r="H1628" t="s">
        <v>75</v>
      </c>
      <c r="I1628" t="s"/>
      <c r="J1628" t="s">
        <v>74</v>
      </c>
      <c r="K1628" t="n">
        <v>154.95</v>
      </c>
      <c r="L1628" t="s">
        <v>76</v>
      </c>
      <c r="M1628" t="s"/>
      <c r="N1628" t="s">
        <v>201</v>
      </c>
      <c r="O1628" t="s">
        <v>78</v>
      </c>
      <c r="P1628" t="s">
        <v>1794</v>
      </c>
      <c r="Q1628" t="s"/>
      <c r="R1628" t="s">
        <v>112</v>
      </c>
      <c r="S1628" t="s">
        <v>596</v>
      </c>
      <c r="T1628" t="s">
        <v>81</v>
      </c>
      <c r="U1628" t="s">
        <v>82</v>
      </c>
      <c r="V1628" t="s">
        <v>83</v>
      </c>
      <c r="W1628" t="s">
        <v>109</v>
      </c>
      <c r="X1628" t="s"/>
      <c r="Y1628" t="s">
        <v>85</v>
      </c>
      <c r="Z1628">
        <f>HYPERLINK("https://hotel-media.eclerx.com/savepage/tk_15462423114836776_sr_189.html","info")</f>
        <v/>
      </c>
      <c r="AA1628" t="n">
        <v>211010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492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937647</v>
      </c>
      <c r="AZ1628" t="s">
        <v>1795</v>
      </c>
      <c r="BA1628" t="s"/>
      <c r="BB1628" t="n">
        <v>399411</v>
      </c>
      <c r="BC1628" t="n">
        <v>52.509834</v>
      </c>
      <c r="BD1628" t="n">
        <v>52.509834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1793</v>
      </c>
      <c r="F1629" t="n">
        <v>5254647</v>
      </c>
      <c r="G1629" t="s">
        <v>74</v>
      </c>
      <c r="H1629" t="s">
        <v>75</v>
      </c>
      <c r="I1629" t="s"/>
      <c r="J1629" t="s">
        <v>74</v>
      </c>
      <c r="K1629" t="n">
        <v>174.95</v>
      </c>
      <c r="L1629" t="s">
        <v>76</v>
      </c>
      <c r="M1629" t="s"/>
      <c r="N1629" t="s">
        <v>595</v>
      </c>
      <c r="O1629" t="s">
        <v>78</v>
      </c>
      <c r="P1629" t="s">
        <v>1794</v>
      </c>
      <c r="Q1629" t="s"/>
      <c r="R1629" t="s">
        <v>112</v>
      </c>
      <c r="S1629" t="s">
        <v>1796</v>
      </c>
      <c r="T1629" t="s">
        <v>81</v>
      </c>
      <c r="U1629" t="s">
        <v>82</v>
      </c>
      <c r="V1629" t="s">
        <v>83</v>
      </c>
      <c r="W1629" t="s">
        <v>109</v>
      </c>
      <c r="X1629" t="s"/>
      <c r="Y1629" t="s">
        <v>85</v>
      </c>
      <c r="Z1629">
        <f>HYPERLINK("https://hotel-media.eclerx.com/savepage/tk_15462423114836776_sr_189.html","info")</f>
        <v/>
      </c>
      <c r="AA1629" t="n">
        <v>211010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492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937647</v>
      </c>
      <c r="AZ1629" t="s">
        <v>1795</v>
      </c>
      <c r="BA1629" t="s"/>
      <c r="BB1629" t="n">
        <v>399411</v>
      </c>
      <c r="BC1629" t="n">
        <v>52.509834</v>
      </c>
      <c r="BD1629" t="n">
        <v>52.509834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1376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71</v>
      </c>
      <c r="L1630" t="s">
        <v>76</v>
      </c>
      <c r="M1630" t="s"/>
      <c r="N1630" t="s">
        <v>93</v>
      </c>
      <c r="O1630" t="s">
        <v>78</v>
      </c>
      <c r="P1630" t="s">
        <v>1376</v>
      </c>
      <c r="Q1630" t="s"/>
      <c r="R1630" t="s">
        <v>171</v>
      </c>
      <c r="S1630" t="s">
        <v>280</v>
      </c>
      <c r="T1630" t="s">
        <v>81</v>
      </c>
      <c r="U1630" t="s">
        <v>82</v>
      </c>
      <c r="V1630" t="s">
        <v>83</v>
      </c>
      <c r="W1630" t="s">
        <v>109</v>
      </c>
      <c r="X1630" t="s"/>
      <c r="Y1630" t="s">
        <v>85</v>
      </c>
      <c r="Z1630">
        <f>HYPERLINK("https://hotel-media.eclerx.com/savepage/tk_15462418689952126_sr_189.html","info")</f>
        <v/>
      </c>
      <c r="AA1630" t="n">
        <v>-163231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290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163231</v>
      </c>
      <c r="AZ1630" t="s">
        <v>1377</v>
      </c>
      <c r="BA1630" t="s"/>
      <c r="BB1630" t="n">
        <v>6532</v>
      </c>
      <c r="BC1630" t="n">
        <v>52.52442</v>
      </c>
      <c r="BD1630" t="n">
        <v>52.52442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1376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77</v>
      </c>
      <c r="L1631" t="s">
        <v>76</v>
      </c>
      <c r="M1631" t="s"/>
      <c r="N1631" t="s">
        <v>95</v>
      </c>
      <c r="O1631" t="s">
        <v>78</v>
      </c>
      <c r="P1631" t="s">
        <v>1376</v>
      </c>
      <c r="Q1631" t="s"/>
      <c r="R1631" t="s">
        <v>171</v>
      </c>
      <c r="S1631" t="s">
        <v>383</v>
      </c>
      <c r="T1631" t="s">
        <v>81</v>
      </c>
      <c r="U1631" t="s">
        <v>82</v>
      </c>
      <c r="V1631" t="s">
        <v>83</v>
      </c>
      <c r="W1631" t="s">
        <v>109</v>
      </c>
      <c r="X1631" t="s"/>
      <c r="Y1631" t="s">
        <v>85</v>
      </c>
      <c r="Z1631">
        <f>HYPERLINK("https://hotel-media.eclerx.com/savepage/tk_15462418689952126_sr_189.html","info")</f>
        <v/>
      </c>
      <c r="AA1631" t="n">
        <v>-163231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290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163231</v>
      </c>
      <c r="AZ1631" t="s">
        <v>1377</v>
      </c>
      <c r="BA1631" t="s"/>
      <c r="BB1631" t="n">
        <v>6532</v>
      </c>
      <c r="BC1631" t="n">
        <v>52.52442</v>
      </c>
      <c r="BD1631" t="n">
        <v>52.52442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1376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88</v>
      </c>
      <c r="L1632" t="s">
        <v>76</v>
      </c>
      <c r="M1632" t="s"/>
      <c r="N1632" t="s">
        <v>201</v>
      </c>
      <c r="O1632" t="s">
        <v>78</v>
      </c>
      <c r="P1632" t="s">
        <v>1376</v>
      </c>
      <c r="Q1632" t="s"/>
      <c r="R1632" t="s">
        <v>171</v>
      </c>
      <c r="S1632" t="s">
        <v>214</v>
      </c>
      <c r="T1632" t="s">
        <v>81</v>
      </c>
      <c r="U1632" t="s">
        <v>82</v>
      </c>
      <c r="V1632" t="s">
        <v>83</v>
      </c>
      <c r="W1632" t="s">
        <v>109</v>
      </c>
      <c r="X1632" t="s"/>
      <c r="Y1632" t="s">
        <v>85</v>
      </c>
      <c r="Z1632">
        <f>HYPERLINK("https://hotel-media.eclerx.com/savepage/tk_15462418689952126_sr_189.html","info")</f>
        <v/>
      </c>
      <c r="AA1632" t="n">
        <v>-163231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290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163231</v>
      </c>
      <c r="AZ1632" t="s">
        <v>1377</v>
      </c>
      <c r="BA1632" t="s"/>
      <c r="BB1632" t="n">
        <v>6532</v>
      </c>
      <c r="BC1632" t="n">
        <v>52.52442</v>
      </c>
      <c r="BD1632" t="n">
        <v>52.52442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1797</v>
      </c>
      <c r="F1633" t="n">
        <v>71623</v>
      </c>
      <c r="G1633" t="s">
        <v>74</v>
      </c>
      <c r="H1633" t="s">
        <v>75</v>
      </c>
      <c r="I1633" t="s"/>
      <c r="J1633" t="s">
        <v>74</v>
      </c>
      <c r="K1633" t="n">
        <v>97.90000000000001</v>
      </c>
      <c r="L1633" t="s">
        <v>76</v>
      </c>
      <c r="M1633" t="s"/>
      <c r="N1633" t="s">
        <v>93</v>
      </c>
      <c r="O1633" t="s">
        <v>78</v>
      </c>
      <c r="P1633" t="s">
        <v>1798</v>
      </c>
      <c r="Q1633" t="s"/>
      <c r="R1633" t="s">
        <v>171</v>
      </c>
      <c r="S1633" t="s">
        <v>1799</v>
      </c>
      <c r="T1633" t="s">
        <v>81</v>
      </c>
      <c r="U1633" t="s">
        <v>82</v>
      </c>
      <c r="V1633" t="s">
        <v>83</v>
      </c>
      <c r="W1633" t="s">
        <v>109</v>
      </c>
      <c r="X1633" t="s"/>
      <c r="Y1633" t="s">
        <v>85</v>
      </c>
      <c r="Z1633">
        <f>HYPERLINK("https://hotel-media.eclerx.com/savepage/tk_15462418073427773_sr_188.html","info")</f>
        <v/>
      </c>
      <c r="AA1633" t="n">
        <v>17540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289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1491253</v>
      </c>
      <c r="AZ1633" t="s">
        <v>1800</v>
      </c>
      <c r="BA1633" t="s"/>
      <c r="BB1633" t="n">
        <v>50953</v>
      </c>
      <c r="BC1633" t="n">
        <v>52.487463</v>
      </c>
      <c r="BD1633" t="n">
        <v>52.487463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1797</v>
      </c>
      <c r="F1634" t="n">
        <v>71623</v>
      </c>
      <c r="G1634" t="s">
        <v>74</v>
      </c>
      <c r="H1634" t="s">
        <v>75</v>
      </c>
      <c r="I1634" t="s"/>
      <c r="J1634" t="s">
        <v>74</v>
      </c>
      <c r="K1634" t="n">
        <v>124.57</v>
      </c>
      <c r="L1634" t="s">
        <v>76</v>
      </c>
      <c r="M1634" t="s"/>
      <c r="N1634" t="s">
        <v>372</v>
      </c>
      <c r="O1634" t="s">
        <v>78</v>
      </c>
      <c r="P1634" t="s">
        <v>1798</v>
      </c>
      <c r="Q1634" t="s"/>
      <c r="R1634" t="s">
        <v>171</v>
      </c>
      <c r="S1634" t="s">
        <v>1801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>
        <f>HYPERLINK("https://hotel-media.eclerx.com/savepage/tk_15462418073427773_sr_188.html","info")</f>
        <v/>
      </c>
      <c r="AA1634" t="n">
        <v>17540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289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1491253</v>
      </c>
      <c r="AZ1634" t="s">
        <v>1800</v>
      </c>
      <c r="BA1634" t="s"/>
      <c r="BB1634" t="n">
        <v>50953</v>
      </c>
      <c r="BC1634" t="n">
        <v>52.487463</v>
      </c>
      <c r="BD1634" t="n">
        <v>52.487463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1802</v>
      </c>
      <c r="F1635" t="n">
        <v>3650098</v>
      </c>
      <c r="G1635" t="s">
        <v>74</v>
      </c>
      <c r="H1635" t="s">
        <v>75</v>
      </c>
      <c r="I1635" t="s"/>
      <c r="J1635" t="s">
        <v>74</v>
      </c>
      <c r="K1635" t="n">
        <v>70.40000000000001</v>
      </c>
      <c r="L1635" t="s">
        <v>76</v>
      </c>
      <c r="M1635" t="s"/>
      <c r="N1635" t="s">
        <v>95</v>
      </c>
      <c r="O1635" t="s">
        <v>78</v>
      </c>
      <c r="P1635" t="s">
        <v>1803</v>
      </c>
      <c r="Q1635" t="s"/>
      <c r="R1635" t="s">
        <v>171</v>
      </c>
      <c r="S1635" t="s">
        <v>1804</v>
      </c>
      <c r="T1635" t="s">
        <v>81</v>
      </c>
      <c r="U1635" t="s">
        <v>82</v>
      </c>
      <c r="V1635" t="s">
        <v>83</v>
      </c>
      <c r="W1635" t="s">
        <v>109</v>
      </c>
      <c r="X1635" t="s"/>
      <c r="Y1635" t="s">
        <v>85</v>
      </c>
      <c r="Z1635">
        <f>HYPERLINK("https://hotel-media.eclerx.com/savepage/tk_15462415747174695_sr_188.html","info")</f>
        <v/>
      </c>
      <c r="AA1635" t="n">
        <v>272972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165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8540230</v>
      </c>
      <c r="AZ1635" t="s">
        <v>1805</v>
      </c>
      <c r="BA1635" t="s"/>
      <c r="BB1635" t="n">
        <v>63141</v>
      </c>
      <c r="BC1635" t="n">
        <v>52.52221</v>
      </c>
      <c r="BD1635" t="n">
        <v>52.52221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1806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123.25</v>
      </c>
      <c r="L1636" t="s">
        <v>76</v>
      </c>
      <c r="M1636" t="s"/>
      <c r="N1636" t="s">
        <v>93</v>
      </c>
      <c r="O1636" t="s">
        <v>78</v>
      </c>
      <c r="P1636" t="s">
        <v>1806</v>
      </c>
      <c r="Q1636" t="s"/>
      <c r="R1636" t="s">
        <v>107</v>
      </c>
      <c r="S1636" t="s">
        <v>1807</v>
      </c>
      <c r="T1636" t="s">
        <v>81</v>
      </c>
      <c r="U1636" t="s">
        <v>82</v>
      </c>
      <c r="V1636" t="s">
        <v>83</v>
      </c>
      <c r="W1636" t="s">
        <v>109</v>
      </c>
      <c r="X1636" t="s"/>
      <c r="Y1636" t="s">
        <v>85</v>
      </c>
      <c r="Z1636">
        <f>HYPERLINK("https://hotel-media.eclerx.com/savepage/tk_1546242010140593_sr_188.html","info")</f>
        <v/>
      </c>
      <c r="AA1636" t="n">
        <v>-2071560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401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2071560</v>
      </c>
      <c r="AZ1636" t="s">
        <v>1808</v>
      </c>
      <c r="BA1636" t="s"/>
      <c r="BB1636" t="n">
        <v>3163</v>
      </c>
      <c r="BC1636" t="n">
        <v>52.50488</v>
      </c>
      <c r="BD1636" t="n">
        <v>52.50488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1806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145</v>
      </c>
      <c r="L1637" t="s">
        <v>76</v>
      </c>
      <c r="M1637" t="s"/>
      <c r="N1637" t="s">
        <v>95</v>
      </c>
      <c r="O1637" t="s">
        <v>78</v>
      </c>
      <c r="P1637" t="s">
        <v>1806</v>
      </c>
      <c r="Q1637" t="s"/>
      <c r="R1637" t="s">
        <v>107</v>
      </c>
      <c r="S1637" t="s">
        <v>562</v>
      </c>
      <c r="T1637" t="s">
        <v>81</v>
      </c>
      <c r="U1637" t="s">
        <v>82</v>
      </c>
      <c r="V1637" t="s">
        <v>83</v>
      </c>
      <c r="W1637" t="s">
        <v>109</v>
      </c>
      <c r="X1637" t="s"/>
      <c r="Y1637" t="s">
        <v>85</v>
      </c>
      <c r="Z1637">
        <f>HYPERLINK("https://hotel-media.eclerx.com/savepage/tk_1546242010140593_sr_188.html","info")</f>
        <v/>
      </c>
      <c r="AA1637" t="n">
        <v>-2071560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401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2071560</v>
      </c>
      <c r="AZ1637" t="s">
        <v>1808</v>
      </c>
      <c r="BA1637" t="s"/>
      <c r="BB1637" t="n">
        <v>3163</v>
      </c>
      <c r="BC1637" t="n">
        <v>52.50488</v>
      </c>
      <c r="BD1637" t="n">
        <v>52.50488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1806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185</v>
      </c>
      <c r="L1638" t="s">
        <v>76</v>
      </c>
      <c r="M1638" t="s"/>
      <c r="N1638" t="s">
        <v>327</v>
      </c>
      <c r="O1638" t="s">
        <v>78</v>
      </c>
      <c r="P1638" t="s">
        <v>1806</v>
      </c>
      <c r="Q1638" t="s"/>
      <c r="R1638" t="s">
        <v>107</v>
      </c>
      <c r="S1638" t="s">
        <v>1809</v>
      </c>
      <c r="T1638" t="s">
        <v>81</v>
      </c>
      <c r="U1638" t="s">
        <v>82</v>
      </c>
      <c r="V1638" t="s">
        <v>83</v>
      </c>
      <c r="W1638" t="s">
        <v>109</v>
      </c>
      <c r="X1638" t="s"/>
      <c r="Y1638" t="s">
        <v>85</v>
      </c>
      <c r="Z1638">
        <f>HYPERLINK("https://hotel-media.eclerx.com/savepage/tk_1546242010140593_sr_188.html","info")</f>
        <v/>
      </c>
      <c r="AA1638" t="n">
        <v>-2071560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401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2071560</v>
      </c>
      <c r="AZ1638" t="s">
        <v>1808</v>
      </c>
      <c r="BA1638" t="s"/>
      <c r="BB1638" t="n">
        <v>3163</v>
      </c>
      <c r="BC1638" t="n">
        <v>52.50488</v>
      </c>
      <c r="BD1638" t="n">
        <v>52.50488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1810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60</v>
      </c>
      <c r="L1639" t="s">
        <v>76</v>
      </c>
      <c r="M1639" t="s"/>
      <c r="N1639" t="s">
        <v>787</v>
      </c>
      <c r="O1639" t="s">
        <v>78</v>
      </c>
      <c r="P1639" t="s">
        <v>1810</v>
      </c>
      <c r="Q1639" t="s"/>
      <c r="R1639" t="s">
        <v>79</v>
      </c>
      <c r="S1639" t="s">
        <v>377</v>
      </c>
      <c r="T1639" t="s">
        <v>81</v>
      </c>
      <c r="U1639" t="s">
        <v>82</v>
      </c>
      <c r="V1639" t="s">
        <v>83</v>
      </c>
      <c r="W1639" t="s">
        <v>109</v>
      </c>
      <c r="X1639" t="s"/>
      <c r="Y1639" t="s">
        <v>85</v>
      </c>
      <c r="Z1639">
        <f>HYPERLINK("https://hotel-media.eclerx.com/savepage/tk_15462419695068817_sr_189.html","info")</f>
        <v/>
      </c>
      <c r="AA1639" t="n">
        <v>-2071505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336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2071505</v>
      </c>
      <c r="AZ1639" t="s">
        <v>1811</v>
      </c>
      <c r="BA1639" t="s"/>
      <c r="BB1639" t="n">
        <v>437876</v>
      </c>
      <c r="BC1639" t="n">
        <v>52.523269</v>
      </c>
      <c r="BD1639" t="n">
        <v>52.523269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1810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64.98999999999999</v>
      </c>
      <c r="L1640" t="s">
        <v>76</v>
      </c>
      <c r="M1640" t="s"/>
      <c r="N1640" t="s">
        <v>183</v>
      </c>
      <c r="O1640" t="s">
        <v>78</v>
      </c>
      <c r="P1640" t="s">
        <v>1810</v>
      </c>
      <c r="Q1640" t="s"/>
      <c r="R1640" t="s">
        <v>79</v>
      </c>
      <c r="S1640" t="s">
        <v>1123</v>
      </c>
      <c r="T1640" t="s">
        <v>81</v>
      </c>
      <c r="U1640" t="s">
        <v>82</v>
      </c>
      <c r="V1640" t="s">
        <v>83</v>
      </c>
      <c r="W1640" t="s">
        <v>109</v>
      </c>
      <c r="X1640" t="s"/>
      <c r="Y1640" t="s">
        <v>85</v>
      </c>
      <c r="Z1640">
        <f>HYPERLINK("https://hotel-media.eclerx.com/savepage/tk_15462419695068817_sr_189.html","info")</f>
        <v/>
      </c>
      <c r="AA1640" t="n">
        <v>-2071505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336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2071505</v>
      </c>
      <c r="AZ1640" t="s">
        <v>1811</v>
      </c>
      <c r="BA1640" t="s"/>
      <c r="BB1640" t="n">
        <v>437876</v>
      </c>
      <c r="BC1640" t="n">
        <v>52.523269</v>
      </c>
      <c r="BD1640" t="n">
        <v>52.523269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1810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70</v>
      </c>
      <c r="L1641" t="s">
        <v>76</v>
      </c>
      <c r="M1641" t="s"/>
      <c r="N1641" t="s">
        <v>1065</v>
      </c>
      <c r="O1641" t="s">
        <v>78</v>
      </c>
      <c r="P1641" t="s">
        <v>1810</v>
      </c>
      <c r="Q1641" t="s"/>
      <c r="R1641" t="s">
        <v>79</v>
      </c>
      <c r="S1641" t="s">
        <v>493</v>
      </c>
      <c r="T1641" t="s">
        <v>81</v>
      </c>
      <c r="U1641" t="s">
        <v>82</v>
      </c>
      <c r="V1641" t="s">
        <v>83</v>
      </c>
      <c r="W1641" t="s">
        <v>109</v>
      </c>
      <c r="X1641" t="s"/>
      <c r="Y1641" t="s">
        <v>85</v>
      </c>
      <c r="Z1641">
        <f>HYPERLINK("https://hotel-media.eclerx.com/savepage/tk_15462419695068817_sr_189.html","info")</f>
        <v/>
      </c>
      <c r="AA1641" t="n">
        <v>-2071505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336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2071505</v>
      </c>
      <c r="AZ1641" t="s">
        <v>1811</v>
      </c>
      <c r="BA1641" t="s"/>
      <c r="BB1641" t="n">
        <v>437876</v>
      </c>
      <c r="BC1641" t="n">
        <v>52.523269</v>
      </c>
      <c r="BD1641" t="n">
        <v>52.523269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1812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81</v>
      </c>
      <c r="L1642" t="s">
        <v>76</v>
      </c>
      <c r="M1642" t="s"/>
      <c r="N1642" t="s">
        <v>93</v>
      </c>
      <c r="O1642" t="s">
        <v>78</v>
      </c>
      <c r="P1642" t="s">
        <v>1812</v>
      </c>
      <c r="Q1642" t="s"/>
      <c r="R1642" t="s">
        <v>171</v>
      </c>
      <c r="S1642" t="s">
        <v>721</v>
      </c>
      <c r="T1642" t="s">
        <v>81</v>
      </c>
      <c r="U1642" t="s">
        <v>82</v>
      </c>
      <c r="V1642" t="s">
        <v>83</v>
      </c>
      <c r="W1642" t="s">
        <v>84</v>
      </c>
      <c r="X1642" t="s"/>
      <c r="Y1642" t="s">
        <v>85</v>
      </c>
      <c r="Z1642">
        <f>HYPERLINK("https://hotel-media.eclerx.com/savepage/tk_15462414787716863_sr_189.html","info")</f>
        <v/>
      </c>
      <c r="AA1642" t="n">
        <v>-937788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100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937788</v>
      </c>
      <c r="AZ1642" t="s">
        <v>1813</v>
      </c>
      <c r="BA1642" t="s"/>
      <c r="BB1642" t="n">
        <v>31107</v>
      </c>
      <c r="BC1642" t="n">
        <v>52.5012</v>
      </c>
      <c r="BD1642" t="n">
        <v>52.5012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1812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90</v>
      </c>
      <c r="L1643" t="s">
        <v>76</v>
      </c>
      <c r="M1643" t="s"/>
      <c r="N1643" t="s">
        <v>104</v>
      </c>
      <c r="O1643" t="s">
        <v>78</v>
      </c>
      <c r="P1643" t="s">
        <v>1812</v>
      </c>
      <c r="Q1643" t="s"/>
      <c r="R1643" t="s">
        <v>171</v>
      </c>
      <c r="S1643" t="s">
        <v>398</v>
      </c>
      <c r="T1643" t="s">
        <v>81</v>
      </c>
      <c r="U1643" t="s">
        <v>82</v>
      </c>
      <c r="V1643" t="s">
        <v>83</v>
      </c>
      <c r="W1643" t="s">
        <v>84</v>
      </c>
      <c r="X1643" t="s"/>
      <c r="Y1643" t="s">
        <v>85</v>
      </c>
      <c r="Z1643">
        <f>HYPERLINK("https://hotel-media.eclerx.com/savepage/tk_15462414787716863_sr_189.html","info")</f>
        <v/>
      </c>
      <c r="AA1643" t="n">
        <v>-937788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100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937788</v>
      </c>
      <c r="AZ1643" t="s">
        <v>1813</v>
      </c>
      <c r="BA1643" t="s"/>
      <c r="BB1643" t="n">
        <v>31107</v>
      </c>
      <c r="BC1643" t="n">
        <v>52.5012</v>
      </c>
      <c r="BD1643" t="n">
        <v>52.5012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1814</v>
      </c>
      <c r="F1644" t="n">
        <v>2198963</v>
      </c>
      <c r="G1644" t="s">
        <v>74</v>
      </c>
      <c r="H1644" t="s">
        <v>75</v>
      </c>
      <c r="I1644" t="s"/>
      <c r="J1644" t="s">
        <v>74</v>
      </c>
      <c r="K1644" t="n">
        <v>74</v>
      </c>
      <c r="L1644" t="s">
        <v>76</v>
      </c>
      <c r="M1644" t="s"/>
      <c r="N1644" t="s">
        <v>93</v>
      </c>
      <c r="O1644" t="s">
        <v>78</v>
      </c>
      <c r="P1644" t="s">
        <v>1815</v>
      </c>
      <c r="Q1644" t="s"/>
      <c r="R1644" t="s">
        <v>171</v>
      </c>
      <c r="S1644" t="s">
        <v>600</v>
      </c>
      <c r="T1644" t="s">
        <v>81</v>
      </c>
      <c r="U1644" t="s">
        <v>82</v>
      </c>
      <c r="V1644" t="s">
        <v>83</v>
      </c>
      <c r="W1644" t="s">
        <v>84</v>
      </c>
      <c r="X1644" t="s"/>
      <c r="Y1644" t="s">
        <v>85</v>
      </c>
      <c r="Z1644">
        <f>HYPERLINK("https://hotel-media.eclerx.com/savepage/tk_1546241724309883_sr_188.html","info")</f>
        <v/>
      </c>
      <c r="AA1644" t="n">
        <v>191870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245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2071603</v>
      </c>
      <c r="AZ1644" t="s">
        <v>1816</v>
      </c>
      <c r="BA1644" t="s"/>
      <c r="BB1644" t="n">
        <v>402838</v>
      </c>
      <c r="BC1644" t="n">
        <v>52.50863</v>
      </c>
      <c r="BD1644" t="n">
        <v>52.50863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1814</v>
      </c>
      <c r="F1645" t="n">
        <v>2198963</v>
      </c>
      <c r="G1645" t="s">
        <v>74</v>
      </c>
      <c r="H1645" t="s">
        <v>75</v>
      </c>
      <c r="I1645" t="s"/>
      <c r="J1645" t="s">
        <v>74</v>
      </c>
      <c r="K1645" t="n">
        <v>82</v>
      </c>
      <c r="L1645" t="s">
        <v>76</v>
      </c>
      <c r="M1645" t="s"/>
      <c r="N1645" t="s">
        <v>95</v>
      </c>
      <c r="O1645" t="s">
        <v>78</v>
      </c>
      <c r="P1645" t="s">
        <v>1815</v>
      </c>
      <c r="Q1645" t="s"/>
      <c r="R1645" t="s">
        <v>171</v>
      </c>
      <c r="S1645" t="s">
        <v>604</v>
      </c>
      <c r="T1645" t="s">
        <v>81</v>
      </c>
      <c r="U1645" t="s">
        <v>82</v>
      </c>
      <c r="V1645" t="s">
        <v>83</v>
      </c>
      <c r="W1645" t="s">
        <v>84</v>
      </c>
      <c r="X1645" t="s"/>
      <c r="Y1645" t="s">
        <v>85</v>
      </c>
      <c r="Z1645">
        <f>HYPERLINK("https://hotel-media.eclerx.com/savepage/tk_1546241724309883_sr_188.html","info")</f>
        <v/>
      </c>
      <c r="AA1645" t="n">
        <v>191870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245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2071603</v>
      </c>
      <c r="AZ1645" t="s">
        <v>1816</v>
      </c>
      <c r="BA1645" t="s"/>
      <c r="BB1645" t="n">
        <v>402838</v>
      </c>
      <c r="BC1645" t="n">
        <v>52.50863</v>
      </c>
      <c r="BD1645" t="n">
        <v>52.50863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1367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180</v>
      </c>
      <c r="L1646" t="s">
        <v>76</v>
      </c>
      <c r="M1646" t="s"/>
      <c r="N1646" t="s">
        <v>93</v>
      </c>
      <c r="O1646" t="s">
        <v>78</v>
      </c>
      <c r="P1646" t="s">
        <v>1367</v>
      </c>
      <c r="Q1646" t="s"/>
      <c r="R1646" t="s">
        <v>171</v>
      </c>
      <c r="S1646" t="s">
        <v>868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>
        <f>HYPERLINK("https://hotel-media.eclerx.com/savepage/tk_1546241563106546_sr_188.html","info")</f>
        <v/>
      </c>
      <c r="AA1646" t="n">
        <v>-3184065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158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3184065</v>
      </c>
      <c r="AZ1646" t="s">
        <v>1368</v>
      </c>
      <c r="BA1646" t="s"/>
      <c r="BB1646" t="n">
        <v>775665</v>
      </c>
      <c r="BC1646" t="n">
        <v>0</v>
      </c>
      <c r="BD1646" t="n">
        <v>0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1202</v>
      </c>
      <c r="F1647" t="n">
        <v>1759935</v>
      </c>
      <c r="G1647" t="s">
        <v>74</v>
      </c>
      <c r="H1647" t="s">
        <v>75</v>
      </c>
      <c r="I1647" t="s"/>
      <c r="J1647" t="s">
        <v>74</v>
      </c>
      <c r="K1647" t="n">
        <v>164.85</v>
      </c>
      <c r="L1647" t="s">
        <v>76</v>
      </c>
      <c r="M1647" t="s"/>
      <c r="N1647" t="s">
        <v>1203</v>
      </c>
      <c r="O1647" t="s">
        <v>78</v>
      </c>
      <c r="P1647" t="s">
        <v>1204</v>
      </c>
      <c r="Q1647" t="s"/>
      <c r="R1647" t="s">
        <v>107</v>
      </c>
      <c r="S1647" t="s">
        <v>532</v>
      </c>
      <c r="T1647" t="s">
        <v>81</v>
      </c>
      <c r="U1647" t="s">
        <v>82</v>
      </c>
      <c r="V1647" t="s">
        <v>83</v>
      </c>
      <c r="W1647" t="s">
        <v>109</v>
      </c>
      <c r="X1647" t="s"/>
      <c r="Y1647" t="s">
        <v>85</v>
      </c>
      <c r="Z1647">
        <f>HYPERLINK("https://hotel-media.eclerx.com/savepage/tk_15462422874915402_sr_189.html","info")</f>
        <v/>
      </c>
      <c r="AA1647" t="n">
        <v>276469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480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2173721</v>
      </c>
      <c r="AZ1647" t="s">
        <v>1205</v>
      </c>
      <c r="BA1647" t="s"/>
      <c r="BB1647" t="n">
        <v>631698</v>
      </c>
      <c r="BC1647" t="n">
        <v>52.507985</v>
      </c>
      <c r="BD1647" t="n">
        <v>52.507985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1202</v>
      </c>
      <c r="F1648" t="n">
        <v>1759935</v>
      </c>
      <c r="G1648" t="s">
        <v>74</v>
      </c>
      <c r="H1648" t="s">
        <v>75</v>
      </c>
      <c r="I1648" t="s"/>
      <c r="J1648" t="s">
        <v>74</v>
      </c>
      <c r="K1648" t="n">
        <v>194.25</v>
      </c>
      <c r="L1648" t="s">
        <v>76</v>
      </c>
      <c r="M1648" t="s"/>
      <c r="N1648" t="s">
        <v>1206</v>
      </c>
      <c r="O1648" t="s">
        <v>78</v>
      </c>
      <c r="P1648" t="s">
        <v>1204</v>
      </c>
      <c r="Q1648" t="s"/>
      <c r="R1648" t="s">
        <v>107</v>
      </c>
      <c r="S1648" t="s">
        <v>1207</v>
      </c>
      <c r="T1648" t="s">
        <v>81</v>
      </c>
      <c r="U1648" t="s">
        <v>82</v>
      </c>
      <c r="V1648" t="s">
        <v>83</v>
      </c>
      <c r="W1648" t="s">
        <v>109</v>
      </c>
      <c r="X1648" t="s"/>
      <c r="Y1648" t="s">
        <v>85</v>
      </c>
      <c r="Z1648">
        <f>HYPERLINK("https://hotel-media.eclerx.com/savepage/tk_15462422874915402_sr_189.html","info")</f>
        <v/>
      </c>
      <c r="AA1648" t="n">
        <v>276469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480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2173721</v>
      </c>
      <c r="AZ1648" t="s">
        <v>1205</v>
      </c>
      <c r="BA1648" t="s"/>
      <c r="BB1648" t="n">
        <v>631698</v>
      </c>
      <c r="BC1648" t="n">
        <v>52.507985</v>
      </c>
      <c r="BD1648" t="n">
        <v>52.507985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1202</v>
      </c>
      <c r="F1649" t="n">
        <v>1759935</v>
      </c>
      <c r="G1649" t="s">
        <v>74</v>
      </c>
      <c r="H1649" t="s">
        <v>75</v>
      </c>
      <c r="I1649" t="s"/>
      <c r="J1649" t="s">
        <v>74</v>
      </c>
      <c r="K1649" t="n">
        <v>199.5</v>
      </c>
      <c r="L1649" t="s">
        <v>76</v>
      </c>
      <c r="M1649" t="s"/>
      <c r="N1649" t="s">
        <v>1208</v>
      </c>
      <c r="O1649" t="s">
        <v>78</v>
      </c>
      <c r="P1649" t="s">
        <v>1204</v>
      </c>
      <c r="Q1649" t="s"/>
      <c r="R1649" t="s">
        <v>107</v>
      </c>
      <c r="S1649" t="s">
        <v>1209</v>
      </c>
      <c r="T1649" t="s">
        <v>81</v>
      </c>
      <c r="U1649" t="s">
        <v>82</v>
      </c>
      <c r="V1649" t="s">
        <v>83</v>
      </c>
      <c r="W1649" t="s">
        <v>109</v>
      </c>
      <c r="X1649" t="s"/>
      <c r="Y1649" t="s">
        <v>85</v>
      </c>
      <c r="Z1649">
        <f>HYPERLINK("https://hotel-media.eclerx.com/savepage/tk_15462422874915402_sr_189.html","info")</f>
        <v/>
      </c>
      <c r="AA1649" t="n">
        <v>276469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480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2173721</v>
      </c>
      <c r="AZ1649" t="s">
        <v>1205</v>
      </c>
      <c r="BA1649" t="s"/>
      <c r="BB1649" t="n">
        <v>631698</v>
      </c>
      <c r="BC1649" t="n">
        <v>52.507985</v>
      </c>
      <c r="BD1649" t="n">
        <v>52.507985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1202</v>
      </c>
      <c r="F1650" t="n">
        <v>1759935</v>
      </c>
      <c r="G1650" t="s">
        <v>74</v>
      </c>
      <c r="H1650" t="s">
        <v>75</v>
      </c>
      <c r="I1650" t="s"/>
      <c r="J1650" t="s">
        <v>74</v>
      </c>
      <c r="K1650" t="n">
        <v>210</v>
      </c>
      <c r="L1650" t="s">
        <v>76</v>
      </c>
      <c r="M1650" t="s"/>
      <c r="N1650" t="s">
        <v>1208</v>
      </c>
      <c r="O1650" t="s">
        <v>78</v>
      </c>
      <c r="P1650" t="s">
        <v>1204</v>
      </c>
      <c r="Q1650" t="s"/>
      <c r="R1650" t="s">
        <v>107</v>
      </c>
      <c r="S1650" t="s">
        <v>1210</v>
      </c>
      <c r="T1650" t="s">
        <v>81</v>
      </c>
      <c r="U1650" t="s">
        <v>82</v>
      </c>
      <c r="V1650" t="s">
        <v>83</v>
      </c>
      <c r="W1650" t="s">
        <v>109</v>
      </c>
      <c r="X1650" t="s"/>
      <c r="Y1650" t="s">
        <v>85</v>
      </c>
      <c r="Z1650">
        <f>HYPERLINK("https://hotel-media.eclerx.com/savepage/tk_15462422874915402_sr_189.html","info")</f>
        <v/>
      </c>
      <c r="AA1650" t="n">
        <v>276469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480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2173721</v>
      </c>
      <c r="AZ1650" t="s">
        <v>1205</v>
      </c>
      <c r="BA1650" t="s"/>
      <c r="BB1650" t="n">
        <v>631698</v>
      </c>
      <c r="BC1650" t="n">
        <v>52.507985</v>
      </c>
      <c r="BD1650" t="n">
        <v>52.507985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1202</v>
      </c>
      <c r="F1651" t="n">
        <v>1759935</v>
      </c>
      <c r="G1651" t="s">
        <v>74</v>
      </c>
      <c r="H1651" t="s">
        <v>75</v>
      </c>
      <c r="I1651" t="s"/>
      <c r="J1651" t="s">
        <v>74</v>
      </c>
      <c r="K1651" t="n">
        <v>225.75</v>
      </c>
      <c r="L1651" t="s">
        <v>76</v>
      </c>
      <c r="M1651" t="s"/>
      <c r="N1651" t="s">
        <v>1206</v>
      </c>
      <c r="O1651" t="s">
        <v>78</v>
      </c>
      <c r="P1651" t="s">
        <v>1204</v>
      </c>
      <c r="Q1651" t="s"/>
      <c r="R1651" t="s">
        <v>107</v>
      </c>
      <c r="S1651" t="s">
        <v>1211</v>
      </c>
      <c r="T1651" t="s">
        <v>81</v>
      </c>
      <c r="U1651" t="s">
        <v>82</v>
      </c>
      <c r="V1651" t="s">
        <v>83</v>
      </c>
      <c r="W1651" t="s">
        <v>84</v>
      </c>
      <c r="X1651" t="s"/>
      <c r="Y1651" t="s">
        <v>85</v>
      </c>
      <c r="Z1651">
        <f>HYPERLINK("https://hotel-media.eclerx.com/savepage/tk_15462422874915402_sr_189.html","info")</f>
        <v/>
      </c>
      <c r="AA1651" t="n">
        <v>276469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480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2173721</v>
      </c>
      <c r="AZ1651" t="s">
        <v>1205</v>
      </c>
      <c r="BA1651" t="s"/>
      <c r="BB1651" t="n">
        <v>631698</v>
      </c>
      <c r="BC1651" t="n">
        <v>52.507985</v>
      </c>
      <c r="BD1651" t="n">
        <v>52.507985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1202</v>
      </c>
      <c r="F1652" t="n">
        <v>1759935</v>
      </c>
      <c r="G1652" t="s">
        <v>74</v>
      </c>
      <c r="H1652" t="s">
        <v>75</v>
      </c>
      <c r="I1652" t="s"/>
      <c r="J1652" t="s">
        <v>74</v>
      </c>
      <c r="K1652" t="n">
        <v>229.95</v>
      </c>
      <c r="L1652" t="s">
        <v>76</v>
      </c>
      <c r="M1652" t="s"/>
      <c r="N1652" t="s">
        <v>1212</v>
      </c>
      <c r="O1652" t="s">
        <v>78</v>
      </c>
      <c r="P1652" t="s">
        <v>1204</v>
      </c>
      <c r="Q1652" t="s"/>
      <c r="R1652" t="s">
        <v>107</v>
      </c>
      <c r="S1652" t="s">
        <v>1165</v>
      </c>
      <c r="T1652" t="s">
        <v>81</v>
      </c>
      <c r="U1652" t="s">
        <v>82</v>
      </c>
      <c r="V1652" t="s">
        <v>83</v>
      </c>
      <c r="W1652" t="s">
        <v>109</v>
      </c>
      <c r="X1652" t="s"/>
      <c r="Y1652" t="s">
        <v>85</v>
      </c>
      <c r="Z1652">
        <f>HYPERLINK("https://hotel-media.eclerx.com/savepage/tk_15462422874915402_sr_189.html","info")</f>
        <v/>
      </c>
      <c r="AA1652" t="n">
        <v>276469</v>
      </c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480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2173721</v>
      </c>
      <c r="AZ1652" t="s">
        <v>1205</v>
      </c>
      <c r="BA1652" t="s"/>
      <c r="BB1652" t="n">
        <v>631698</v>
      </c>
      <c r="BC1652" t="n">
        <v>52.507985</v>
      </c>
      <c r="BD1652" t="n">
        <v>52.507985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1202</v>
      </c>
      <c r="F1653" t="n">
        <v>1759935</v>
      </c>
      <c r="G1653" t="s">
        <v>74</v>
      </c>
      <c r="H1653" t="s">
        <v>75</v>
      </c>
      <c r="I1653" t="s"/>
      <c r="J1653" t="s">
        <v>74</v>
      </c>
      <c r="K1653" t="n">
        <v>241.5</v>
      </c>
      <c r="L1653" t="s">
        <v>76</v>
      </c>
      <c r="M1653" t="s"/>
      <c r="N1653" t="s">
        <v>1208</v>
      </c>
      <c r="O1653" t="s">
        <v>78</v>
      </c>
      <c r="P1653" t="s">
        <v>1204</v>
      </c>
      <c r="Q1653" t="s"/>
      <c r="R1653" t="s">
        <v>107</v>
      </c>
      <c r="S1653" t="s">
        <v>429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>
        <f>HYPERLINK("https://hotel-media.eclerx.com/savepage/tk_15462422874915402_sr_189.html","info")</f>
        <v/>
      </c>
      <c r="AA1653" t="n">
        <v>276469</v>
      </c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480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2173721</v>
      </c>
      <c r="AZ1653" t="s">
        <v>1205</v>
      </c>
      <c r="BA1653" t="s"/>
      <c r="BB1653" t="n">
        <v>631698</v>
      </c>
      <c r="BC1653" t="n">
        <v>52.507985</v>
      </c>
      <c r="BD1653" t="n">
        <v>52.507985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1202</v>
      </c>
      <c r="F1654" t="n">
        <v>1759935</v>
      </c>
      <c r="G1654" t="s">
        <v>74</v>
      </c>
      <c r="H1654" t="s">
        <v>75</v>
      </c>
      <c r="I1654" t="s"/>
      <c r="J1654" t="s">
        <v>74</v>
      </c>
      <c r="K1654" t="n">
        <v>241.5</v>
      </c>
      <c r="L1654" t="s">
        <v>76</v>
      </c>
      <c r="M1654" t="s"/>
      <c r="N1654" t="s">
        <v>1212</v>
      </c>
      <c r="O1654" t="s">
        <v>78</v>
      </c>
      <c r="P1654" t="s">
        <v>1204</v>
      </c>
      <c r="Q1654" t="s"/>
      <c r="R1654" t="s">
        <v>107</v>
      </c>
      <c r="S1654" t="s">
        <v>429</v>
      </c>
      <c r="T1654" t="s">
        <v>81</v>
      </c>
      <c r="U1654" t="s">
        <v>82</v>
      </c>
      <c r="V1654" t="s">
        <v>83</v>
      </c>
      <c r="W1654" t="s">
        <v>109</v>
      </c>
      <c r="X1654" t="s"/>
      <c r="Y1654" t="s">
        <v>85</v>
      </c>
      <c r="Z1654">
        <f>HYPERLINK("https://hotel-media.eclerx.com/savepage/tk_15462422874915402_sr_189.html","info")</f>
        <v/>
      </c>
      <c r="AA1654" t="n">
        <v>276469</v>
      </c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480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2173721</v>
      </c>
      <c r="AZ1654" t="s">
        <v>1205</v>
      </c>
      <c r="BA1654" t="s"/>
      <c r="BB1654" t="n">
        <v>631698</v>
      </c>
      <c r="BC1654" t="n">
        <v>52.507985</v>
      </c>
      <c r="BD1654" t="n">
        <v>52.507985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1202</v>
      </c>
      <c r="F1655" t="n">
        <v>1759935</v>
      </c>
      <c r="G1655" t="s">
        <v>74</v>
      </c>
      <c r="H1655" t="s">
        <v>75</v>
      </c>
      <c r="I1655" t="s"/>
      <c r="J1655" t="s">
        <v>74</v>
      </c>
      <c r="K1655" t="n">
        <v>273</v>
      </c>
      <c r="L1655" t="s">
        <v>76</v>
      </c>
      <c r="M1655" t="s"/>
      <c r="N1655" t="s">
        <v>1212</v>
      </c>
      <c r="O1655" t="s">
        <v>78</v>
      </c>
      <c r="P1655" t="s">
        <v>1204</v>
      </c>
      <c r="Q1655" t="s"/>
      <c r="R1655" t="s">
        <v>107</v>
      </c>
      <c r="S1655" t="s">
        <v>1213</v>
      </c>
      <c r="T1655" t="s">
        <v>81</v>
      </c>
      <c r="U1655" t="s">
        <v>82</v>
      </c>
      <c r="V1655" t="s">
        <v>83</v>
      </c>
      <c r="W1655" t="s">
        <v>84</v>
      </c>
      <c r="X1655" t="s"/>
      <c r="Y1655" t="s">
        <v>85</v>
      </c>
      <c r="Z1655">
        <f>HYPERLINK("https://hotel-media.eclerx.com/savepage/tk_15462422874915402_sr_189.html","info")</f>
        <v/>
      </c>
      <c r="AA1655" t="n">
        <v>276469</v>
      </c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480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2173721</v>
      </c>
      <c r="AZ1655" t="s">
        <v>1205</v>
      </c>
      <c r="BA1655" t="s"/>
      <c r="BB1655" t="n">
        <v>631698</v>
      </c>
      <c r="BC1655" t="n">
        <v>52.507985</v>
      </c>
      <c r="BD1655" t="n">
        <v>52.507985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1202</v>
      </c>
      <c r="F1656" t="n">
        <v>1759935</v>
      </c>
      <c r="G1656" t="s">
        <v>74</v>
      </c>
      <c r="H1656" t="s">
        <v>75</v>
      </c>
      <c r="I1656" t="s"/>
      <c r="J1656" t="s">
        <v>74</v>
      </c>
      <c r="K1656" t="n">
        <v>362.25</v>
      </c>
      <c r="L1656" t="s">
        <v>76</v>
      </c>
      <c r="M1656" t="s"/>
      <c r="N1656" t="s">
        <v>1206</v>
      </c>
      <c r="O1656" t="s">
        <v>78</v>
      </c>
      <c r="P1656" t="s">
        <v>1204</v>
      </c>
      <c r="Q1656" t="s"/>
      <c r="R1656" t="s">
        <v>107</v>
      </c>
      <c r="S1656" t="s">
        <v>933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>
        <f>HYPERLINK("https://hotel-media.eclerx.com/savepage/tk_15462422874915402_sr_189.html","info")</f>
        <v/>
      </c>
      <c r="AA1656" t="n">
        <v>276469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480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2173721</v>
      </c>
      <c r="AZ1656" t="s">
        <v>1205</v>
      </c>
      <c r="BA1656" t="s"/>
      <c r="BB1656" t="n">
        <v>631698</v>
      </c>
      <c r="BC1656" t="n">
        <v>52.507985</v>
      </c>
      <c r="BD1656" t="n">
        <v>52.507985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1202</v>
      </c>
      <c r="F1657" t="n">
        <v>1759935</v>
      </c>
      <c r="G1657" t="s">
        <v>74</v>
      </c>
      <c r="H1657" t="s">
        <v>75</v>
      </c>
      <c r="I1657" t="s"/>
      <c r="J1657" t="s">
        <v>74</v>
      </c>
      <c r="K1657" t="n">
        <v>379.05</v>
      </c>
      <c r="L1657" t="s">
        <v>76</v>
      </c>
      <c r="M1657" t="s"/>
      <c r="N1657" t="s">
        <v>1214</v>
      </c>
      <c r="O1657" t="s">
        <v>78</v>
      </c>
      <c r="P1657" t="s">
        <v>1204</v>
      </c>
      <c r="Q1657" t="s"/>
      <c r="R1657" t="s">
        <v>107</v>
      </c>
      <c r="S1657" t="s">
        <v>1215</v>
      </c>
      <c r="T1657" t="s">
        <v>81</v>
      </c>
      <c r="U1657" t="s">
        <v>82</v>
      </c>
      <c r="V1657" t="s">
        <v>83</v>
      </c>
      <c r="W1657" t="s">
        <v>109</v>
      </c>
      <c r="X1657" t="s"/>
      <c r="Y1657" t="s">
        <v>85</v>
      </c>
      <c r="Z1657">
        <f>HYPERLINK("https://hotel-media.eclerx.com/savepage/tk_15462422874915402_sr_189.html","info")</f>
        <v/>
      </c>
      <c r="AA1657" t="n">
        <v>276469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480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2173721</v>
      </c>
      <c r="AZ1657" t="s">
        <v>1205</v>
      </c>
      <c r="BA1657" t="s"/>
      <c r="BB1657" t="n">
        <v>631698</v>
      </c>
      <c r="BC1657" t="n">
        <v>52.507985</v>
      </c>
      <c r="BD1657" t="n">
        <v>52.507985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1202</v>
      </c>
      <c r="F1658" t="n">
        <v>1759935</v>
      </c>
      <c r="G1658" t="s">
        <v>74</v>
      </c>
      <c r="H1658" t="s">
        <v>75</v>
      </c>
      <c r="I1658" t="s"/>
      <c r="J1658" t="s">
        <v>74</v>
      </c>
      <c r="K1658" t="n">
        <v>399</v>
      </c>
      <c r="L1658" t="s">
        <v>76</v>
      </c>
      <c r="M1658" t="s"/>
      <c r="N1658" t="s">
        <v>1214</v>
      </c>
      <c r="O1658" t="s">
        <v>78</v>
      </c>
      <c r="P1658" t="s">
        <v>1204</v>
      </c>
      <c r="Q1658" t="s"/>
      <c r="R1658" t="s">
        <v>107</v>
      </c>
      <c r="S1658" t="s">
        <v>1216</v>
      </c>
      <c r="T1658" t="s">
        <v>81</v>
      </c>
      <c r="U1658" t="s">
        <v>82</v>
      </c>
      <c r="V1658" t="s">
        <v>83</v>
      </c>
      <c r="W1658" t="s">
        <v>109</v>
      </c>
      <c r="X1658" t="s"/>
      <c r="Y1658" t="s">
        <v>85</v>
      </c>
      <c r="Z1658">
        <f>HYPERLINK("https://hotel-media.eclerx.com/savepage/tk_15462422874915402_sr_189.html","info")</f>
        <v/>
      </c>
      <c r="AA1658" t="n">
        <v>276469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480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2173721</v>
      </c>
      <c r="AZ1658" t="s">
        <v>1205</v>
      </c>
      <c r="BA1658" t="s"/>
      <c r="BB1658" t="n">
        <v>631698</v>
      </c>
      <c r="BC1658" t="n">
        <v>52.507985</v>
      </c>
      <c r="BD1658" t="n">
        <v>52.507985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1202</v>
      </c>
      <c r="F1659" t="n">
        <v>1759935</v>
      </c>
      <c r="G1659" t="s">
        <v>74</v>
      </c>
      <c r="H1659" t="s">
        <v>75</v>
      </c>
      <c r="I1659" t="s"/>
      <c r="J1659" t="s">
        <v>74</v>
      </c>
      <c r="K1659" t="n">
        <v>430.5</v>
      </c>
      <c r="L1659" t="s">
        <v>76</v>
      </c>
      <c r="M1659" t="s"/>
      <c r="N1659" t="s">
        <v>1214</v>
      </c>
      <c r="O1659" t="s">
        <v>78</v>
      </c>
      <c r="P1659" t="s">
        <v>1204</v>
      </c>
      <c r="Q1659" t="s"/>
      <c r="R1659" t="s">
        <v>107</v>
      </c>
      <c r="S1659" t="s">
        <v>1217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>
        <f>HYPERLINK("https://hotel-media.eclerx.com/savepage/tk_15462422874915402_sr_189.html","info")</f>
        <v/>
      </c>
      <c r="AA1659" t="n">
        <v>276469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480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2173721</v>
      </c>
      <c r="AZ1659" t="s">
        <v>1205</v>
      </c>
      <c r="BA1659" t="s"/>
      <c r="BB1659" t="n">
        <v>631698</v>
      </c>
      <c r="BC1659" t="n">
        <v>52.507985</v>
      </c>
      <c r="BD1659" t="n">
        <v>52.507985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1817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91.8</v>
      </c>
      <c r="L1660" t="s">
        <v>76</v>
      </c>
      <c r="M1660" t="s"/>
      <c r="N1660" t="s">
        <v>93</v>
      </c>
      <c r="O1660" t="s">
        <v>78</v>
      </c>
      <c r="P1660" t="s">
        <v>1817</v>
      </c>
      <c r="Q1660" t="s"/>
      <c r="R1660" t="s">
        <v>171</v>
      </c>
      <c r="S1660" t="s">
        <v>1818</v>
      </c>
      <c r="T1660" t="s">
        <v>81</v>
      </c>
      <c r="U1660" t="s">
        <v>82</v>
      </c>
      <c r="V1660" t="s">
        <v>83</v>
      </c>
      <c r="W1660" t="s">
        <v>84</v>
      </c>
      <c r="X1660" t="s"/>
      <c r="Y1660" t="s">
        <v>85</v>
      </c>
      <c r="Z1660">
        <f>HYPERLINK("https://hotel-media.eclerx.com/savepage/tk_1546242258539273_sr_189.html","info")</f>
        <v/>
      </c>
      <c r="AA1660" t="n">
        <v>-3074936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466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3074936</v>
      </c>
      <c r="AZ1660" t="s">
        <v>1819</v>
      </c>
      <c r="BA1660" t="s"/>
      <c r="BB1660" t="n">
        <v>782798</v>
      </c>
      <c r="BC1660" t="n">
        <v>52.528531</v>
      </c>
      <c r="BD1660" t="n">
        <v>52.528531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1817</v>
      </c>
      <c r="F1661" t="n">
        <v>-1</v>
      </c>
      <c r="G1661" t="s">
        <v>74</v>
      </c>
      <c r="H1661" t="s">
        <v>75</v>
      </c>
      <c r="I1661" t="s"/>
      <c r="J1661" t="s">
        <v>74</v>
      </c>
      <c r="K1661" t="n">
        <v>91.81</v>
      </c>
      <c r="L1661" t="s">
        <v>76</v>
      </c>
      <c r="M1661" t="s"/>
      <c r="N1661" t="s">
        <v>1820</v>
      </c>
      <c r="O1661" t="s">
        <v>78</v>
      </c>
      <c r="P1661" t="s">
        <v>1817</v>
      </c>
      <c r="Q1661" t="s"/>
      <c r="R1661" t="s">
        <v>171</v>
      </c>
      <c r="S1661" t="s">
        <v>1194</v>
      </c>
      <c r="T1661" t="s">
        <v>81</v>
      </c>
      <c r="U1661" t="s">
        <v>82</v>
      </c>
      <c r="V1661" t="s">
        <v>83</v>
      </c>
      <c r="W1661" t="s">
        <v>109</v>
      </c>
      <c r="X1661" t="s"/>
      <c r="Y1661" t="s">
        <v>85</v>
      </c>
      <c r="Z1661">
        <f>HYPERLINK("https://hotel-media.eclerx.com/savepage/tk_1546242258539273_sr_189.html","info")</f>
        <v/>
      </c>
      <c r="AA1661" t="n">
        <v>-3074936</v>
      </c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466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3074936</v>
      </c>
      <c r="AZ1661" t="s">
        <v>1819</v>
      </c>
      <c r="BA1661" t="s"/>
      <c r="BB1661" t="n">
        <v>782798</v>
      </c>
      <c r="BC1661" t="n">
        <v>52.528531</v>
      </c>
      <c r="BD1661" t="n">
        <v>52.528531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1817</v>
      </c>
      <c r="F1662" t="n">
        <v>-1</v>
      </c>
      <c r="G1662" t="s">
        <v>74</v>
      </c>
      <c r="H1662" t="s">
        <v>75</v>
      </c>
      <c r="I1662" t="s"/>
      <c r="J1662" t="s">
        <v>74</v>
      </c>
      <c r="K1662" t="n">
        <v>102</v>
      </c>
      <c r="L1662" t="s">
        <v>76</v>
      </c>
      <c r="M1662" t="s"/>
      <c r="N1662" t="s">
        <v>104</v>
      </c>
      <c r="O1662" t="s">
        <v>78</v>
      </c>
      <c r="P1662" t="s">
        <v>1817</v>
      </c>
      <c r="Q1662" t="s"/>
      <c r="R1662" t="s">
        <v>171</v>
      </c>
      <c r="S1662" t="s">
        <v>159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>
        <f>HYPERLINK("https://hotel-media.eclerx.com/savepage/tk_1546242258539273_sr_189.html","info")</f>
        <v/>
      </c>
      <c r="AA1662" t="n">
        <v>-3074936</v>
      </c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466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3074936</v>
      </c>
      <c r="AZ1662" t="s">
        <v>1819</v>
      </c>
      <c r="BA1662" t="s"/>
      <c r="BB1662" t="n">
        <v>782798</v>
      </c>
      <c r="BC1662" t="n">
        <v>52.528531</v>
      </c>
      <c r="BD1662" t="n">
        <v>52.528531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1817</v>
      </c>
      <c r="F1663" t="n">
        <v>-1</v>
      </c>
      <c r="G1663" t="s">
        <v>74</v>
      </c>
      <c r="H1663" t="s">
        <v>75</v>
      </c>
      <c r="I1663" t="s"/>
      <c r="J1663" t="s">
        <v>74</v>
      </c>
      <c r="K1663" t="n">
        <v>102.01</v>
      </c>
      <c r="L1663" t="s">
        <v>76</v>
      </c>
      <c r="M1663" t="s"/>
      <c r="N1663" t="s">
        <v>1821</v>
      </c>
      <c r="O1663" t="s">
        <v>78</v>
      </c>
      <c r="P1663" t="s">
        <v>1817</v>
      </c>
      <c r="Q1663" t="s"/>
      <c r="R1663" t="s">
        <v>171</v>
      </c>
      <c r="S1663" t="s">
        <v>1822</v>
      </c>
      <c r="T1663" t="s">
        <v>81</v>
      </c>
      <c r="U1663" t="s">
        <v>82</v>
      </c>
      <c r="V1663" t="s">
        <v>83</v>
      </c>
      <c r="W1663" t="s">
        <v>109</v>
      </c>
      <c r="X1663" t="s"/>
      <c r="Y1663" t="s">
        <v>85</v>
      </c>
      <c r="Z1663">
        <f>HYPERLINK("https://hotel-media.eclerx.com/savepage/tk_1546242258539273_sr_189.html","info")</f>
        <v/>
      </c>
      <c r="AA1663" t="n">
        <v>-3074936</v>
      </c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466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3074936</v>
      </c>
      <c r="AZ1663" t="s">
        <v>1819</v>
      </c>
      <c r="BA1663" t="s"/>
      <c r="BB1663" t="n">
        <v>782798</v>
      </c>
      <c r="BC1663" t="n">
        <v>52.528531</v>
      </c>
      <c r="BD1663" t="n">
        <v>52.528531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1823</v>
      </c>
      <c r="F1664" t="n">
        <v>5305509</v>
      </c>
      <c r="G1664" t="s">
        <v>74</v>
      </c>
      <c r="H1664" t="s">
        <v>75</v>
      </c>
      <c r="I1664" t="s"/>
      <c r="J1664" t="s">
        <v>74</v>
      </c>
      <c r="K1664" t="n">
        <v>108.8</v>
      </c>
      <c r="L1664" t="s">
        <v>76</v>
      </c>
      <c r="M1664" t="s"/>
      <c r="N1664" t="s">
        <v>1824</v>
      </c>
      <c r="O1664" t="s">
        <v>78</v>
      </c>
      <c r="P1664" t="s">
        <v>1825</v>
      </c>
      <c r="Q1664" t="s"/>
      <c r="R1664" t="s">
        <v>112</v>
      </c>
      <c r="S1664" t="s">
        <v>1826</v>
      </c>
      <c r="T1664" t="s">
        <v>81</v>
      </c>
      <c r="U1664" t="s">
        <v>82</v>
      </c>
      <c r="V1664" t="s">
        <v>83</v>
      </c>
      <c r="W1664" t="s">
        <v>109</v>
      </c>
      <c r="X1664" t="s"/>
      <c r="Y1664" t="s">
        <v>85</v>
      </c>
      <c r="Z1664">
        <f>HYPERLINK("https://hotel-media.eclerx.com/savepage/tk_1546241673704339_sr_188.html","info")</f>
        <v/>
      </c>
      <c r="AA1664" t="n">
        <v>52316</v>
      </c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217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2071543</v>
      </c>
      <c r="AZ1664" t="s">
        <v>1827</v>
      </c>
      <c r="BA1664" t="s"/>
      <c r="BB1664" t="n">
        <v>26668</v>
      </c>
      <c r="BC1664" t="n">
        <v>52.512184</v>
      </c>
      <c r="BD1664" t="n">
        <v>52.512184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1823</v>
      </c>
      <c r="F1665" t="n">
        <v>5305509</v>
      </c>
      <c r="G1665" t="s">
        <v>74</v>
      </c>
      <c r="H1665" t="s">
        <v>75</v>
      </c>
      <c r="I1665" t="s"/>
      <c r="J1665" t="s">
        <v>74</v>
      </c>
      <c r="K1665" t="n">
        <v>135.99</v>
      </c>
      <c r="L1665" t="s">
        <v>76</v>
      </c>
      <c r="M1665" t="s"/>
      <c r="N1665" t="s">
        <v>1828</v>
      </c>
      <c r="O1665" t="s">
        <v>78</v>
      </c>
      <c r="P1665" t="s">
        <v>1825</v>
      </c>
      <c r="Q1665" t="s"/>
      <c r="R1665" t="s">
        <v>112</v>
      </c>
      <c r="S1665" t="s">
        <v>1829</v>
      </c>
      <c r="T1665" t="s">
        <v>81</v>
      </c>
      <c r="U1665" t="s">
        <v>82</v>
      </c>
      <c r="V1665" t="s">
        <v>83</v>
      </c>
      <c r="W1665" t="s">
        <v>109</v>
      </c>
      <c r="X1665" t="s"/>
      <c r="Y1665" t="s">
        <v>85</v>
      </c>
      <c r="Z1665">
        <f>HYPERLINK("https://hotel-media.eclerx.com/savepage/tk_1546241673704339_sr_188.html","info")</f>
        <v/>
      </c>
      <c r="AA1665" t="n">
        <v>52316</v>
      </c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217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2071543</v>
      </c>
      <c r="AZ1665" t="s">
        <v>1827</v>
      </c>
      <c r="BA1665" t="s"/>
      <c r="BB1665" t="n">
        <v>26668</v>
      </c>
      <c r="BC1665" t="n">
        <v>52.512184</v>
      </c>
      <c r="BD1665" t="n">
        <v>52.512184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1276</v>
      </c>
      <c r="F1666" t="n">
        <v>311339</v>
      </c>
      <c r="G1666" t="s">
        <v>74</v>
      </c>
      <c r="H1666" t="s">
        <v>75</v>
      </c>
      <c r="I1666" t="s"/>
      <c r="J1666" t="s">
        <v>74</v>
      </c>
      <c r="K1666" t="n">
        <v>56.53</v>
      </c>
      <c r="L1666" t="s">
        <v>76</v>
      </c>
      <c r="M1666" t="s"/>
      <c r="N1666" t="s">
        <v>95</v>
      </c>
      <c r="O1666" t="s">
        <v>78</v>
      </c>
      <c r="P1666" t="s">
        <v>1277</v>
      </c>
      <c r="Q1666" t="s"/>
      <c r="R1666" t="s">
        <v>79</v>
      </c>
      <c r="S1666" t="s">
        <v>1278</v>
      </c>
      <c r="T1666" t="s">
        <v>81</v>
      </c>
      <c r="U1666" t="s">
        <v>82</v>
      </c>
      <c r="V1666" t="s">
        <v>83</v>
      </c>
      <c r="W1666" t="s">
        <v>109</v>
      </c>
      <c r="X1666" t="s"/>
      <c r="Y1666" t="s">
        <v>85</v>
      </c>
      <c r="Z1666">
        <f>HYPERLINK("https://hotel-media.eclerx.com/savepage/tk_15462417965994837_sr_189.html","info")</f>
        <v/>
      </c>
      <c r="AA1666" t="n">
        <v>19768</v>
      </c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254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3738729</v>
      </c>
      <c r="AZ1666" t="s">
        <v>1279</v>
      </c>
      <c r="BA1666" t="s"/>
      <c r="BB1666" t="n">
        <v>154641</v>
      </c>
      <c r="BC1666" t="n">
        <v>52.50909</v>
      </c>
      <c r="BD1666" t="n">
        <v>52.50909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1276</v>
      </c>
      <c r="F1667" t="n">
        <v>311339</v>
      </c>
      <c r="G1667" t="s">
        <v>74</v>
      </c>
      <c r="H1667" t="s">
        <v>75</v>
      </c>
      <c r="I1667" t="s"/>
      <c r="J1667" t="s">
        <v>74</v>
      </c>
      <c r="K1667" t="n">
        <v>57.53</v>
      </c>
      <c r="L1667" t="s">
        <v>76</v>
      </c>
      <c r="M1667" t="s"/>
      <c r="N1667" t="s">
        <v>329</v>
      </c>
      <c r="O1667" t="s">
        <v>78</v>
      </c>
      <c r="P1667" t="s">
        <v>1277</v>
      </c>
      <c r="Q1667" t="s"/>
      <c r="R1667" t="s">
        <v>79</v>
      </c>
      <c r="S1667" t="s">
        <v>1280</v>
      </c>
      <c r="T1667" t="s">
        <v>81</v>
      </c>
      <c r="U1667" t="s">
        <v>82</v>
      </c>
      <c r="V1667" t="s">
        <v>83</v>
      </c>
      <c r="W1667" t="s">
        <v>109</v>
      </c>
      <c r="X1667" t="s"/>
      <c r="Y1667" t="s">
        <v>85</v>
      </c>
      <c r="Z1667">
        <f>HYPERLINK("https://hotel-media.eclerx.com/savepage/tk_15462417965994837_sr_189.html","info")</f>
        <v/>
      </c>
      <c r="AA1667" t="n">
        <v>19768</v>
      </c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254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3738729</v>
      </c>
      <c r="AZ1667" t="s">
        <v>1279</v>
      </c>
      <c r="BA1667" t="s"/>
      <c r="BB1667" t="n">
        <v>154641</v>
      </c>
      <c r="BC1667" t="n">
        <v>52.50909</v>
      </c>
      <c r="BD1667" t="n">
        <v>52.50909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1830</v>
      </c>
      <c r="F1668" t="n">
        <v>3438088</v>
      </c>
      <c r="G1668" t="s">
        <v>74</v>
      </c>
      <c r="H1668" t="s">
        <v>75</v>
      </c>
      <c r="I1668" t="s"/>
      <c r="J1668" t="s">
        <v>74</v>
      </c>
      <c r="K1668" t="n">
        <v>52.28</v>
      </c>
      <c r="L1668" t="s">
        <v>76</v>
      </c>
      <c r="M1668" t="s"/>
      <c r="N1668" t="s">
        <v>93</v>
      </c>
      <c r="O1668" t="s">
        <v>78</v>
      </c>
      <c r="P1668" t="s">
        <v>1831</v>
      </c>
      <c r="Q1668" t="s"/>
      <c r="R1668" t="s">
        <v>112</v>
      </c>
      <c r="S1668" t="s">
        <v>1832</v>
      </c>
      <c r="T1668" t="s">
        <v>81</v>
      </c>
      <c r="U1668" t="s">
        <v>82</v>
      </c>
      <c r="V1668" t="s">
        <v>83</v>
      </c>
      <c r="W1668" t="s">
        <v>109</v>
      </c>
      <c r="X1668" t="s"/>
      <c r="Y1668" t="s">
        <v>85</v>
      </c>
      <c r="Z1668">
        <f>HYPERLINK("https://hotel-media.eclerx.com/savepage/tk_1546242084179258_sr_188.html","info")</f>
        <v/>
      </c>
      <c r="AA1668" t="n">
        <v>555921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441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3738731</v>
      </c>
      <c r="AZ1668" t="s"/>
      <c r="BA1668" t="s"/>
      <c r="BB1668" t="n">
        <v>583331</v>
      </c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1830</v>
      </c>
      <c r="F1669" t="n">
        <v>3438088</v>
      </c>
      <c r="G1669" t="s">
        <v>74</v>
      </c>
      <c r="H1669" t="s">
        <v>75</v>
      </c>
      <c r="I1669" t="s"/>
      <c r="J1669" t="s">
        <v>74</v>
      </c>
      <c r="K1669" t="n">
        <v>61.5</v>
      </c>
      <c r="L1669" t="s">
        <v>76</v>
      </c>
      <c r="M1669" t="s"/>
      <c r="N1669" t="s">
        <v>104</v>
      </c>
      <c r="O1669" t="s">
        <v>78</v>
      </c>
      <c r="P1669" t="s">
        <v>1831</v>
      </c>
      <c r="Q1669" t="s"/>
      <c r="R1669" t="s">
        <v>112</v>
      </c>
      <c r="S1669" t="s">
        <v>831</v>
      </c>
      <c r="T1669" t="s">
        <v>81</v>
      </c>
      <c r="U1669" t="s">
        <v>82</v>
      </c>
      <c r="V1669" t="s">
        <v>83</v>
      </c>
      <c r="W1669" t="s">
        <v>109</v>
      </c>
      <c r="X1669" t="s"/>
      <c r="Y1669" t="s">
        <v>85</v>
      </c>
      <c r="Z1669">
        <f>HYPERLINK("https://hotel-media.eclerx.com/savepage/tk_1546242084179258_sr_188.html","info")</f>
        <v/>
      </c>
      <c r="AA1669" t="n">
        <v>555921</v>
      </c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441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3738731</v>
      </c>
      <c r="AZ1669" t="s"/>
      <c r="BA1669" t="s"/>
      <c r="BB1669" t="n">
        <v>583331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1830</v>
      </c>
      <c r="F1670" t="n">
        <v>3438088</v>
      </c>
      <c r="G1670" t="s">
        <v>74</v>
      </c>
      <c r="H1670" t="s">
        <v>75</v>
      </c>
      <c r="I1670" t="s"/>
      <c r="J1670" t="s">
        <v>74</v>
      </c>
      <c r="K1670" t="n">
        <v>76.5</v>
      </c>
      <c r="L1670" t="s">
        <v>76</v>
      </c>
      <c r="M1670" t="s"/>
      <c r="N1670" t="s">
        <v>182</v>
      </c>
      <c r="O1670" t="s">
        <v>78</v>
      </c>
      <c r="P1670" t="s">
        <v>1831</v>
      </c>
      <c r="Q1670" t="s"/>
      <c r="R1670" t="s">
        <v>112</v>
      </c>
      <c r="S1670" t="s">
        <v>1389</v>
      </c>
      <c r="T1670" t="s">
        <v>81</v>
      </c>
      <c r="U1670" t="s">
        <v>82</v>
      </c>
      <c r="V1670" t="s">
        <v>83</v>
      </c>
      <c r="W1670" t="s">
        <v>109</v>
      </c>
      <c r="X1670" t="s"/>
      <c r="Y1670" t="s">
        <v>85</v>
      </c>
      <c r="Z1670">
        <f>HYPERLINK("https://hotel-media.eclerx.com/savepage/tk_1546242084179258_sr_188.html","info")</f>
        <v/>
      </c>
      <c r="AA1670" t="n">
        <v>555921</v>
      </c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441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3738731</v>
      </c>
      <c r="AZ1670" t="s"/>
      <c r="BA1670" t="s"/>
      <c r="BB1670" t="n">
        <v>583331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1830</v>
      </c>
      <c r="F1671" t="n">
        <v>3438088</v>
      </c>
      <c r="G1671" t="s">
        <v>74</v>
      </c>
      <c r="H1671" t="s">
        <v>75</v>
      </c>
      <c r="I1671" t="s"/>
      <c r="J1671" t="s">
        <v>74</v>
      </c>
      <c r="K1671" t="n">
        <v>101.5</v>
      </c>
      <c r="L1671" t="s">
        <v>76</v>
      </c>
      <c r="M1671" t="s"/>
      <c r="N1671" t="s">
        <v>220</v>
      </c>
      <c r="O1671" t="s">
        <v>78</v>
      </c>
      <c r="P1671" t="s">
        <v>1831</v>
      </c>
      <c r="Q1671" t="s"/>
      <c r="R1671" t="s">
        <v>112</v>
      </c>
      <c r="S1671" t="s">
        <v>1833</v>
      </c>
      <c r="T1671" t="s">
        <v>81</v>
      </c>
      <c r="U1671" t="s">
        <v>82</v>
      </c>
      <c r="V1671" t="s">
        <v>83</v>
      </c>
      <c r="W1671" t="s">
        <v>109</v>
      </c>
      <c r="X1671" t="s"/>
      <c r="Y1671" t="s">
        <v>85</v>
      </c>
      <c r="Z1671">
        <f>HYPERLINK("https://hotel-media.eclerx.com/savepage/tk_1546242084179258_sr_188.html","info")</f>
        <v/>
      </c>
      <c r="AA1671" t="n">
        <v>555921</v>
      </c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441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3738731</v>
      </c>
      <c r="AZ1671" t="s"/>
      <c r="BA1671" t="s"/>
      <c r="BB1671" t="n">
        <v>583331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1830</v>
      </c>
      <c r="F1672" t="n">
        <v>3438088</v>
      </c>
      <c r="G1672" t="s">
        <v>74</v>
      </c>
      <c r="H1672" t="s">
        <v>75</v>
      </c>
      <c r="I1672" t="s"/>
      <c r="J1672" t="s">
        <v>74</v>
      </c>
      <c r="K1672" t="n">
        <v>181.5</v>
      </c>
      <c r="L1672" t="s">
        <v>76</v>
      </c>
      <c r="M1672" t="s"/>
      <c r="N1672" t="s">
        <v>1753</v>
      </c>
      <c r="O1672" t="s">
        <v>78</v>
      </c>
      <c r="P1672" t="s">
        <v>1831</v>
      </c>
      <c r="Q1672" t="s"/>
      <c r="R1672" t="s">
        <v>112</v>
      </c>
      <c r="S1672" t="s">
        <v>1834</v>
      </c>
      <c r="T1672" t="s">
        <v>81</v>
      </c>
      <c r="U1672" t="s">
        <v>82</v>
      </c>
      <c r="V1672" t="s">
        <v>83</v>
      </c>
      <c r="W1672" t="s">
        <v>109</v>
      </c>
      <c r="X1672" t="s"/>
      <c r="Y1672" t="s">
        <v>85</v>
      </c>
      <c r="Z1672">
        <f>HYPERLINK("https://hotel-media.eclerx.com/savepage/tk_1546242084179258_sr_188.html","info")</f>
        <v/>
      </c>
      <c r="AA1672" t="n">
        <v>555921</v>
      </c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441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3738731</v>
      </c>
      <c r="AZ1672" t="s"/>
      <c r="BA1672" t="s"/>
      <c r="BB1672" t="n">
        <v>583331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1835</v>
      </c>
      <c r="F1673" t="n">
        <v>3631619</v>
      </c>
      <c r="G1673" t="s">
        <v>74</v>
      </c>
      <c r="H1673" t="s">
        <v>75</v>
      </c>
      <c r="I1673" t="s"/>
      <c r="J1673" t="s">
        <v>74</v>
      </c>
      <c r="K1673" t="n">
        <v>82</v>
      </c>
      <c r="L1673" t="s">
        <v>76</v>
      </c>
      <c r="M1673" t="s"/>
      <c r="N1673" t="s">
        <v>93</v>
      </c>
      <c r="O1673" t="s">
        <v>78</v>
      </c>
      <c r="P1673" t="s">
        <v>1836</v>
      </c>
      <c r="Q1673" t="s"/>
      <c r="R1673" t="s">
        <v>171</v>
      </c>
      <c r="S1673" t="s">
        <v>604</v>
      </c>
      <c r="T1673" t="s">
        <v>81</v>
      </c>
      <c r="U1673" t="s">
        <v>82</v>
      </c>
      <c r="V1673" t="s">
        <v>83</v>
      </c>
      <c r="W1673" t="s">
        <v>109</v>
      </c>
      <c r="X1673" t="s"/>
      <c r="Y1673" t="s">
        <v>85</v>
      </c>
      <c r="Z1673">
        <f>HYPERLINK("https://hotel-media.eclerx.com/savepage/tk_15462416997466621_sr_189.html","info")</f>
        <v/>
      </c>
      <c r="AA1673" t="n">
        <v>275313</v>
      </c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207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2071487</v>
      </c>
      <c r="AZ1673" t="s">
        <v>1837</v>
      </c>
      <c r="BA1673" t="s"/>
      <c r="BB1673" t="n">
        <v>36727</v>
      </c>
      <c r="BC1673" t="n">
        <v>52.44746</v>
      </c>
      <c r="BD1673" t="n">
        <v>52.44746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1835</v>
      </c>
      <c r="F1674" t="n">
        <v>3631619</v>
      </c>
      <c r="G1674" t="s">
        <v>74</v>
      </c>
      <c r="H1674" t="s">
        <v>75</v>
      </c>
      <c r="I1674" t="s"/>
      <c r="J1674" t="s">
        <v>74</v>
      </c>
      <c r="K1674" t="n">
        <v>90</v>
      </c>
      <c r="L1674" t="s">
        <v>76</v>
      </c>
      <c r="M1674" t="s"/>
      <c r="N1674" t="s">
        <v>95</v>
      </c>
      <c r="O1674" t="s">
        <v>78</v>
      </c>
      <c r="P1674" t="s">
        <v>1836</v>
      </c>
      <c r="Q1674" t="s"/>
      <c r="R1674" t="s">
        <v>171</v>
      </c>
      <c r="S1674" t="s">
        <v>398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>
        <f>HYPERLINK("https://hotel-media.eclerx.com/savepage/tk_15462416997466621_sr_189.html","info")</f>
        <v/>
      </c>
      <c r="AA1674" t="n">
        <v>275313</v>
      </c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207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2071487</v>
      </c>
      <c r="AZ1674" t="s">
        <v>1837</v>
      </c>
      <c r="BA1674" t="s"/>
      <c r="BB1674" t="n">
        <v>36727</v>
      </c>
      <c r="BC1674" t="n">
        <v>52.44746</v>
      </c>
      <c r="BD1674" t="n">
        <v>52.44746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1838</v>
      </c>
      <c r="F1675" t="n">
        <v>755300</v>
      </c>
      <c r="G1675" t="s">
        <v>74</v>
      </c>
      <c r="H1675" t="s">
        <v>75</v>
      </c>
      <c r="I1675" t="s"/>
      <c r="J1675" t="s">
        <v>74</v>
      </c>
      <c r="K1675" t="n">
        <v>80.3</v>
      </c>
      <c r="L1675" t="s">
        <v>76</v>
      </c>
      <c r="M1675" t="s"/>
      <c r="N1675" t="s">
        <v>1432</v>
      </c>
      <c r="O1675" t="s">
        <v>78</v>
      </c>
      <c r="P1675" t="s">
        <v>1839</v>
      </c>
      <c r="Q1675" t="s"/>
      <c r="R1675" t="s">
        <v>171</v>
      </c>
      <c r="S1675" t="s">
        <v>1840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>
        <f>HYPERLINK("https://hotel-media.eclerx.com/savepage/tk_154624153194893_sr_189.html","info")</f>
        <v/>
      </c>
      <c r="AA1675" t="n">
        <v>151840</v>
      </c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1516162</v>
      </c>
      <c r="AZ1675" t="s">
        <v>1841</v>
      </c>
      <c r="BA1675" t="s"/>
      <c r="BB1675" t="n">
        <v>389160</v>
      </c>
      <c r="BC1675" t="n">
        <v>52.522696</v>
      </c>
      <c r="BD1675" t="n">
        <v>52.522696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1838</v>
      </c>
      <c r="F1676" t="n">
        <v>755300</v>
      </c>
      <c r="G1676" t="s">
        <v>74</v>
      </c>
      <c r="H1676" t="s">
        <v>75</v>
      </c>
      <c r="I1676" t="s"/>
      <c r="J1676" t="s">
        <v>74</v>
      </c>
      <c r="K1676" t="n">
        <v>87</v>
      </c>
      <c r="L1676" t="s">
        <v>76</v>
      </c>
      <c r="M1676" t="s"/>
      <c r="N1676" t="s">
        <v>1435</v>
      </c>
      <c r="O1676" t="s">
        <v>78</v>
      </c>
      <c r="P1676" t="s">
        <v>1839</v>
      </c>
      <c r="Q1676" t="s"/>
      <c r="R1676" t="s">
        <v>171</v>
      </c>
      <c r="S1676" t="s">
        <v>181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>
        <f>HYPERLINK("https://hotel-media.eclerx.com/savepage/tk_154624153194893_sr_189.html","info")</f>
        <v/>
      </c>
      <c r="AA1676" t="n">
        <v>151840</v>
      </c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1516162</v>
      </c>
      <c r="AZ1676" t="s">
        <v>1841</v>
      </c>
      <c r="BA1676" t="s"/>
      <c r="BB1676" t="n">
        <v>389160</v>
      </c>
      <c r="BC1676" t="n">
        <v>52.522696</v>
      </c>
      <c r="BD1676" t="n">
        <v>52.522696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1838</v>
      </c>
      <c r="F1677" t="n">
        <v>755300</v>
      </c>
      <c r="G1677" t="s">
        <v>74</v>
      </c>
      <c r="H1677" t="s">
        <v>75</v>
      </c>
      <c r="I1677" t="s"/>
      <c r="J1677" t="s">
        <v>74</v>
      </c>
      <c r="K1677" t="n">
        <v>83.25</v>
      </c>
      <c r="L1677" t="s">
        <v>76</v>
      </c>
      <c r="M1677" t="s"/>
      <c r="N1677" t="s">
        <v>1436</v>
      </c>
      <c r="O1677" t="s">
        <v>78</v>
      </c>
      <c r="P1677" t="s">
        <v>1839</v>
      </c>
      <c r="Q1677" t="s"/>
      <c r="R1677" t="s">
        <v>171</v>
      </c>
      <c r="S1677" t="s">
        <v>1842</v>
      </c>
      <c r="T1677" t="s">
        <v>81</v>
      </c>
      <c r="U1677" t="s">
        <v>82</v>
      </c>
      <c r="V1677" t="s">
        <v>83</v>
      </c>
      <c r="W1677" t="s">
        <v>84</v>
      </c>
      <c r="X1677" t="s"/>
      <c r="Y1677" t="s">
        <v>85</v>
      </c>
      <c r="Z1677">
        <f>HYPERLINK("https://hotel-media.eclerx.com/savepage/tk_154624153194893_sr_189.html","info")</f>
        <v/>
      </c>
      <c r="AA1677" t="n">
        <v>151840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126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1516162</v>
      </c>
      <c r="AZ1677" t="s">
        <v>1841</v>
      </c>
      <c r="BA1677" t="s"/>
      <c r="BB1677" t="n">
        <v>389160</v>
      </c>
      <c r="BC1677" t="n">
        <v>52.522696</v>
      </c>
      <c r="BD1677" t="n">
        <v>52.522696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1838</v>
      </c>
      <c r="F1678" t="n">
        <v>755300</v>
      </c>
      <c r="G1678" t="s">
        <v>74</v>
      </c>
      <c r="H1678" t="s">
        <v>75</v>
      </c>
      <c r="I1678" t="s"/>
      <c r="J1678" t="s">
        <v>74</v>
      </c>
      <c r="K1678" t="n">
        <v>89.8</v>
      </c>
      <c r="L1678" t="s">
        <v>76</v>
      </c>
      <c r="M1678" t="s"/>
      <c r="N1678" t="s">
        <v>1843</v>
      </c>
      <c r="O1678" t="s">
        <v>78</v>
      </c>
      <c r="P1678" t="s">
        <v>1839</v>
      </c>
      <c r="Q1678" t="s"/>
      <c r="R1678" t="s">
        <v>171</v>
      </c>
      <c r="S1678" t="s">
        <v>1844</v>
      </c>
      <c r="T1678" t="s">
        <v>81</v>
      </c>
      <c r="U1678" t="s">
        <v>82</v>
      </c>
      <c r="V1678" t="s">
        <v>83</v>
      </c>
      <c r="W1678" t="s">
        <v>84</v>
      </c>
      <c r="X1678" t="s"/>
      <c r="Y1678" t="s">
        <v>85</v>
      </c>
      <c r="Z1678">
        <f>HYPERLINK("https://hotel-media.eclerx.com/savepage/tk_154624153194893_sr_189.html","info")</f>
        <v/>
      </c>
      <c r="AA1678" t="n">
        <v>151840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126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1516162</v>
      </c>
      <c r="AZ1678" t="s">
        <v>1841</v>
      </c>
      <c r="BA1678" t="s"/>
      <c r="BB1678" t="n">
        <v>389160</v>
      </c>
      <c r="BC1678" t="n">
        <v>52.522696</v>
      </c>
      <c r="BD1678" t="n">
        <v>52.522696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1838</v>
      </c>
      <c r="F1679" t="n">
        <v>755300</v>
      </c>
      <c r="G1679" t="s">
        <v>74</v>
      </c>
      <c r="H1679" t="s">
        <v>75</v>
      </c>
      <c r="I1679" t="s"/>
      <c r="J1679" t="s">
        <v>74</v>
      </c>
      <c r="K1679" t="n">
        <v>92.75</v>
      </c>
      <c r="L1679" t="s">
        <v>76</v>
      </c>
      <c r="M1679" t="s"/>
      <c r="N1679" t="s">
        <v>1843</v>
      </c>
      <c r="O1679" t="s">
        <v>78</v>
      </c>
      <c r="P1679" t="s">
        <v>1839</v>
      </c>
      <c r="Q1679" t="s"/>
      <c r="R1679" t="s">
        <v>171</v>
      </c>
      <c r="S1679" t="s">
        <v>1845</v>
      </c>
      <c r="T1679" t="s">
        <v>81</v>
      </c>
      <c r="U1679" t="s">
        <v>82</v>
      </c>
      <c r="V1679" t="s">
        <v>83</v>
      </c>
      <c r="W1679" t="s">
        <v>84</v>
      </c>
      <c r="X1679" t="s"/>
      <c r="Y1679" t="s">
        <v>85</v>
      </c>
      <c r="Z1679">
        <f>HYPERLINK("https://hotel-media.eclerx.com/savepage/tk_154624153194893_sr_189.html","info")</f>
        <v/>
      </c>
      <c r="AA1679" t="n">
        <v>151840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126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1516162</v>
      </c>
      <c r="AZ1679" t="s">
        <v>1841</v>
      </c>
      <c r="BA1679" t="s"/>
      <c r="BB1679" t="n">
        <v>389160</v>
      </c>
      <c r="BC1679" t="n">
        <v>52.522696</v>
      </c>
      <c r="BD1679" t="n">
        <v>52.522696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1838</v>
      </c>
      <c r="F1680" t="n">
        <v>755300</v>
      </c>
      <c r="G1680" t="s">
        <v>74</v>
      </c>
      <c r="H1680" t="s">
        <v>75</v>
      </c>
      <c r="I1680" t="s"/>
      <c r="J1680" t="s">
        <v>74</v>
      </c>
      <c r="K1680" t="n">
        <v>97</v>
      </c>
      <c r="L1680" t="s">
        <v>76</v>
      </c>
      <c r="M1680" t="s"/>
      <c r="N1680" t="s">
        <v>1846</v>
      </c>
      <c r="O1680" t="s">
        <v>78</v>
      </c>
      <c r="P1680" t="s">
        <v>1839</v>
      </c>
      <c r="Q1680" t="s"/>
      <c r="R1680" t="s">
        <v>171</v>
      </c>
      <c r="S1680" t="s">
        <v>217</v>
      </c>
      <c r="T1680" t="s">
        <v>81</v>
      </c>
      <c r="U1680" t="s">
        <v>82</v>
      </c>
      <c r="V1680" t="s">
        <v>83</v>
      </c>
      <c r="W1680" t="s">
        <v>84</v>
      </c>
      <c r="X1680" t="s"/>
      <c r="Y1680" t="s">
        <v>85</v>
      </c>
      <c r="Z1680">
        <f>HYPERLINK("https://hotel-media.eclerx.com/savepage/tk_154624153194893_sr_189.html","info")</f>
        <v/>
      </c>
      <c r="AA1680" t="n">
        <v>151840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126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1516162</v>
      </c>
      <c r="AZ1680" t="s">
        <v>1841</v>
      </c>
      <c r="BA1680" t="s"/>
      <c r="BB1680" t="n">
        <v>389160</v>
      </c>
      <c r="BC1680" t="n">
        <v>52.522696</v>
      </c>
      <c r="BD1680" t="n">
        <v>52.522696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1847</v>
      </c>
      <c r="F1681" t="n">
        <v>2346591</v>
      </c>
      <c r="G1681" t="s">
        <v>74</v>
      </c>
      <c r="H1681" t="s">
        <v>75</v>
      </c>
      <c r="I1681" t="s"/>
      <c r="J1681" t="s">
        <v>74</v>
      </c>
      <c r="K1681" t="n">
        <v>53.99</v>
      </c>
      <c r="L1681" t="s">
        <v>76</v>
      </c>
      <c r="M1681" t="s"/>
      <c r="N1681" t="s">
        <v>137</v>
      </c>
      <c r="O1681" t="s">
        <v>78</v>
      </c>
      <c r="P1681" t="s">
        <v>1848</v>
      </c>
      <c r="Q1681" t="s"/>
      <c r="R1681" t="s">
        <v>171</v>
      </c>
      <c r="S1681" t="s">
        <v>1188</v>
      </c>
      <c r="T1681" t="s">
        <v>81</v>
      </c>
      <c r="U1681" t="s">
        <v>82</v>
      </c>
      <c r="V1681" t="s">
        <v>83</v>
      </c>
      <c r="W1681" t="s">
        <v>109</v>
      </c>
      <c r="X1681" t="s"/>
      <c r="Y1681" t="s">
        <v>85</v>
      </c>
      <c r="Z1681">
        <f>HYPERLINK("https://hotel-media.eclerx.com/savepage/tk_1546241411676012_sr_188.html","info")</f>
        <v/>
      </c>
      <c r="AA1681" t="n">
        <v>203113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76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2071737</v>
      </c>
      <c r="AZ1681" t="s">
        <v>1849</v>
      </c>
      <c r="BA1681" t="s"/>
      <c r="BB1681" t="n">
        <v>221638</v>
      </c>
      <c r="BC1681" t="n">
        <v>52.51</v>
      </c>
      <c r="BD1681" t="n">
        <v>52.51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1850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79</v>
      </c>
      <c r="L1682" t="s">
        <v>76</v>
      </c>
      <c r="M1682" t="s"/>
      <c r="N1682" t="s">
        <v>93</v>
      </c>
      <c r="O1682" t="s">
        <v>78</v>
      </c>
      <c r="P1682" t="s">
        <v>1850</v>
      </c>
      <c r="Q1682" t="s"/>
      <c r="R1682" t="s">
        <v>79</v>
      </c>
      <c r="S1682" t="s">
        <v>98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>
        <f>HYPERLINK("https://hotel-media.eclerx.com/savepage/tk_1546242058657434_sr_188.html","info")</f>
        <v/>
      </c>
      <c r="AA1682" t="n">
        <v>-2071526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427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2071526</v>
      </c>
      <c r="AZ1682" t="s">
        <v>1851</v>
      </c>
      <c r="BA1682" t="s"/>
      <c r="BB1682" t="n">
        <v>409927</v>
      </c>
      <c r="BC1682" t="n">
        <v>52.52865</v>
      </c>
      <c r="BD1682" t="n">
        <v>52.52865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1850</v>
      </c>
      <c r="F1683" t="n">
        <v>-1</v>
      </c>
      <c r="G1683" t="s">
        <v>74</v>
      </c>
      <c r="H1683" t="s">
        <v>75</v>
      </c>
      <c r="I1683" t="s"/>
      <c r="J1683" t="s">
        <v>74</v>
      </c>
      <c r="K1683" t="n">
        <v>89</v>
      </c>
      <c r="L1683" t="s">
        <v>76</v>
      </c>
      <c r="M1683" t="s"/>
      <c r="N1683" t="s">
        <v>104</v>
      </c>
      <c r="O1683" t="s">
        <v>78</v>
      </c>
      <c r="P1683" t="s">
        <v>1850</v>
      </c>
      <c r="Q1683" t="s"/>
      <c r="R1683" t="s">
        <v>79</v>
      </c>
      <c r="S1683" t="s">
        <v>1179</v>
      </c>
      <c r="T1683" t="s">
        <v>81</v>
      </c>
      <c r="U1683" t="s">
        <v>82</v>
      </c>
      <c r="V1683" t="s">
        <v>83</v>
      </c>
      <c r="W1683" t="s">
        <v>84</v>
      </c>
      <c r="X1683" t="s"/>
      <c r="Y1683" t="s">
        <v>85</v>
      </c>
      <c r="Z1683">
        <f>HYPERLINK("https://hotel-media.eclerx.com/savepage/tk_1546242058657434_sr_188.html","info")</f>
        <v/>
      </c>
      <c r="AA1683" t="n">
        <v>-2071526</v>
      </c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427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2071526</v>
      </c>
      <c r="AZ1683" t="s">
        <v>1851</v>
      </c>
      <c r="BA1683" t="s"/>
      <c r="BB1683" t="n">
        <v>409927</v>
      </c>
      <c r="BC1683" t="n">
        <v>52.52865</v>
      </c>
      <c r="BD1683" t="n">
        <v>52.52865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1850</v>
      </c>
      <c r="F1684" t="n">
        <v>-1</v>
      </c>
      <c r="G1684" t="s">
        <v>74</v>
      </c>
      <c r="H1684" t="s">
        <v>75</v>
      </c>
      <c r="I1684" t="s"/>
      <c r="J1684" t="s">
        <v>74</v>
      </c>
      <c r="K1684" t="n">
        <v>89.01000000000001</v>
      </c>
      <c r="L1684" t="s">
        <v>76</v>
      </c>
      <c r="M1684" t="s"/>
      <c r="N1684" t="s">
        <v>137</v>
      </c>
      <c r="O1684" t="s">
        <v>78</v>
      </c>
      <c r="P1684" t="s">
        <v>1850</v>
      </c>
      <c r="Q1684" t="s"/>
      <c r="R1684" t="s">
        <v>79</v>
      </c>
      <c r="S1684" t="s">
        <v>476</v>
      </c>
      <c r="T1684" t="s">
        <v>81</v>
      </c>
      <c r="U1684" t="s">
        <v>82</v>
      </c>
      <c r="V1684" t="s">
        <v>83</v>
      </c>
      <c r="W1684" t="s">
        <v>84</v>
      </c>
      <c r="X1684" t="s"/>
      <c r="Y1684" t="s">
        <v>85</v>
      </c>
      <c r="Z1684">
        <f>HYPERLINK("https://hotel-media.eclerx.com/savepage/tk_1546242058657434_sr_188.html","info")</f>
        <v/>
      </c>
      <c r="AA1684" t="n">
        <v>-2071526</v>
      </c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427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2071526</v>
      </c>
      <c r="AZ1684" t="s">
        <v>1851</v>
      </c>
      <c r="BA1684" t="s"/>
      <c r="BB1684" t="n">
        <v>409927</v>
      </c>
      <c r="BC1684" t="n">
        <v>52.52865</v>
      </c>
      <c r="BD1684" t="n">
        <v>52.52865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1852</v>
      </c>
      <c r="F1685" t="n">
        <v>265053</v>
      </c>
      <c r="G1685" t="s">
        <v>74</v>
      </c>
      <c r="H1685" t="s">
        <v>75</v>
      </c>
      <c r="I1685" t="s"/>
      <c r="J1685" t="s">
        <v>74</v>
      </c>
      <c r="K1685" t="n">
        <v>152.11</v>
      </c>
      <c r="L1685" t="s">
        <v>76</v>
      </c>
      <c r="M1685" t="s"/>
      <c r="N1685" t="s">
        <v>292</v>
      </c>
      <c r="O1685" t="s">
        <v>78</v>
      </c>
      <c r="P1685" t="s">
        <v>1853</v>
      </c>
      <c r="Q1685" t="s"/>
      <c r="R1685" t="s">
        <v>112</v>
      </c>
      <c r="S1685" t="s">
        <v>1854</v>
      </c>
      <c r="T1685" t="s">
        <v>81</v>
      </c>
      <c r="U1685" t="s">
        <v>82</v>
      </c>
      <c r="V1685" t="s">
        <v>83</v>
      </c>
      <c r="W1685" t="s">
        <v>109</v>
      </c>
      <c r="X1685" t="s"/>
      <c r="Y1685" t="s">
        <v>85</v>
      </c>
      <c r="Z1685">
        <f>HYPERLINK("https://hotel-media.eclerx.com/savepage/tk_1546241612550349_sr_188.html","info")</f>
        <v/>
      </c>
      <c r="AA1685" t="n">
        <v>5862</v>
      </c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184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2156708</v>
      </c>
      <c r="AZ1685" t="s">
        <v>1855</v>
      </c>
      <c r="BA1685" t="s"/>
      <c r="BB1685" t="n">
        <v>86773</v>
      </c>
      <c r="BC1685" t="n">
        <v>52.5195</v>
      </c>
      <c r="BD1685" t="n">
        <v>52.5195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1852</v>
      </c>
      <c r="F1686" t="n">
        <v>265053</v>
      </c>
      <c r="G1686" t="s">
        <v>74</v>
      </c>
      <c r="H1686" t="s">
        <v>75</v>
      </c>
      <c r="I1686" t="s"/>
      <c r="J1686" t="s">
        <v>74</v>
      </c>
      <c r="K1686" t="n">
        <v>196.93</v>
      </c>
      <c r="L1686" t="s">
        <v>76</v>
      </c>
      <c r="M1686" t="s"/>
      <c r="N1686" t="s">
        <v>292</v>
      </c>
      <c r="O1686" t="s">
        <v>78</v>
      </c>
      <c r="P1686" t="s">
        <v>1853</v>
      </c>
      <c r="Q1686" t="s"/>
      <c r="R1686" t="s">
        <v>112</v>
      </c>
      <c r="S1686" t="s">
        <v>1856</v>
      </c>
      <c r="T1686" t="s">
        <v>81</v>
      </c>
      <c r="U1686" t="s">
        <v>82</v>
      </c>
      <c r="V1686" t="s">
        <v>83</v>
      </c>
      <c r="W1686" t="s">
        <v>84</v>
      </c>
      <c r="X1686" t="s"/>
      <c r="Y1686" t="s">
        <v>85</v>
      </c>
      <c r="Z1686">
        <f>HYPERLINK("https://hotel-media.eclerx.com/savepage/tk_1546241612550349_sr_188.html","info")</f>
        <v/>
      </c>
      <c r="AA1686" t="n">
        <v>5862</v>
      </c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184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2156708</v>
      </c>
      <c r="AZ1686" t="s">
        <v>1855</v>
      </c>
      <c r="BA1686" t="s"/>
      <c r="BB1686" t="n">
        <v>86773</v>
      </c>
      <c r="BC1686" t="n">
        <v>52.5195</v>
      </c>
      <c r="BD1686" t="n">
        <v>52.5195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1852</v>
      </c>
      <c r="F1687" t="n">
        <v>265053</v>
      </c>
      <c r="G1687" t="s">
        <v>74</v>
      </c>
      <c r="H1687" t="s">
        <v>75</v>
      </c>
      <c r="I1687" t="s"/>
      <c r="J1687" t="s">
        <v>74</v>
      </c>
      <c r="K1687" t="n">
        <v>224.1</v>
      </c>
      <c r="L1687" t="s">
        <v>76</v>
      </c>
      <c r="M1687" t="s"/>
      <c r="N1687" t="s">
        <v>1857</v>
      </c>
      <c r="O1687" t="s">
        <v>78</v>
      </c>
      <c r="P1687" t="s">
        <v>1853</v>
      </c>
      <c r="Q1687" t="s"/>
      <c r="R1687" t="s">
        <v>112</v>
      </c>
      <c r="S1687" t="s">
        <v>1858</v>
      </c>
      <c r="T1687" t="s">
        <v>81</v>
      </c>
      <c r="U1687" t="s">
        <v>82</v>
      </c>
      <c r="V1687" t="s">
        <v>83</v>
      </c>
      <c r="W1687" t="s">
        <v>109</v>
      </c>
      <c r="X1687" t="s"/>
      <c r="Y1687" t="s">
        <v>85</v>
      </c>
      <c r="Z1687">
        <f>HYPERLINK("https://hotel-media.eclerx.com/savepage/tk_1546241612550349_sr_188.html","info")</f>
        <v/>
      </c>
      <c r="AA1687" t="n">
        <v>5862</v>
      </c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184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2156708</v>
      </c>
      <c r="AZ1687" t="s">
        <v>1855</v>
      </c>
      <c r="BA1687" t="s"/>
      <c r="BB1687" t="n">
        <v>86773</v>
      </c>
      <c r="BC1687" t="n">
        <v>52.5195</v>
      </c>
      <c r="BD1687" t="n">
        <v>52.5195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1852</v>
      </c>
      <c r="F1688" t="n">
        <v>265053</v>
      </c>
      <c r="G1688" t="s">
        <v>74</v>
      </c>
      <c r="H1688" t="s">
        <v>75</v>
      </c>
      <c r="I1688" t="s"/>
      <c r="J1688" t="s">
        <v>74</v>
      </c>
      <c r="K1688" t="n">
        <v>224.1</v>
      </c>
      <c r="L1688" t="s">
        <v>76</v>
      </c>
      <c r="M1688" t="s"/>
      <c r="N1688" t="s">
        <v>191</v>
      </c>
      <c r="O1688" t="s">
        <v>78</v>
      </c>
      <c r="P1688" t="s">
        <v>1853</v>
      </c>
      <c r="Q1688" t="s"/>
      <c r="R1688" t="s">
        <v>112</v>
      </c>
      <c r="S1688" t="s">
        <v>1858</v>
      </c>
      <c r="T1688" t="s">
        <v>81</v>
      </c>
      <c r="U1688" t="s">
        <v>82</v>
      </c>
      <c r="V1688" t="s">
        <v>83</v>
      </c>
      <c r="W1688" t="s">
        <v>109</v>
      </c>
      <c r="X1688" t="s"/>
      <c r="Y1688" t="s">
        <v>85</v>
      </c>
      <c r="Z1688">
        <f>HYPERLINK("https://hotel-media.eclerx.com/savepage/tk_1546241612550349_sr_188.html","info")</f>
        <v/>
      </c>
      <c r="AA1688" t="n">
        <v>5862</v>
      </c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184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2156708</v>
      </c>
      <c r="AZ1688" t="s">
        <v>1855</v>
      </c>
      <c r="BA1688" t="s"/>
      <c r="BB1688" t="n">
        <v>86773</v>
      </c>
      <c r="BC1688" t="n">
        <v>52.5195</v>
      </c>
      <c r="BD1688" t="n">
        <v>52.5195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1852</v>
      </c>
      <c r="F1689" t="n">
        <v>265053</v>
      </c>
      <c r="G1689" t="s">
        <v>74</v>
      </c>
      <c r="H1689" t="s">
        <v>75</v>
      </c>
      <c r="I1689" t="s"/>
      <c r="J1689" t="s">
        <v>74</v>
      </c>
      <c r="K1689" t="n">
        <v>224.1</v>
      </c>
      <c r="L1689" t="s">
        <v>76</v>
      </c>
      <c r="M1689" t="s"/>
      <c r="N1689" t="s">
        <v>475</v>
      </c>
      <c r="O1689" t="s">
        <v>78</v>
      </c>
      <c r="P1689" t="s">
        <v>1853</v>
      </c>
      <c r="Q1689" t="s"/>
      <c r="R1689" t="s">
        <v>112</v>
      </c>
      <c r="S1689" t="s">
        <v>1858</v>
      </c>
      <c r="T1689" t="s">
        <v>81</v>
      </c>
      <c r="U1689" t="s">
        <v>82</v>
      </c>
      <c r="V1689" t="s">
        <v>83</v>
      </c>
      <c r="W1689" t="s">
        <v>109</v>
      </c>
      <c r="X1689" t="s"/>
      <c r="Y1689" t="s">
        <v>85</v>
      </c>
      <c r="Z1689">
        <f>HYPERLINK("https://hotel-media.eclerx.com/savepage/tk_1546241612550349_sr_188.html","info")</f>
        <v/>
      </c>
      <c r="AA1689" t="n">
        <v>5862</v>
      </c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184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2156708</v>
      </c>
      <c r="AZ1689" t="s">
        <v>1855</v>
      </c>
      <c r="BA1689" t="s"/>
      <c r="BB1689" t="n">
        <v>86773</v>
      </c>
      <c r="BC1689" t="n">
        <v>52.5195</v>
      </c>
      <c r="BD1689" t="n">
        <v>52.5195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1852</v>
      </c>
      <c r="F1690" t="n">
        <v>265053</v>
      </c>
      <c r="G1690" t="s">
        <v>74</v>
      </c>
      <c r="H1690" t="s">
        <v>75</v>
      </c>
      <c r="I1690" t="s"/>
      <c r="J1690" t="s">
        <v>74</v>
      </c>
      <c r="K1690" t="n">
        <v>224.1</v>
      </c>
      <c r="L1690" t="s">
        <v>76</v>
      </c>
      <c r="M1690" t="s"/>
      <c r="N1690" t="s">
        <v>1859</v>
      </c>
      <c r="O1690" t="s">
        <v>78</v>
      </c>
      <c r="P1690" t="s">
        <v>1853</v>
      </c>
      <c r="Q1690" t="s"/>
      <c r="R1690" t="s">
        <v>112</v>
      </c>
      <c r="S1690" t="s">
        <v>1858</v>
      </c>
      <c r="T1690" t="s">
        <v>81</v>
      </c>
      <c r="U1690" t="s">
        <v>82</v>
      </c>
      <c r="V1690" t="s">
        <v>83</v>
      </c>
      <c r="W1690" t="s">
        <v>109</v>
      </c>
      <c r="X1690" t="s"/>
      <c r="Y1690" t="s">
        <v>85</v>
      </c>
      <c r="Z1690">
        <f>HYPERLINK("https://hotel-media.eclerx.com/savepage/tk_1546241612550349_sr_188.html","info")</f>
        <v/>
      </c>
      <c r="AA1690" t="n">
        <v>5862</v>
      </c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184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2156708</v>
      </c>
      <c r="AZ1690" t="s">
        <v>1855</v>
      </c>
      <c r="BA1690" t="s"/>
      <c r="BB1690" t="n">
        <v>86773</v>
      </c>
      <c r="BC1690" t="n">
        <v>52.5195</v>
      </c>
      <c r="BD1690" t="n">
        <v>52.5195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1852</v>
      </c>
      <c r="F1691" t="n">
        <v>265053</v>
      </c>
      <c r="G1691" t="s">
        <v>74</v>
      </c>
      <c r="H1691" t="s">
        <v>75</v>
      </c>
      <c r="I1691" t="s"/>
      <c r="J1691" t="s">
        <v>74</v>
      </c>
      <c r="K1691" t="n">
        <v>268.92</v>
      </c>
      <c r="L1691" t="s">
        <v>76</v>
      </c>
      <c r="M1691" t="s"/>
      <c r="N1691" t="s">
        <v>475</v>
      </c>
      <c r="O1691" t="s">
        <v>78</v>
      </c>
      <c r="P1691" t="s">
        <v>1853</v>
      </c>
      <c r="Q1691" t="s"/>
      <c r="R1691" t="s">
        <v>112</v>
      </c>
      <c r="S1691" t="s">
        <v>1860</v>
      </c>
      <c r="T1691" t="s">
        <v>81</v>
      </c>
      <c r="U1691" t="s">
        <v>82</v>
      </c>
      <c r="V1691" t="s">
        <v>83</v>
      </c>
      <c r="W1691" t="s">
        <v>84</v>
      </c>
      <c r="X1691" t="s"/>
      <c r="Y1691" t="s">
        <v>85</v>
      </c>
      <c r="Z1691">
        <f>HYPERLINK("https://hotel-media.eclerx.com/savepage/tk_1546241612550349_sr_188.html","info")</f>
        <v/>
      </c>
      <c r="AA1691" t="n">
        <v>5862</v>
      </c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184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2156708</v>
      </c>
      <c r="AZ1691" t="s">
        <v>1855</v>
      </c>
      <c r="BA1691" t="s"/>
      <c r="BB1691" t="n">
        <v>86773</v>
      </c>
      <c r="BC1691" t="n">
        <v>52.5195</v>
      </c>
      <c r="BD1691" t="n">
        <v>52.5195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1852</v>
      </c>
      <c r="F1692" t="n">
        <v>265053</v>
      </c>
      <c r="G1692" t="s">
        <v>74</v>
      </c>
      <c r="H1692" t="s">
        <v>75</v>
      </c>
      <c r="I1692" t="s"/>
      <c r="J1692" t="s">
        <v>74</v>
      </c>
      <c r="K1692" t="n">
        <v>280.13</v>
      </c>
      <c r="L1692" t="s">
        <v>76</v>
      </c>
      <c r="M1692" t="s"/>
      <c r="N1692" t="s">
        <v>191</v>
      </c>
      <c r="O1692" t="s">
        <v>78</v>
      </c>
      <c r="P1692" t="s">
        <v>1853</v>
      </c>
      <c r="Q1692" t="s"/>
      <c r="R1692" t="s">
        <v>112</v>
      </c>
      <c r="S1692" t="s">
        <v>1861</v>
      </c>
      <c r="T1692" t="s">
        <v>81</v>
      </c>
      <c r="U1692" t="s">
        <v>82</v>
      </c>
      <c r="V1692" t="s">
        <v>83</v>
      </c>
      <c r="W1692" t="s">
        <v>84</v>
      </c>
      <c r="X1692" t="s"/>
      <c r="Y1692" t="s">
        <v>85</v>
      </c>
      <c r="Z1692">
        <f>HYPERLINK("https://hotel-media.eclerx.com/savepage/tk_1546241612550349_sr_188.html","info")</f>
        <v/>
      </c>
      <c r="AA1692" t="n">
        <v>5862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184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2156708</v>
      </c>
      <c r="AZ1692" t="s">
        <v>1855</v>
      </c>
      <c r="BA1692" t="s"/>
      <c r="BB1692" t="n">
        <v>86773</v>
      </c>
      <c r="BC1692" t="n">
        <v>52.5195</v>
      </c>
      <c r="BD1692" t="n">
        <v>52.5195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733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51</v>
      </c>
      <c r="L1693" t="s">
        <v>76</v>
      </c>
      <c r="M1693" t="s"/>
      <c r="N1693" t="s">
        <v>137</v>
      </c>
      <c r="O1693" t="s">
        <v>78</v>
      </c>
      <c r="P1693" t="s">
        <v>733</v>
      </c>
      <c r="Q1693" t="s"/>
      <c r="R1693" t="s">
        <v>79</v>
      </c>
      <c r="S1693" t="s">
        <v>352</v>
      </c>
      <c r="T1693" t="s">
        <v>81</v>
      </c>
      <c r="U1693" t="s">
        <v>82</v>
      </c>
      <c r="V1693" t="s">
        <v>83</v>
      </c>
      <c r="W1693" t="s">
        <v>84</v>
      </c>
      <c r="X1693" t="s"/>
      <c r="Y1693" t="s">
        <v>85</v>
      </c>
      <c r="Z1693">
        <f>HYPERLINK("https://hotel-media.eclerx.com/savepage/tk_15462421059173906_sr_188.html","info")</f>
        <v/>
      </c>
      <c r="AA1693" t="n">
        <v>-163215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454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163215</v>
      </c>
      <c r="AZ1693" t="s">
        <v>734</v>
      </c>
      <c r="BA1693" t="s"/>
      <c r="BB1693" t="n">
        <v>143760</v>
      </c>
      <c r="BC1693" t="n">
        <v>52.5056</v>
      </c>
      <c r="BD1693" t="n">
        <v>52.5056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1862</v>
      </c>
      <c r="F1694" t="n">
        <v>-1</v>
      </c>
      <c r="G1694" t="s">
        <v>74</v>
      </c>
      <c r="H1694" t="s">
        <v>75</v>
      </c>
      <c r="I1694" t="s"/>
      <c r="J1694" t="s">
        <v>74</v>
      </c>
      <c r="K1694" t="n">
        <v>89</v>
      </c>
      <c r="L1694" t="s">
        <v>76</v>
      </c>
      <c r="M1694" t="s"/>
      <c r="N1694" t="s">
        <v>313</v>
      </c>
      <c r="O1694" t="s">
        <v>78</v>
      </c>
      <c r="P1694" t="s">
        <v>1862</v>
      </c>
      <c r="Q1694" t="s"/>
      <c r="R1694" t="s">
        <v>112</v>
      </c>
      <c r="S1694" t="s">
        <v>1179</v>
      </c>
      <c r="T1694" t="s">
        <v>81</v>
      </c>
      <c r="U1694" t="s">
        <v>82</v>
      </c>
      <c r="V1694" t="s">
        <v>83</v>
      </c>
      <c r="W1694" t="s">
        <v>109</v>
      </c>
      <c r="X1694" t="s"/>
      <c r="Y1694" t="s">
        <v>85</v>
      </c>
      <c r="Z1694">
        <f>HYPERLINK("https://hotel-media.eclerx.com/savepage/tk_1546241927127308_sr_189.html","info")</f>
        <v/>
      </c>
      <c r="AA1694" t="n">
        <v>-8979264</v>
      </c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317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8979264</v>
      </c>
      <c r="AZ1694" t="s">
        <v>1863</v>
      </c>
      <c r="BA1694" t="s"/>
      <c r="BB1694" t="n">
        <v>545095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1862</v>
      </c>
      <c r="F1695" t="n">
        <v>-1</v>
      </c>
      <c r="G1695" t="s">
        <v>74</v>
      </c>
      <c r="H1695" t="s">
        <v>75</v>
      </c>
      <c r="I1695" t="s"/>
      <c r="J1695" t="s">
        <v>74</v>
      </c>
      <c r="K1695" t="n">
        <v>109</v>
      </c>
      <c r="L1695" t="s">
        <v>76</v>
      </c>
      <c r="M1695" t="s"/>
      <c r="N1695" t="s">
        <v>95</v>
      </c>
      <c r="O1695" t="s">
        <v>78</v>
      </c>
      <c r="P1695" t="s">
        <v>1862</v>
      </c>
      <c r="Q1695" t="s"/>
      <c r="R1695" t="s">
        <v>112</v>
      </c>
      <c r="S1695" t="s">
        <v>202</v>
      </c>
      <c r="T1695" t="s">
        <v>81</v>
      </c>
      <c r="U1695" t="s">
        <v>82</v>
      </c>
      <c r="V1695" t="s">
        <v>83</v>
      </c>
      <c r="W1695" t="s">
        <v>109</v>
      </c>
      <c r="X1695" t="s"/>
      <c r="Y1695" t="s">
        <v>85</v>
      </c>
      <c r="Z1695">
        <f>HYPERLINK("https://hotel-media.eclerx.com/savepage/tk_1546241927127308_sr_189.html","info")</f>
        <v/>
      </c>
      <c r="AA1695" t="n">
        <v>-8979264</v>
      </c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317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8979264</v>
      </c>
      <c r="AZ1695" t="s">
        <v>1863</v>
      </c>
      <c r="BA1695" t="s"/>
      <c r="BB1695" t="n">
        <v>545095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1862</v>
      </c>
      <c r="F1696" t="n">
        <v>-1</v>
      </c>
      <c r="G1696" t="s">
        <v>74</v>
      </c>
      <c r="H1696" t="s">
        <v>75</v>
      </c>
      <c r="I1696" t="s"/>
      <c r="J1696" t="s">
        <v>74</v>
      </c>
      <c r="K1696" t="n">
        <v>119</v>
      </c>
      <c r="L1696" t="s">
        <v>76</v>
      </c>
      <c r="M1696" t="s"/>
      <c r="N1696" t="s">
        <v>201</v>
      </c>
      <c r="O1696" t="s">
        <v>78</v>
      </c>
      <c r="P1696" t="s">
        <v>1862</v>
      </c>
      <c r="Q1696" t="s"/>
      <c r="R1696" t="s">
        <v>112</v>
      </c>
      <c r="S1696" t="s">
        <v>204</v>
      </c>
      <c r="T1696" t="s">
        <v>81</v>
      </c>
      <c r="U1696" t="s">
        <v>82</v>
      </c>
      <c r="V1696" t="s">
        <v>83</v>
      </c>
      <c r="W1696" t="s">
        <v>109</v>
      </c>
      <c r="X1696" t="s"/>
      <c r="Y1696" t="s">
        <v>85</v>
      </c>
      <c r="Z1696">
        <f>HYPERLINK("https://hotel-media.eclerx.com/savepage/tk_1546241927127308_sr_189.html","info")</f>
        <v/>
      </c>
      <c r="AA1696" t="n">
        <v>-8979264</v>
      </c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317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8979264</v>
      </c>
      <c r="AZ1696" t="s">
        <v>1863</v>
      </c>
      <c r="BA1696" t="s"/>
      <c r="BB1696" t="n">
        <v>545095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1862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159</v>
      </c>
      <c r="L1697" t="s">
        <v>76</v>
      </c>
      <c r="M1697" t="s"/>
      <c r="N1697" t="s">
        <v>546</v>
      </c>
      <c r="O1697" t="s">
        <v>78</v>
      </c>
      <c r="P1697" t="s">
        <v>1862</v>
      </c>
      <c r="Q1697" t="s"/>
      <c r="R1697" t="s">
        <v>112</v>
      </c>
      <c r="S1697" t="s">
        <v>985</v>
      </c>
      <c r="T1697" t="s">
        <v>81</v>
      </c>
      <c r="U1697" t="s">
        <v>82</v>
      </c>
      <c r="V1697" t="s">
        <v>83</v>
      </c>
      <c r="W1697" t="s">
        <v>109</v>
      </c>
      <c r="X1697" t="s"/>
      <c r="Y1697" t="s">
        <v>85</v>
      </c>
      <c r="Z1697">
        <f>HYPERLINK("https://hotel-media.eclerx.com/savepage/tk_1546241927127308_sr_189.html","info")</f>
        <v/>
      </c>
      <c r="AA1697" t="n">
        <v>-8979264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317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8979264</v>
      </c>
      <c r="AZ1697" t="s">
        <v>1863</v>
      </c>
      <c r="BA1697" t="s"/>
      <c r="BB1697" t="n">
        <v>545095</v>
      </c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1862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189</v>
      </c>
      <c r="L1698" t="s">
        <v>76</v>
      </c>
      <c r="M1698" t="s"/>
      <c r="N1698" t="s">
        <v>546</v>
      </c>
      <c r="O1698" t="s">
        <v>78</v>
      </c>
      <c r="P1698" t="s">
        <v>1862</v>
      </c>
      <c r="Q1698" t="s"/>
      <c r="R1698" t="s">
        <v>112</v>
      </c>
      <c r="S1698" t="s">
        <v>986</v>
      </c>
      <c r="T1698" t="s">
        <v>81</v>
      </c>
      <c r="U1698" t="s">
        <v>82</v>
      </c>
      <c r="V1698" t="s">
        <v>83</v>
      </c>
      <c r="W1698" t="s">
        <v>84</v>
      </c>
      <c r="X1698" t="s"/>
      <c r="Y1698" t="s">
        <v>85</v>
      </c>
      <c r="Z1698">
        <f>HYPERLINK("https://hotel-media.eclerx.com/savepage/tk_1546241927127308_sr_189.html","info")</f>
        <v/>
      </c>
      <c r="AA1698" t="n">
        <v>-8979264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317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8979264</v>
      </c>
      <c r="AZ1698" t="s">
        <v>1863</v>
      </c>
      <c r="BA1698" t="s"/>
      <c r="BB1698" t="n">
        <v>545095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1450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80</v>
      </c>
      <c r="L1699" t="s">
        <v>76</v>
      </c>
      <c r="M1699" t="s"/>
      <c r="N1699" t="s">
        <v>787</v>
      </c>
      <c r="O1699" t="s">
        <v>78</v>
      </c>
      <c r="P1699" t="s">
        <v>1450</v>
      </c>
      <c r="Q1699" t="s"/>
      <c r="R1699" t="s">
        <v>79</v>
      </c>
      <c r="S1699" t="s">
        <v>798</v>
      </c>
      <c r="T1699" t="s">
        <v>81</v>
      </c>
      <c r="U1699" t="s">
        <v>82</v>
      </c>
      <c r="V1699" t="s">
        <v>83</v>
      </c>
      <c r="W1699" t="s">
        <v>84</v>
      </c>
      <c r="X1699" t="s"/>
      <c r="Y1699" t="s">
        <v>85</v>
      </c>
      <c r="Z1699">
        <f>HYPERLINK("https://hotel-media.eclerx.com/savepage/tk_15462415645112815_sr_189.html","info")</f>
        <v/>
      </c>
      <c r="AA1699" t="n">
        <v>-2071541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143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2071541</v>
      </c>
      <c r="AZ1699" t="s">
        <v>1451</v>
      </c>
      <c r="BA1699" t="s"/>
      <c r="BB1699" t="n">
        <v>42026</v>
      </c>
      <c r="BC1699" t="n">
        <v>52.45425</v>
      </c>
      <c r="BD1699" t="n">
        <v>52.45425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1450</v>
      </c>
      <c r="F1700" t="n">
        <v>-1</v>
      </c>
      <c r="G1700" t="s">
        <v>74</v>
      </c>
      <c r="H1700" t="s">
        <v>75</v>
      </c>
      <c r="I1700" t="s"/>
      <c r="J1700" t="s">
        <v>74</v>
      </c>
      <c r="K1700" t="n">
        <v>100</v>
      </c>
      <c r="L1700" t="s">
        <v>76</v>
      </c>
      <c r="M1700" t="s"/>
      <c r="N1700" t="s">
        <v>104</v>
      </c>
      <c r="O1700" t="s">
        <v>78</v>
      </c>
      <c r="P1700" t="s">
        <v>1450</v>
      </c>
      <c r="Q1700" t="s"/>
      <c r="R1700" t="s">
        <v>79</v>
      </c>
      <c r="S1700" t="s">
        <v>537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>
        <f>HYPERLINK("https://hotel-media.eclerx.com/savepage/tk_15462415645112815_sr_189.html","info")</f>
        <v/>
      </c>
      <c r="AA1700" t="n">
        <v>-2071541</v>
      </c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143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2071541</v>
      </c>
      <c r="AZ1700" t="s">
        <v>1451</v>
      </c>
      <c r="BA1700" t="s"/>
      <c r="BB1700" t="n">
        <v>42026</v>
      </c>
      <c r="BC1700" t="n">
        <v>52.45425</v>
      </c>
      <c r="BD1700" t="n">
        <v>52.45425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1864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69</v>
      </c>
      <c r="L1701" t="s">
        <v>76</v>
      </c>
      <c r="M1701" t="s"/>
      <c r="N1701" t="s">
        <v>958</v>
      </c>
      <c r="O1701" t="s">
        <v>78</v>
      </c>
      <c r="P1701" t="s">
        <v>1864</v>
      </c>
      <c r="Q1701" t="s"/>
      <c r="R1701" t="s">
        <v>79</v>
      </c>
      <c r="S1701" t="s">
        <v>367</v>
      </c>
      <c r="T1701" t="s">
        <v>81</v>
      </c>
      <c r="U1701" t="s">
        <v>82</v>
      </c>
      <c r="V1701" t="s">
        <v>83</v>
      </c>
      <c r="W1701" t="s">
        <v>109</v>
      </c>
      <c r="X1701" t="s"/>
      <c r="Y1701" t="s">
        <v>85</v>
      </c>
      <c r="Z1701">
        <f>HYPERLINK("https://hotel-media.eclerx.com/savepage/tk_15462419703298802_sr_188.html","info")</f>
        <v/>
      </c>
      <c r="AA1701" t="n">
        <v>-2071741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379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2071741</v>
      </c>
      <c r="AZ1701" t="s">
        <v>1865</v>
      </c>
      <c r="BA1701" t="s"/>
      <c r="BB1701" t="n">
        <v>220339</v>
      </c>
      <c r="BC1701" t="n">
        <v>52.547426</v>
      </c>
      <c r="BD1701" t="n">
        <v>52.547426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1864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85</v>
      </c>
      <c r="L1702" t="s">
        <v>76</v>
      </c>
      <c r="M1702" t="s"/>
      <c r="N1702" t="s">
        <v>1866</v>
      </c>
      <c r="O1702" t="s">
        <v>78</v>
      </c>
      <c r="P1702" t="s">
        <v>1864</v>
      </c>
      <c r="Q1702" t="s"/>
      <c r="R1702" t="s">
        <v>79</v>
      </c>
      <c r="S1702" t="s">
        <v>211</v>
      </c>
      <c r="T1702" t="s">
        <v>81</v>
      </c>
      <c r="U1702" t="s">
        <v>82</v>
      </c>
      <c r="V1702" t="s">
        <v>83</v>
      </c>
      <c r="W1702" t="s">
        <v>109</v>
      </c>
      <c r="X1702" t="s"/>
      <c r="Y1702" t="s">
        <v>85</v>
      </c>
      <c r="Z1702">
        <f>HYPERLINK("https://hotel-media.eclerx.com/savepage/tk_15462419703298802_sr_188.html","info")</f>
        <v/>
      </c>
      <c r="AA1702" t="n">
        <v>-2071741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379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2071741</v>
      </c>
      <c r="AZ1702" t="s">
        <v>1865</v>
      </c>
      <c r="BA1702" t="s"/>
      <c r="BB1702" t="n">
        <v>220339</v>
      </c>
      <c r="BC1702" t="n">
        <v>52.547426</v>
      </c>
      <c r="BD1702" t="n">
        <v>52.547426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1864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89.01000000000001</v>
      </c>
      <c r="L1703" t="s">
        <v>76</v>
      </c>
      <c r="M1703" t="s"/>
      <c r="N1703" t="s">
        <v>1867</v>
      </c>
      <c r="O1703" t="s">
        <v>78</v>
      </c>
      <c r="P1703" t="s">
        <v>1864</v>
      </c>
      <c r="Q1703" t="s"/>
      <c r="R1703" t="s">
        <v>79</v>
      </c>
      <c r="S1703" t="s">
        <v>476</v>
      </c>
      <c r="T1703" t="s">
        <v>81</v>
      </c>
      <c r="U1703" t="s">
        <v>82</v>
      </c>
      <c r="V1703" t="s">
        <v>83</v>
      </c>
      <c r="W1703" t="s">
        <v>109</v>
      </c>
      <c r="X1703" t="s"/>
      <c r="Y1703" t="s">
        <v>85</v>
      </c>
      <c r="Z1703">
        <f>HYPERLINK("https://hotel-media.eclerx.com/savepage/tk_15462419703298802_sr_188.html","info")</f>
        <v/>
      </c>
      <c r="AA1703" t="n">
        <v>-2071741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379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2071741</v>
      </c>
      <c r="AZ1703" t="s">
        <v>1865</v>
      </c>
      <c r="BA1703" t="s"/>
      <c r="BB1703" t="n">
        <v>220339</v>
      </c>
      <c r="BC1703" t="n">
        <v>52.547426</v>
      </c>
      <c r="BD1703" t="n">
        <v>52.547426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1864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99.01000000000001</v>
      </c>
      <c r="L1704" t="s">
        <v>76</v>
      </c>
      <c r="M1704" t="s"/>
      <c r="N1704" t="s">
        <v>1868</v>
      </c>
      <c r="O1704" t="s">
        <v>78</v>
      </c>
      <c r="P1704" t="s">
        <v>1864</v>
      </c>
      <c r="Q1704" t="s"/>
      <c r="R1704" t="s">
        <v>79</v>
      </c>
      <c r="S1704" t="s">
        <v>610</v>
      </c>
      <c r="T1704" t="s">
        <v>81</v>
      </c>
      <c r="U1704" t="s">
        <v>82</v>
      </c>
      <c r="V1704" t="s">
        <v>83</v>
      </c>
      <c r="W1704" t="s">
        <v>109</v>
      </c>
      <c r="X1704" t="s"/>
      <c r="Y1704" t="s">
        <v>85</v>
      </c>
      <c r="Z1704">
        <f>HYPERLINK("https://hotel-media.eclerx.com/savepage/tk_15462419703298802_sr_188.html","info")</f>
        <v/>
      </c>
      <c r="AA1704" t="n">
        <v>-2071741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379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2071741</v>
      </c>
      <c r="AZ1704" t="s">
        <v>1865</v>
      </c>
      <c r="BA1704" t="s"/>
      <c r="BB1704" t="n">
        <v>220339</v>
      </c>
      <c r="BC1704" t="n">
        <v>52.547426</v>
      </c>
      <c r="BD1704" t="n">
        <v>52.547426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1869</v>
      </c>
      <c r="F1705" t="n">
        <v>382567</v>
      </c>
      <c r="G1705" t="s">
        <v>74</v>
      </c>
      <c r="H1705" t="s">
        <v>75</v>
      </c>
      <c r="I1705" t="s"/>
      <c r="J1705" t="s">
        <v>74</v>
      </c>
      <c r="K1705" t="n">
        <v>101.15</v>
      </c>
      <c r="L1705" t="s">
        <v>76</v>
      </c>
      <c r="M1705" t="s"/>
      <c r="N1705" t="s">
        <v>93</v>
      </c>
      <c r="O1705" t="s">
        <v>78</v>
      </c>
      <c r="P1705" t="s">
        <v>1870</v>
      </c>
      <c r="Q1705" t="s"/>
      <c r="R1705" t="s">
        <v>107</v>
      </c>
      <c r="S1705" t="s">
        <v>979</v>
      </c>
      <c r="T1705" t="s">
        <v>81</v>
      </c>
      <c r="U1705" t="s">
        <v>82</v>
      </c>
      <c r="V1705" t="s">
        <v>83</v>
      </c>
      <c r="W1705" t="s">
        <v>109</v>
      </c>
      <c r="X1705" t="s"/>
      <c r="Y1705" t="s">
        <v>85</v>
      </c>
      <c r="Z1705">
        <f>HYPERLINK("https://hotel-media.eclerx.com/savepage/tk_1546241870612815_sr_188.html","info")</f>
        <v/>
      </c>
      <c r="AA1705" t="n">
        <v>5950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324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937891</v>
      </c>
      <c r="AZ1705" t="s">
        <v>1871</v>
      </c>
      <c r="BA1705" t="s"/>
      <c r="BB1705" t="n">
        <v>393</v>
      </c>
      <c r="BC1705" t="n">
        <v>52.503177</v>
      </c>
      <c r="BD1705" t="n">
        <v>52.503177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1869</v>
      </c>
      <c r="F1706" t="n">
        <v>382567</v>
      </c>
      <c r="G1706" t="s">
        <v>74</v>
      </c>
      <c r="H1706" t="s">
        <v>75</v>
      </c>
      <c r="I1706" t="s"/>
      <c r="J1706" t="s">
        <v>74</v>
      </c>
      <c r="K1706" t="n">
        <v>119</v>
      </c>
      <c r="L1706" t="s">
        <v>76</v>
      </c>
      <c r="M1706" t="s"/>
      <c r="N1706" t="s">
        <v>95</v>
      </c>
      <c r="O1706" t="s">
        <v>78</v>
      </c>
      <c r="P1706" t="s">
        <v>1870</v>
      </c>
      <c r="Q1706" t="s"/>
      <c r="R1706" t="s">
        <v>107</v>
      </c>
      <c r="S1706" t="s">
        <v>204</v>
      </c>
      <c r="T1706" t="s">
        <v>81</v>
      </c>
      <c r="U1706" t="s">
        <v>82</v>
      </c>
      <c r="V1706" t="s">
        <v>83</v>
      </c>
      <c r="W1706" t="s">
        <v>109</v>
      </c>
      <c r="X1706" t="s"/>
      <c r="Y1706" t="s">
        <v>85</v>
      </c>
      <c r="Z1706">
        <f>HYPERLINK("https://hotel-media.eclerx.com/savepage/tk_1546241870612815_sr_188.html","info")</f>
        <v/>
      </c>
      <c r="AA1706" t="n">
        <v>5950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324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937891</v>
      </c>
      <c r="AZ1706" t="s">
        <v>1871</v>
      </c>
      <c r="BA1706" t="s"/>
      <c r="BB1706" t="n">
        <v>393</v>
      </c>
      <c r="BC1706" t="n">
        <v>52.503177</v>
      </c>
      <c r="BD1706" t="n">
        <v>52.503177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1869</v>
      </c>
      <c r="F1707" t="n">
        <v>382567</v>
      </c>
      <c r="G1707" t="s">
        <v>74</v>
      </c>
      <c r="H1707" t="s">
        <v>75</v>
      </c>
      <c r="I1707" t="s"/>
      <c r="J1707" t="s">
        <v>74</v>
      </c>
      <c r="K1707" t="n">
        <v>129</v>
      </c>
      <c r="L1707" t="s">
        <v>76</v>
      </c>
      <c r="M1707" t="s"/>
      <c r="N1707" t="s">
        <v>201</v>
      </c>
      <c r="O1707" t="s">
        <v>78</v>
      </c>
      <c r="P1707" t="s">
        <v>1870</v>
      </c>
      <c r="Q1707" t="s"/>
      <c r="R1707" t="s">
        <v>107</v>
      </c>
      <c r="S1707" t="s">
        <v>489</v>
      </c>
      <c r="T1707" t="s">
        <v>81</v>
      </c>
      <c r="U1707" t="s">
        <v>82</v>
      </c>
      <c r="V1707" t="s">
        <v>83</v>
      </c>
      <c r="W1707" t="s">
        <v>109</v>
      </c>
      <c r="X1707" t="s"/>
      <c r="Y1707" t="s">
        <v>85</v>
      </c>
      <c r="Z1707">
        <f>HYPERLINK("https://hotel-media.eclerx.com/savepage/tk_1546241870612815_sr_188.html","info")</f>
        <v/>
      </c>
      <c r="AA1707" t="n">
        <v>5950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324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937891</v>
      </c>
      <c r="AZ1707" t="s">
        <v>1871</v>
      </c>
      <c r="BA1707" t="s"/>
      <c r="BB1707" t="n">
        <v>393</v>
      </c>
      <c r="BC1707" t="n">
        <v>52.503177</v>
      </c>
      <c r="BD1707" t="n">
        <v>52.503177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1869</v>
      </c>
      <c r="F1708" t="n">
        <v>382567</v>
      </c>
      <c r="G1708" t="s">
        <v>74</v>
      </c>
      <c r="H1708" t="s">
        <v>75</v>
      </c>
      <c r="I1708" t="s"/>
      <c r="J1708" t="s">
        <v>74</v>
      </c>
      <c r="K1708" t="n">
        <v>169</v>
      </c>
      <c r="L1708" t="s">
        <v>76</v>
      </c>
      <c r="M1708" t="s"/>
      <c r="N1708" t="s">
        <v>203</v>
      </c>
      <c r="O1708" t="s">
        <v>78</v>
      </c>
      <c r="P1708" t="s">
        <v>1870</v>
      </c>
      <c r="Q1708" t="s"/>
      <c r="R1708" t="s">
        <v>107</v>
      </c>
      <c r="S1708" t="s">
        <v>1872</v>
      </c>
      <c r="T1708" t="s">
        <v>81</v>
      </c>
      <c r="U1708" t="s">
        <v>82</v>
      </c>
      <c r="V1708" t="s">
        <v>83</v>
      </c>
      <c r="W1708" t="s">
        <v>109</v>
      </c>
      <c r="X1708" t="s"/>
      <c r="Y1708" t="s">
        <v>85</v>
      </c>
      <c r="Z1708">
        <f>HYPERLINK("https://hotel-media.eclerx.com/savepage/tk_1546241870612815_sr_188.html","info")</f>
        <v/>
      </c>
      <c r="AA1708" t="n">
        <v>5950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324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937891</v>
      </c>
      <c r="AZ1708" t="s">
        <v>1871</v>
      </c>
      <c r="BA1708" t="s"/>
      <c r="BB1708" t="n">
        <v>393</v>
      </c>
      <c r="BC1708" t="n">
        <v>52.503177</v>
      </c>
      <c r="BD1708" t="n">
        <v>52.503177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1873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113</v>
      </c>
      <c r="L1709" t="s">
        <v>76</v>
      </c>
      <c r="M1709" t="s"/>
      <c r="N1709" t="s">
        <v>95</v>
      </c>
      <c r="O1709" t="s">
        <v>78</v>
      </c>
      <c r="P1709" t="s">
        <v>1873</v>
      </c>
      <c r="Q1709" t="s"/>
      <c r="R1709" t="s">
        <v>112</v>
      </c>
      <c r="S1709" t="s">
        <v>726</v>
      </c>
      <c r="T1709" t="s">
        <v>81</v>
      </c>
      <c r="U1709" t="s">
        <v>82</v>
      </c>
      <c r="V1709" t="s">
        <v>83</v>
      </c>
      <c r="W1709" t="s">
        <v>109</v>
      </c>
      <c r="X1709" t="s"/>
      <c r="Y1709" t="s">
        <v>85</v>
      </c>
      <c r="Z1709">
        <f>HYPERLINK("https://hotel-media.eclerx.com/savepage/tk_15462415988655837_sr_189.html","info")</f>
        <v/>
      </c>
      <c r="AA1709" t="n">
        <v>-7873831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157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7873831</v>
      </c>
      <c r="AZ1709" t="s">
        <v>1874</v>
      </c>
      <c r="BA1709" t="s"/>
      <c r="BB1709" t="n">
        <v>67667</v>
      </c>
      <c r="BC1709" t="n">
        <v>52.55438</v>
      </c>
      <c r="BD1709" t="n">
        <v>52.55438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1873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122.5</v>
      </c>
      <c r="L1710" t="s">
        <v>76</v>
      </c>
      <c r="M1710" t="s"/>
      <c r="N1710" t="s">
        <v>1875</v>
      </c>
      <c r="O1710" t="s">
        <v>78</v>
      </c>
      <c r="P1710" t="s">
        <v>1873</v>
      </c>
      <c r="Q1710" t="s"/>
      <c r="R1710" t="s">
        <v>112</v>
      </c>
      <c r="S1710" t="s">
        <v>1328</v>
      </c>
      <c r="T1710" t="s">
        <v>81</v>
      </c>
      <c r="U1710" t="s">
        <v>82</v>
      </c>
      <c r="V1710" t="s">
        <v>83</v>
      </c>
      <c r="W1710" t="s">
        <v>109</v>
      </c>
      <c r="X1710" t="s"/>
      <c r="Y1710" t="s">
        <v>85</v>
      </c>
      <c r="Z1710">
        <f>HYPERLINK("https://hotel-media.eclerx.com/savepage/tk_15462415988655837_sr_189.html","info")</f>
        <v/>
      </c>
      <c r="AA1710" t="n">
        <v>-7873831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157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7873831</v>
      </c>
      <c r="AZ1710" t="s">
        <v>1874</v>
      </c>
      <c r="BA1710" t="s"/>
      <c r="BB1710" t="n">
        <v>67667</v>
      </c>
      <c r="BC1710" t="n">
        <v>52.55438</v>
      </c>
      <c r="BD1710" t="n">
        <v>52.55438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1873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141.5</v>
      </c>
      <c r="L1711" t="s">
        <v>76</v>
      </c>
      <c r="M1711" t="s"/>
      <c r="N1711" t="s">
        <v>191</v>
      </c>
      <c r="O1711" t="s">
        <v>78</v>
      </c>
      <c r="P1711" t="s">
        <v>1873</v>
      </c>
      <c r="Q1711" t="s"/>
      <c r="R1711" t="s">
        <v>112</v>
      </c>
      <c r="S1711" t="s">
        <v>1002</v>
      </c>
      <c r="T1711" t="s">
        <v>81</v>
      </c>
      <c r="U1711" t="s">
        <v>82</v>
      </c>
      <c r="V1711" t="s">
        <v>83</v>
      </c>
      <c r="W1711" t="s">
        <v>109</v>
      </c>
      <c r="X1711" t="s"/>
      <c r="Y1711" t="s">
        <v>85</v>
      </c>
      <c r="Z1711">
        <f>HYPERLINK("https://hotel-media.eclerx.com/savepage/tk_15462415988655837_sr_189.html","info")</f>
        <v/>
      </c>
      <c r="AA1711" t="n">
        <v>-7873831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157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7873831</v>
      </c>
      <c r="AZ1711" t="s">
        <v>1874</v>
      </c>
      <c r="BA1711" t="s"/>
      <c r="BB1711" t="n">
        <v>67667</v>
      </c>
      <c r="BC1711" t="n">
        <v>52.55438</v>
      </c>
      <c r="BD1711" t="n">
        <v>52.55438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518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101.85</v>
      </c>
      <c r="L1712" t="s">
        <v>76</v>
      </c>
      <c r="M1712" t="s"/>
      <c r="N1712" t="s">
        <v>519</v>
      </c>
      <c r="O1712" t="s">
        <v>78</v>
      </c>
      <c r="P1712" t="s">
        <v>518</v>
      </c>
      <c r="Q1712" t="s"/>
      <c r="R1712" t="s">
        <v>112</v>
      </c>
      <c r="S1712" t="s">
        <v>520</v>
      </c>
      <c r="T1712" t="s">
        <v>81</v>
      </c>
      <c r="U1712" t="s">
        <v>82</v>
      </c>
      <c r="V1712" t="s">
        <v>83</v>
      </c>
      <c r="W1712" t="s">
        <v>109</v>
      </c>
      <c r="X1712" t="s"/>
      <c r="Y1712" t="s">
        <v>85</v>
      </c>
      <c r="Z1712">
        <f>HYPERLINK("https://hotel-media.eclerx.com/savepage/tk_15462421586134377_sr_188.html","info")</f>
        <v/>
      </c>
      <c r="AA1712" t="n">
        <v>-8979242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481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8979242</v>
      </c>
      <c r="AZ1712" t="s">
        <v>521</v>
      </c>
      <c r="BA1712" t="s"/>
      <c r="BB1712" t="n">
        <v>552339</v>
      </c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518</v>
      </c>
      <c r="F1713" t="n">
        <v>-1</v>
      </c>
      <c r="G1713" t="s">
        <v>74</v>
      </c>
      <c r="H1713" t="s">
        <v>75</v>
      </c>
      <c r="I1713" t="s"/>
      <c r="J1713" t="s">
        <v>74</v>
      </c>
      <c r="K1713" t="n">
        <v>117.6</v>
      </c>
      <c r="L1713" t="s">
        <v>76</v>
      </c>
      <c r="M1713" t="s"/>
      <c r="N1713" t="s">
        <v>522</v>
      </c>
      <c r="O1713" t="s">
        <v>78</v>
      </c>
      <c r="P1713" t="s">
        <v>518</v>
      </c>
      <c r="Q1713" t="s"/>
      <c r="R1713" t="s">
        <v>112</v>
      </c>
      <c r="S1713" t="s">
        <v>523</v>
      </c>
      <c r="T1713" t="s">
        <v>81</v>
      </c>
      <c r="U1713" t="s">
        <v>82</v>
      </c>
      <c r="V1713" t="s">
        <v>83</v>
      </c>
      <c r="W1713" t="s">
        <v>109</v>
      </c>
      <c r="X1713" t="s"/>
      <c r="Y1713" t="s">
        <v>85</v>
      </c>
      <c r="Z1713">
        <f>HYPERLINK("https://hotel-media.eclerx.com/savepage/tk_15462421586134377_sr_188.html","info")</f>
        <v/>
      </c>
      <c r="AA1713" t="n">
        <v>-8979242</v>
      </c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481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8979242</v>
      </c>
      <c r="AZ1713" t="s">
        <v>521</v>
      </c>
      <c r="BA1713" t="s"/>
      <c r="BB1713" t="n">
        <v>552339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518</v>
      </c>
      <c r="F1714" t="n">
        <v>-1</v>
      </c>
      <c r="G1714" t="s">
        <v>74</v>
      </c>
      <c r="H1714" t="s">
        <v>75</v>
      </c>
      <c r="I1714" t="s"/>
      <c r="J1714" t="s">
        <v>74</v>
      </c>
      <c r="K1714" t="n">
        <v>117.6</v>
      </c>
      <c r="L1714" t="s">
        <v>76</v>
      </c>
      <c r="M1714" t="s"/>
      <c r="N1714" t="s">
        <v>524</v>
      </c>
      <c r="O1714" t="s">
        <v>78</v>
      </c>
      <c r="P1714" t="s">
        <v>518</v>
      </c>
      <c r="Q1714" t="s"/>
      <c r="R1714" t="s">
        <v>112</v>
      </c>
      <c r="S1714" t="s">
        <v>523</v>
      </c>
      <c r="T1714" t="s">
        <v>81</v>
      </c>
      <c r="U1714" t="s">
        <v>82</v>
      </c>
      <c r="V1714" t="s">
        <v>83</v>
      </c>
      <c r="W1714" t="s">
        <v>109</v>
      </c>
      <c r="X1714" t="s"/>
      <c r="Y1714" t="s">
        <v>85</v>
      </c>
      <c r="Z1714">
        <f>HYPERLINK("https://hotel-media.eclerx.com/savepage/tk_15462421586134377_sr_188.html","info")</f>
        <v/>
      </c>
      <c r="AA1714" t="n">
        <v>-8979242</v>
      </c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481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8979242</v>
      </c>
      <c r="AZ1714" t="s">
        <v>521</v>
      </c>
      <c r="BA1714" t="s"/>
      <c r="BB1714" t="n">
        <v>552339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518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119.7</v>
      </c>
      <c r="L1715" t="s">
        <v>76</v>
      </c>
      <c r="M1715" t="s"/>
      <c r="N1715" t="s">
        <v>519</v>
      </c>
      <c r="O1715" t="s">
        <v>78</v>
      </c>
      <c r="P1715" t="s">
        <v>518</v>
      </c>
      <c r="Q1715" t="s"/>
      <c r="R1715" t="s">
        <v>112</v>
      </c>
      <c r="S1715" t="s">
        <v>525</v>
      </c>
      <c r="T1715" t="s">
        <v>81</v>
      </c>
      <c r="U1715" t="s">
        <v>82</v>
      </c>
      <c r="V1715" t="s">
        <v>83</v>
      </c>
      <c r="W1715" t="s">
        <v>84</v>
      </c>
      <c r="X1715" t="s"/>
      <c r="Y1715" t="s">
        <v>85</v>
      </c>
      <c r="Z1715">
        <f>HYPERLINK("https://hotel-media.eclerx.com/savepage/tk_15462421586134377_sr_188.html","info")</f>
        <v/>
      </c>
      <c r="AA1715" t="n">
        <v>-8979242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481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8979242</v>
      </c>
      <c r="AZ1715" t="s">
        <v>521</v>
      </c>
      <c r="BA1715" t="s"/>
      <c r="BB1715" t="n">
        <v>552339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518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129.15</v>
      </c>
      <c r="L1716" t="s">
        <v>76</v>
      </c>
      <c r="M1716" t="s"/>
      <c r="N1716" t="s">
        <v>519</v>
      </c>
      <c r="O1716" t="s">
        <v>78</v>
      </c>
      <c r="P1716" t="s">
        <v>518</v>
      </c>
      <c r="Q1716" t="s"/>
      <c r="R1716" t="s">
        <v>112</v>
      </c>
      <c r="S1716" t="s">
        <v>526</v>
      </c>
      <c r="T1716" t="s">
        <v>81</v>
      </c>
      <c r="U1716" t="s">
        <v>82</v>
      </c>
      <c r="V1716" t="s">
        <v>83</v>
      </c>
      <c r="W1716" t="s">
        <v>84</v>
      </c>
      <c r="X1716" t="s"/>
      <c r="Y1716" t="s">
        <v>85</v>
      </c>
      <c r="Z1716">
        <f>HYPERLINK("https://hotel-media.eclerx.com/savepage/tk_15462421586134377_sr_188.html","info")</f>
        <v/>
      </c>
      <c r="AA1716" t="n">
        <v>-8979242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481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8979242</v>
      </c>
      <c r="AZ1716" t="s">
        <v>521</v>
      </c>
      <c r="BA1716" t="s"/>
      <c r="BB1716" t="n">
        <v>552339</v>
      </c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518</v>
      </c>
      <c r="F1717" t="n">
        <v>-1</v>
      </c>
      <c r="G1717" t="s">
        <v>74</v>
      </c>
      <c r="H1717" t="s">
        <v>75</v>
      </c>
      <c r="I1717" t="s"/>
      <c r="J1717" t="s">
        <v>74</v>
      </c>
      <c r="K1717" t="n">
        <v>133.35</v>
      </c>
      <c r="L1717" t="s">
        <v>76</v>
      </c>
      <c r="M1717" t="s"/>
      <c r="N1717" t="s">
        <v>522</v>
      </c>
      <c r="O1717" t="s">
        <v>78</v>
      </c>
      <c r="P1717" t="s">
        <v>518</v>
      </c>
      <c r="Q1717" t="s"/>
      <c r="R1717" t="s">
        <v>112</v>
      </c>
      <c r="S1717" t="s">
        <v>249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>
        <f>HYPERLINK("https://hotel-media.eclerx.com/savepage/tk_15462421586134377_sr_188.html","info")</f>
        <v/>
      </c>
      <c r="AA1717" t="n">
        <v>-8979242</v>
      </c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481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8979242</v>
      </c>
      <c r="AZ1717" t="s">
        <v>521</v>
      </c>
      <c r="BA1717" t="s"/>
      <c r="BB1717" t="n">
        <v>552339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518</v>
      </c>
      <c r="F1718" t="n">
        <v>-1</v>
      </c>
      <c r="G1718" t="s">
        <v>74</v>
      </c>
      <c r="H1718" t="s">
        <v>75</v>
      </c>
      <c r="I1718" t="s"/>
      <c r="J1718" t="s">
        <v>74</v>
      </c>
      <c r="K1718" t="n">
        <v>133.35</v>
      </c>
      <c r="L1718" t="s">
        <v>76</v>
      </c>
      <c r="M1718" t="s"/>
      <c r="N1718" t="s">
        <v>524</v>
      </c>
      <c r="O1718" t="s">
        <v>78</v>
      </c>
      <c r="P1718" t="s">
        <v>518</v>
      </c>
      <c r="Q1718" t="s"/>
      <c r="R1718" t="s">
        <v>112</v>
      </c>
      <c r="S1718" t="s">
        <v>249</v>
      </c>
      <c r="T1718" t="s">
        <v>81</v>
      </c>
      <c r="U1718" t="s">
        <v>82</v>
      </c>
      <c r="V1718" t="s">
        <v>83</v>
      </c>
      <c r="W1718" t="s">
        <v>84</v>
      </c>
      <c r="X1718" t="s"/>
      <c r="Y1718" t="s">
        <v>85</v>
      </c>
      <c r="Z1718">
        <f>HYPERLINK("https://hotel-media.eclerx.com/savepage/tk_15462421586134377_sr_188.html","info")</f>
        <v/>
      </c>
      <c r="AA1718" t="n">
        <v>-8979242</v>
      </c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481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8979242</v>
      </c>
      <c r="AZ1718" t="s">
        <v>521</v>
      </c>
      <c r="BA1718" t="s"/>
      <c r="BB1718" t="n">
        <v>552339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518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144.9</v>
      </c>
      <c r="L1719" t="s">
        <v>76</v>
      </c>
      <c r="M1719" t="s"/>
      <c r="N1719" t="s">
        <v>522</v>
      </c>
      <c r="O1719" t="s">
        <v>78</v>
      </c>
      <c r="P1719" t="s">
        <v>518</v>
      </c>
      <c r="Q1719" t="s"/>
      <c r="R1719" t="s">
        <v>112</v>
      </c>
      <c r="S1719" t="s">
        <v>527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>
        <f>HYPERLINK("https://hotel-media.eclerx.com/savepage/tk_15462421586134377_sr_188.html","info")</f>
        <v/>
      </c>
      <c r="AA1719" t="n">
        <v>-8979242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481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8979242</v>
      </c>
      <c r="AZ1719" t="s">
        <v>521</v>
      </c>
      <c r="BA1719" t="s"/>
      <c r="BB1719" t="n">
        <v>552339</v>
      </c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518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144.9</v>
      </c>
      <c r="L1720" t="s">
        <v>76</v>
      </c>
      <c r="M1720" t="s"/>
      <c r="N1720" t="s">
        <v>524</v>
      </c>
      <c r="O1720" t="s">
        <v>78</v>
      </c>
      <c r="P1720" t="s">
        <v>518</v>
      </c>
      <c r="Q1720" t="s"/>
      <c r="R1720" t="s">
        <v>112</v>
      </c>
      <c r="S1720" t="s">
        <v>527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>
        <f>HYPERLINK("https://hotel-media.eclerx.com/savepage/tk_15462421586134377_sr_188.html","info")</f>
        <v/>
      </c>
      <c r="AA1720" t="n">
        <v>-8979242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481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8979242</v>
      </c>
      <c r="AZ1720" t="s">
        <v>521</v>
      </c>
      <c r="BA1720" t="s"/>
      <c r="BB1720" t="n">
        <v>552339</v>
      </c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518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149.1</v>
      </c>
      <c r="L1721" t="s">
        <v>76</v>
      </c>
      <c r="M1721" t="s"/>
      <c r="N1721" t="s">
        <v>528</v>
      </c>
      <c r="O1721" t="s">
        <v>78</v>
      </c>
      <c r="P1721" t="s">
        <v>518</v>
      </c>
      <c r="Q1721" t="s"/>
      <c r="R1721" t="s">
        <v>112</v>
      </c>
      <c r="S1721" t="s">
        <v>529</v>
      </c>
      <c r="T1721" t="s">
        <v>81</v>
      </c>
      <c r="U1721" t="s">
        <v>82</v>
      </c>
      <c r="V1721" t="s">
        <v>83</v>
      </c>
      <c r="W1721" t="s">
        <v>109</v>
      </c>
      <c r="X1721" t="s"/>
      <c r="Y1721" t="s">
        <v>85</v>
      </c>
      <c r="Z1721">
        <f>HYPERLINK("https://hotel-media.eclerx.com/savepage/tk_15462421586134377_sr_188.html","info")</f>
        <v/>
      </c>
      <c r="AA1721" t="n">
        <v>-8979242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481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8979242</v>
      </c>
      <c r="AZ1721" t="s">
        <v>521</v>
      </c>
      <c r="BA1721" t="s"/>
      <c r="BB1721" t="n">
        <v>552339</v>
      </c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518</v>
      </c>
      <c r="F1722" t="n">
        <v>-1</v>
      </c>
      <c r="G1722" t="s">
        <v>74</v>
      </c>
      <c r="H1722" t="s">
        <v>75</v>
      </c>
      <c r="I1722" t="s"/>
      <c r="J1722" t="s">
        <v>74</v>
      </c>
      <c r="K1722" t="n">
        <v>161.7</v>
      </c>
      <c r="L1722" t="s">
        <v>76</v>
      </c>
      <c r="M1722" t="s"/>
      <c r="N1722" t="s">
        <v>528</v>
      </c>
      <c r="O1722" t="s">
        <v>78</v>
      </c>
      <c r="P1722" t="s">
        <v>518</v>
      </c>
      <c r="Q1722" t="s"/>
      <c r="R1722" t="s">
        <v>112</v>
      </c>
      <c r="S1722" t="s">
        <v>530</v>
      </c>
      <c r="T1722" t="s">
        <v>81</v>
      </c>
      <c r="U1722" t="s">
        <v>82</v>
      </c>
      <c r="V1722" t="s">
        <v>83</v>
      </c>
      <c r="W1722" t="s">
        <v>84</v>
      </c>
      <c r="X1722" t="s"/>
      <c r="Y1722" t="s">
        <v>85</v>
      </c>
      <c r="Z1722">
        <f>HYPERLINK("https://hotel-media.eclerx.com/savepage/tk_15462421586134377_sr_188.html","info")</f>
        <v/>
      </c>
      <c r="AA1722" t="n">
        <v>-8979242</v>
      </c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481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8979242</v>
      </c>
      <c r="AZ1722" t="s">
        <v>521</v>
      </c>
      <c r="BA1722" t="s"/>
      <c r="BB1722" t="n">
        <v>552339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518</v>
      </c>
      <c r="F1723" t="n">
        <v>-1</v>
      </c>
      <c r="G1723" t="s">
        <v>74</v>
      </c>
      <c r="H1723" t="s">
        <v>75</v>
      </c>
      <c r="I1723" t="s"/>
      <c r="J1723" t="s">
        <v>74</v>
      </c>
      <c r="K1723" t="n">
        <v>164.85</v>
      </c>
      <c r="L1723" t="s">
        <v>76</v>
      </c>
      <c r="M1723" t="s"/>
      <c r="N1723" t="s">
        <v>531</v>
      </c>
      <c r="O1723" t="s">
        <v>78</v>
      </c>
      <c r="P1723" t="s">
        <v>518</v>
      </c>
      <c r="Q1723" t="s"/>
      <c r="R1723" t="s">
        <v>112</v>
      </c>
      <c r="S1723" t="s">
        <v>532</v>
      </c>
      <c r="T1723" t="s">
        <v>81</v>
      </c>
      <c r="U1723" t="s">
        <v>82</v>
      </c>
      <c r="V1723" t="s">
        <v>83</v>
      </c>
      <c r="W1723" t="s">
        <v>109</v>
      </c>
      <c r="X1723" t="s"/>
      <c r="Y1723" t="s">
        <v>85</v>
      </c>
      <c r="Z1723">
        <f>HYPERLINK("https://hotel-media.eclerx.com/savepage/tk_15462421586134377_sr_188.html","info")</f>
        <v/>
      </c>
      <c r="AA1723" t="n">
        <v>-8979242</v>
      </c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481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8979242</v>
      </c>
      <c r="AZ1723" t="s">
        <v>521</v>
      </c>
      <c r="BA1723" t="s"/>
      <c r="BB1723" t="n">
        <v>552339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518</v>
      </c>
      <c r="F1724" t="n">
        <v>-1</v>
      </c>
      <c r="G1724" t="s">
        <v>74</v>
      </c>
      <c r="H1724" t="s">
        <v>75</v>
      </c>
      <c r="I1724" t="s"/>
      <c r="J1724" t="s">
        <v>74</v>
      </c>
      <c r="K1724" t="n">
        <v>176.4</v>
      </c>
      <c r="L1724" t="s">
        <v>76</v>
      </c>
      <c r="M1724" t="s"/>
      <c r="N1724" t="s">
        <v>528</v>
      </c>
      <c r="O1724" t="s">
        <v>78</v>
      </c>
      <c r="P1724" t="s">
        <v>518</v>
      </c>
      <c r="Q1724" t="s"/>
      <c r="R1724" t="s">
        <v>112</v>
      </c>
      <c r="S1724" t="s">
        <v>533</v>
      </c>
      <c r="T1724" t="s">
        <v>81</v>
      </c>
      <c r="U1724" t="s">
        <v>82</v>
      </c>
      <c r="V1724" t="s">
        <v>83</v>
      </c>
      <c r="W1724" t="s">
        <v>84</v>
      </c>
      <c r="X1724" t="s"/>
      <c r="Y1724" t="s">
        <v>85</v>
      </c>
      <c r="Z1724">
        <f>HYPERLINK("https://hotel-media.eclerx.com/savepage/tk_15462421586134377_sr_188.html","info")</f>
        <v/>
      </c>
      <c r="AA1724" t="n">
        <v>-8979242</v>
      </c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481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8979242</v>
      </c>
      <c r="AZ1724" t="s">
        <v>521</v>
      </c>
      <c r="BA1724" t="s"/>
      <c r="BB1724" t="n">
        <v>552339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518</v>
      </c>
      <c r="F1725" t="n">
        <v>-1</v>
      </c>
      <c r="G1725" t="s">
        <v>74</v>
      </c>
      <c r="H1725" t="s">
        <v>75</v>
      </c>
      <c r="I1725" t="s"/>
      <c r="J1725" t="s">
        <v>74</v>
      </c>
      <c r="K1725" t="n">
        <v>176.4</v>
      </c>
      <c r="L1725" t="s">
        <v>76</v>
      </c>
      <c r="M1725" t="s"/>
      <c r="N1725" t="s">
        <v>531</v>
      </c>
      <c r="O1725" t="s">
        <v>78</v>
      </c>
      <c r="P1725" t="s">
        <v>518</v>
      </c>
      <c r="Q1725" t="s"/>
      <c r="R1725" t="s">
        <v>112</v>
      </c>
      <c r="S1725" t="s">
        <v>533</v>
      </c>
      <c r="T1725" t="s">
        <v>81</v>
      </c>
      <c r="U1725" t="s">
        <v>82</v>
      </c>
      <c r="V1725" t="s">
        <v>83</v>
      </c>
      <c r="W1725" t="s">
        <v>84</v>
      </c>
      <c r="X1725" t="s"/>
      <c r="Y1725" t="s">
        <v>85</v>
      </c>
      <c r="Z1725">
        <f>HYPERLINK("https://hotel-media.eclerx.com/savepage/tk_15462421586134377_sr_188.html","info")</f>
        <v/>
      </c>
      <c r="AA1725" t="n">
        <v>-8979242</v>
      </c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481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8979242</v>
      </c>
      <c r="AZ1725" t="s">
        <v>521</v>
      </c>
      <c r="BA1725" t="s"/>
      <c r="BB1725" t="n">
        <v>552339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518</v>
      </c>
      <c r="F1726" t="n">
        <v>-1</v>
      </c>
      <c r="G1726" t="s">
        <v>74</v>
      </c>
      <c r="H1726" t="s">
        <v>75</v>
      </c>
      <c r="I1726" t="s"/>
      <c r="J1726" t="s">
        <v>74</v>
      </c>
      <c r="K1726" t="n">
        <v>192.15</v>
      </c>
      <c r="L1726" t="s">
        <v>76</v>
      </c>
      <c r="M1726" t="s"/>
      <c r="N1726" t="s">
        <v>531</v>
      </c>
      <c r="O1726" t="s">
        <v>78</v>
      </c>
      <c r="P1726" t="s">
        <v>518</v>
      </c>
      <c r="Q1726" t="s"/>
      <c r="R1726" t="s">
        <v>112</v>
      </c>
      <c r="S1726" t="s">
        <v>534</v>
      </c>
      <c r="T1726" t="s">
        <v>81</v>
      </c>
      <c r="U1726" t="s">
        <v>82</v>
      </c>
      <c r="V1726" t="s">
        <v>83</v>
      </c>
      <c r="W1726" t="s">
        <v>84</v>
      </c>
      <c r="X1726" t="s"/>
      <c r="Y1726" t="s">
        <v>85</v>
      </c>
      <c r="Z1726">
        <f>HYPERLINK("https://hotel-media.eclerx.com/savepage/tk_15462421586134377_sr_188.html","info")</f>
        <v/>
      </c>
      <c r="AA1726" t="n">
        <v>-8979242</v>
      </c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481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8979242</v>
      </c>
      <c r="AZ1726" t="s">
        <v>521</v>
      </c>
      <c r="BA1726" t="s"/>
      <c r="BB1726" t="n">
        <v>552339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1876</v>
      </c>
      <c r="F1727" t="n">
        <v>1478369</v>
      </c>
      <c r="G1727" t="s">
        <v>74</v>
      </c>
      <c r="H1727" t="s">
        <v>75</v>
      </c>
      <c r="I1727" t="s"/>
      <c r="J1727" t="s">
        <v>74</v>
      </c>
      <c r="K1727" t="n">
        <v>99</v>
      </c>
      <c r="L1727" t="s">
        <v>76</v>
      </c>
      <c r="M1727" t="s"/>
      <c r="N1727" t="s">
        <v>104</v>
      </c>
      <c r="O1727" t="s">
        <v>78</v>
      </c>
      <c r="P1727" t="s">
        <v>1877</v>
      </c>
      <c r="Q1727" t="s"/>
      <c r="R1727" t="s">
        <v>171</v>
      </c>
      <c r="S1727" t="s">
        <v>200</v>
      </c>
      <c r="T1727" t="s">
        <v>81</v>
      </c>
      <c r="U1727" t="s">
        <v>82</v>
      </c>
      <c r="V1727" t="s">
        <v>83</v>
      </c>
      <c r="W1727" t="s">
        <v>109</v>
      </c>
      <c r="X1727" t="s"/>
      <c r="Y1727" t="s">
        <v>85</v>
      </c>
      <c r="Z1727">
        <f>HYPERLINK("https://hotel-media.eclerx.com/savepage/tk_1546241984011641_sr_189.html","info")</f>
        <v/>
      </c>
      <c r="AA1727" t="n">
        <v>210899</v>
      </c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343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937676</v>
      </c>
      <c r="AZ1727" t="s">
        <v>1878</v>
      </c>
      <c r="BA1727" t="s"/>
      <c r="BB1727" t="n">
        <v>424363</v>
      </c>
      <c r="BC1727" t="n">
        <v>52.528144</v>
      </c>
      <c r="BD1727" t="n">
        <v>52.528144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1876</v>
      </c>
      <c r="F1728" t="n">
        <v>1478369</v>
      </c>
      <c r="G1728" t="s">
        <v>74</v>
      </c>
      <c r="H1728" t="s">
        <v>75</v>
      </c>
      <c r="I1728" t="s"/>
      <c r="J1728" t="s">
        <v>74</v>
      </c>
      <c r="K1728" t="n">
        <v>119</v>
      </c>
      <c r="L1728" t="s">
        <v>76</v>
      </c>
      <c r="M1728" t="s"/>
      <c r="N1728" t="s">
        <v>1065</v>
      </c>
      <c r="O1728" t="s">
        <v>78</v>
      </c>
      <c r="P1728" t="s">
        <v>1877</v>
      </c>
      <c r="Q1728" t="s"/>
      <c r="R1728" t="s">
        <v>171</v>
      </c>
      <c r="S1728" t="s">
        <v>204</v>
      </c>
      <c r="T1728" t="s">
        <v>81</v>
      </c>
      <c r="U1728" t="s">
        <v>82</v>
      </c>
      <c r="V1728" t="s">
        <v>83</v>
      </c>
      <c r="W1728" t="s">
        <v>109</v>
      </c>
      <c r="X1728" t="s"/>
      <c r="Y1728" t="s">
        <v>85</v>
      </c>
      <c r="Z1728">
        <f>HYPERLINK("https://hotel-media.eclerx.com/savepage/tk_1546241984011641_sr_189.html","info")</f>
        <v/>
      </c>
      <c r="AA1728" t="n">
        <v>210899</v>
      </c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343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937676</v>
      </c>
      <c r="AZ1728" t="s">
        <v>1878</v>
      </c>
      <c r="BA1728" t="s"/>
      <c r="BB1728" t="n">
        <v>424363</v>
      </c>
      <c r="BC1728" t="n">
        <v>52.528144</v>
      </c>
      <c r="BD1728" t="n">
        <v>52.528144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242</v>
      </c>
      <c r="F1729" t="n">
        <v>-1</v>
      </c>
      <c r="G1729" t="s">
        <v>74</v>
      </c>
      <c r="H1729" t="s">
        <v>75</v>
      </c>
      <c r="I1729" t="s"/>
      <c r="J1729" t="s">
        <v>74</v>
      </c>
      <c r="K1729" t="n">
        <v>88.09999999999999</v>
      </c>
      <c r="L1729" t="s">
        <v>76</v>
      </c>
      <c r="M1729" t="s"/>
      <c r="N1729" t="s">
        <v>93</v>
      </c>
      <c r="O1729" t="s">
        <v>78</v>
      </c>
      <c r="P1729" t="s">
        <v>242</v>
      </c>
      <c r="Q1729" t="s"/>
      <c r="R1729" t="s">
        <v>171</v>
      </c>
      <c r="S1729" t="s">
        <v>243</v>
      </c>
      <c r="T1729" t="s">
        <v>81</v>
      </c>
      <c r="U1729" t="s">
        <v>82</v>
      </c>
      <c r="V1729" t="s">
        <v>83</v>
      </c>
      <c r="W1729" t="s">
        <v>109</v>
      </c>
      <c r="X1729" t="s"/>
      <c r="Y1729" t="s">
        <v>85</v>
      </c>
      <c r="Z1729">
        <f>HYPERLINK("https://hotel-media.eclerx.com/savepage/tk_15462419712722733_sr_189.html","info")</f>
        <v/>
      </c>
      <c r="AA1729" t="n">
        <v>-6542270</v>
      </c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337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6542270</v>
      </c>
      <c r="AZ1729" t="s">
        <v>244</v>
      </c>
      <c r="BA1729" t="s"/>
      <c r="BB1729" t="n">
        <v>17241</v>
      </c>
      <c r="BC1729" t="n">
        <v>52.5301</v>
      </c>
      <c r="BD1729" t="n">
        <v>52.5301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242</v>
      </c>
      <c r="F1730" t="n">
        <v>-1</v>
      </c>
      <c r="G1730" t="s">
        <v>74</v>
      </c>
      <c r="H1730" t="s">
        <v>75</v>
      </c>
      <c r="I1730" t="s"/>
      <c r="J1730" t="s">
        <v>74</v>
      </c>
      <c r="K1730" t="n">
        <v>97</v>
      </c>
      <c r="L1730" t="s">
        <v>76</v>
      </c>
      <c r="M1730" t="s"/>
      <c r="N1730" t="s">
        <v>104</v>
      </c>
      <c r="O1730" t="s">
        <v>78</v>
      </c>
      <c r="P1730" t="s">
        <v>242</v>
      </c>
      <c r="Q1730" t="s"/>
      <c r="R1730" t="s">
        <v>171</v>
      </c>
      <c r="S1730" t="s">
        <v>217</v>
      </c>
      <c r="T1730" t="s">
        <v>81</v>
      </c>
      <c r="U1730" t="s">
        <v>82</v>
      </c>
      <c r="V1730" t="s">
        <v>83</v>
      </c>
      <c r="W1730" t="s">
        <v>109</v>
      </c>
      <c r="X1730" t="s"/>
      <c r="Y1730" t="s">
        <v>85</v>
      </c>
      <c r="Z1730">
        <f>HYPERLINK("https://hotel-media.eclerx.com/savepage/tk_15462419712722733_sr_189.html","info")</f>
        <v/>
      </c>
      <c r="AA1730" t="n">
        <v>-6542270</v>
      </c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337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6542270</v>
      </c>
      <c r="AZ1730" t="s">
        <v>244</v>
      </c>
      <c r="BA1730" t="s"/>
      <c r="BB1730" t="n">
        <v>17241</v>
      </c>
      <c r="BC1730" t="n">
        <v>52.5301</v>
      </c>
      <c r="BD1730" t="n">
        <v>52.5301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242</v>
      </c>
      <c r="F1731" t="n">
        <v>-1</v>
      </c>
      <c r="G1731" t="s">
        <v>74</v>
      </c>
      <c r="H1731" t="s">
        <v>75</v>
      </c>
      <c r="I1731" t="s"/>
      <c r="J1731" t="s">
        <v>74</v>
      </c>
      <c r="K1731" t="n">
        <v>107</v>
      </c>
      <c r="L1731" t="s">
        <v>76</v>
      </c>
      <c r="M1731" t="s"/>
      <c r="N1731" t="s">
        <v>182</v>
      </c>
      <c r="O1731" t="s">
        <v>78</v>
      </c>
      <c r="P1731" t="s">
        <v>242</v>
      </c>
      <c r="Q1731" t="s"/>
      <c r="R1731" t="s">
        <v>171</v>
      </c>
      <c r="S1731" t="s">
        <v>245</v>
      </c>
      <c r="T1731" t="s">
        <v>81</v>
      </c>
      <c r="U1731" t="s">
        <v>82</v>
      </c>
      <c r="V1731" t="s">
        <v>83</v>
      </c>
      <c r="W1731" t="s">
        <v>109</v>
      </c>
      <c r="X1731" t="s"/>
      <c r="Y1731" t="s">
        <v>85</v>
      </c>
      <c r="Z1731">
        <f>HYPERLINK("https://hotel-media.eclerx.com/savepage/tk_15462419712722733_sr_189.html","info")</f>
        <v/>
      </c>
      <c r="AA1731" t="n">
        <v>-6542270</v>
      </c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337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6542270</v>
      </c>
      <c r="AZ1731" t="s">
        <v>244</v>
      </c>
      <c r="BA1731" t="s"/>
      <c r="BB1731" t="n">
        <v>17241</v>
      </c>
      <c r="BC1731" t="n">
        <v>52.5301</v>
      </c>
      <c r="BD1731" t="n">
        <v>52.5301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1879</v>
      </c>
      <c r="F1732" t="n">
        <v>-1</v>
      </c>
      <c r="G1732" t="s">
        <v>74</v>
      </c>
      <c r="H1732" t="s">
        <v>75</v>
      </c>
      <c r="I1732" t="s"/>
      <c r="J1732" t="s">
        <v>74</v>
      </c>
      <c r="K1732" t="n">
        <v>76.5</v>
      </c>
      <c r="L1732" t="s">
        <v>76</v>
      </c>
      <c r="M1732" t="s"/>
      <c r="N1732" t="s">
        <v>93</v>
      </c>
      <c r="O1732" t="s">
        <v>78</v>
      </c>
      <c r="P1732" t="s">
        <v>1879</v>
      </c>
      <c r="Q1732" t="s"/>
      <c r="R1732" t="s">
        <v>112</v>
      </c>
      <c r="S1732" t="s">
        <v>1389</v>
      </c>
      <c r="T1732" t="s">
        <v>81</v>
      </c>
      <c r="U1732" t="s">
        <v>82</v>
      </c>
      <c r="V1732" t="s">
        <v>83</v>
      </c>
      <c r="W1732" t="s">
        <v>109</v>
      </c>
      <c r="X1732" t="s"/>
      <c r="Y1732" t="s">
        <v>85</v>
      </c>
      <c r="Z1732">
        <f>HYPERLINK("https://hotel-media.eclerx.com/savepage/tk_15462414203184474_sr_189.html","info")</f>
        <v/>
      </c>
      <c r="AA1732" t="n">
        <v>-4481131</v>
      </c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71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4481131</v>
      </c>
      <c r="AZ1732" t="s">
        <v>1880</v>
      </c>
      <c r="BA1732" t="s"/>
      <c r="BB1732" t="n">
        <v>420995</v>
      </c>
      <c r="BC1732" t="n">
        <v>52.510891</v>
      </c>
      <c r="BD1732" t="n">
        <v>52.510891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1879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90</v>
      </c>
      <c r="L1733" t="s">
        <v>76</v>
      </c>
      <c r="M1733" t="s"/>
      <c r="N1733" t="s">
        <v>95</v>
      </c>
      <c r="O1733" t="s">
        <v>78</v>
      </c>
      <c r="P1733" t="s">
        <v>1879</v>
      </c>
      <c r="Q1733" t="s"/>
      <c r="R1733" t="s">
        <v>112</v>
      </c>
      <c r="S1733" t="s">
        <v>398</v>
      </c>
      <c r="T1733" t="s">
        <v>81</v>
      </c>
      <c r="U1733" t="s">
        <v>82</v>
      </c>
      <c r="V1733" t="s">
        <v>83</v>
      </c>
      <c r="W1733" t="s">
        <v>109</v>
      </c>
      <c r="X1733" t="s"/>
      <c r="Y1733" t="s">
        <v>85</v>
      </c>
      <c r="Z1733">
        <f>HYPERLINK("https://hotel-media.eclerx.com/savepage/tk_15462414203184474_sr_189.html","info")</f>
        <v/>
      </c>
      <c r="AA1733" t="n">
        <v>-4481131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71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4481131</v>
      </c>
      <c r="AZ1733" t="s">
        <v>1880</v>
      </c>
      <c r="BA1733" t="s"/>
      <c r="BB1733" t="n">
        <v>420995</v>
      </c>
      <c r="BC1733" t="n">
        <v>52.510891</v>
      </c>
      <c r="BD1733" t="n">
        <v>52.510891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1879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100</v>
      </c>
      <c r="L1734" t="s">
        <v>76</v>
      </c>
      <c r="M1734" t="s"/>
      <c r="N1734" t="s">
        <v>201</v>
      </c>
      <c r="O1734" t="s">
        <v>78</v>
      </c>
      <c r="P1734" t="s">
        <v>1879</v>
      </c>
      <c r="Q1734" t="s"/>
      <c r="R1734" t="s">
        <v>112</v>
      </c>
      <c r="S1734" t="s">
        <v>537</v>
      </c>
      <c r="T1734" t="s">
        <v>81</v>
      </c>
      <c r="U1734" t="s">
        <v>82</v>
      </c>
      <c r="V1734" t="s">
        <v>83</v>
      </c>
      <c r="W1734" t="s">
        <v>109</v>
      </c>
      <c r="X1734" t="s"/>
      <c r="Y1734" t="s">
        <v>85</v>
      </c>
      <c r="Z1734">
        <f>HYPERLINK("https://hotel-media.eclerx.com/savepage/tk_15462414203184474_sr_189.html","info")</f>
        <v/>
      </c>
      <c r="AA1734" t="n">
        <v>-4481131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71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4481131</v>
      </c>
      <c r="AZ1734" t="s">
        <v>1880</v>
      </c>
      <c r="BA1734" t="s"/>
      <c r="BB1734" t="n">
        <v>420995</v>
      </c>
      <c r="BC1734" t="n">
        <v>52.510891</v>
      </c>
      <c r="BD1734" t="n">
        <v>52.510891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1881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79</v>
      </c>
      <c r="L1735" t="s">
        <v>76</v>
      </c>
      <c r="M1735" t="s"/>
      <c r="N1735" t="s">
        <v>104</v>
      </c>
      <c r="O1735" t="s">
        <v>78</v>
      </c>
      <c r="P1735" t="s">
        <v>1881</v>
      </c>
      <c r="Q1735" t="s"/>
      <c r="R1735" t="s">
        <v>79</v>
      </c>
      <c r="S1735" t="s">
        <v>98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>
        <f>HYPERLINK("https://hotel-media.eclerx.com/savepage/tk_15462417387106788_sr_188.html","info")</f>
        <v/>
      </c>
      <c r="AA1735" t="n">
        <v>-3423338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252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3423338</v>
      </c>
      <c r="AZ1735" t="s">
        <v>1882</v>
      </c>
      <c r="BA1735" t="s"/>
      <c r="BB1735" t="n">
        <v>254390</v>
      </c>
      <c r="BC1735" t="n">
        <v>52.500675</v>
      </c>
      <c r="BD1735" t="n">
        <v>52.500675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1883</v>
      </c>
      <c r="F1736" t="n">
        <v>5009313</v>
      </c>
      <c r="G1736" t="s">
        <v>74</v>
      </c>
      <c r="H1736" t="s">
        <v>75</v>
      </c>
      <c r="I1736" t="s"/>
      <c r="J1736" t="s">
        <v>74</v>
      </c>
      <c r="K1736" t="n">
        <v>74</v>
      </c>
      <c r="L1736" t="s">
        <v>76</v>
      </c>
      <c r="M1736" t="s"/>
      <c r="N1736" t="s">
        <v>1884</v>
      </c>
      <c r="O1736" t="s">
        <v>78</v>
      </c>
      <c r="P1736" t="s">
        <v>1885</v>
      </c>
      <c r="Q1736" t="s"/>
      <c r="R1736" t="s">
        <v>269</v>
      </c>
      <c r="S1736" t="s">
        <v>600</v>
      </c>
      <c r="T1736" t="s">
        <v>81</v>
      </c>
      <c r="U1736" t="s">
        <v>82</v>
      </c>
      <c r="V1736" t="s">
        <v>83</v>
      </c>
      <c r="W1736" t="s">
        <v>84</v>
      </c>
      <c r="X1736" t="s"/>
      <c r="Y1736" t="s">
        <v>85</v>
      </c>
      <c r="Z1736">
        <f>HYPERLINK("https://hotel-media.eclerx.com/savepage/tk_15462414752880874_sr_188.html","info")</f>
        <v/>
      </c>
      <c r="AA1736" t="n">
        <v>614361</v>
      </c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111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4481113</v>
      </c>
      <c r="AZ1736" t="s">
        <v>1886</v>
      </c>
      <c r="BA1736" t="s"/>
      <c r="BB1736" t="n">
        <v>879615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1883</v>
      </c>
      <c r="F1737" t="n">
        <v>5009313</v>
      </c>
      <c r="G1737" t="s">
        <v>74</v>
      </c>
      <c r="H1737" t="s">
        <v>75</v>
      </c>
      <c r="I1737" t="s"/>
      <c r="J1737" t="s">
        <v>74</v>
      </c>
      <c r="K1737" t="n">
        <v>84</v>
      </c>
      <c r="L1737" t="s">
        <v>76</v>
      </c>
      <c r="M1737" t="s"/>
      <c r="N1737" t="s">
        <v>1887</v>
      </c>
      <c r="O1737" t="s">
        <v>78</v>
      </c>
      <c r="P1737" t="s">
        <v>1885</v>
      </c>
      <c r="Q1737" t="s"/>
      <c r="R1737" t="s">
        <v>269</v>
      </c>
      <c r="S1737" t="s">
        <v>179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>
        <f>HYPERLINK("https://hotel-media.eclerx.com/savepage/tk_15462414752880874_sr_188.html","info")</f>
        <v/>
      </c>
      <c r="AA1737" t="n">
        <v>614361</v>
      </c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111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4481113</v>
      </c>
      <c r="AZ1737" t="s">
        <v>1886</v>
      </c>
      <c r="BA1737" t="s"/>
      <c r="BB1737" t="n">
        <v>879615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1883</v>
      </c>
      <c r="F1738" t="n">
        <v>5009313</v>
      </c>
      <c r="G1738" t="s">
        <v>74</v>
      </c>
      <c r="H1738" t="s">
        <v>75</v>
      </c>
      <c r="I1738" t="s"/>
      <c r="J1738" t="s">
        <v>74</v>
      </c>
      <c r="K1738" t="n">
        <v>74</v>
      </c>
      <c r="L1738" t="s">
        <v>76</v>
      </c>
      <c r="M1738" t="s"/>
      <c r="N1738" t="s">
        <v>1888</v>
      </c>
      <c r="O1738" t="s">
        <v>78</v>
      </c>
      <c r="P1738" t="s">
        <v>1885</v>
      </c>
      <c r="Q1738" t="s"/>
      <c r="R1738" t="s">
        <v>269</v>
      </c>
      <c r="S1738" t="s">
        <v>600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>
        <f>HYPERLINK("https://hotel-media.eclerx.com/savepage/tk_15462414752880874_sr_188.html","info")</f>
        <v/>
      </c>
      <c r="AA1738" t="n">
        <v>614361</v>
      </c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111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4481113</v>
      </c>
      <c r="AZ1738" t="s">
        <v>1886</v>
      </c>
      <c r="BA1738" t="s"/>
      <c r="BB1738" t="n">
        <v>879615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1883</v>
      </c>
      <c r="F1739" t="n">
        <v>5009313</v>
      </c>
      <c r="G1739" t="s">
        <v>74</v>
      </c>
      <c r="H1739" t="s">
        <v>75</v>
      </c>
      <c r="I1739" t="s"/>
      <c r="J1739" t="s">
        <v>74</v>
      </c>
      <c r="K1739" t="n">
        <v>74</v>
      </c>
      <c r="L1739" t="s">
        <v>76</v>
      </c>
      <c r="M1739" t="s"/>
      <c r="N1739" t="s">
        <v>1889</v>
      </c>
      <c r="O1739" t="s">
        <v>78</v>
      </c>
      <c r="P1739" t="s">
        <v>1885</v>
      </c>
      <c r="Q1739" t="s"/>
      <c r="R1739" t="s">
        <v>269</v>
      </c>
      <c r="S1739" t="s">
        <v>600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>
        <f>HYPERLINK("https://hotel-media.eclerx.com/savepage/tk_15462414752880874_sr_188.html","info")</f>
        <v/>
      </c>
      <c r="AA1739" t="n">
        <v>614361</v>
      </c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111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4481113</v>
      </c>
      <c r="AZ1739" t="s">
        <v>1886</v>
      </c>
      <c r="BA1739" t="s"/>
      <c r="BB1739" t="n">
        <v>879615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1883</v>
      </c>
      <c r="F1740" t="n">
        <v>5009313</v>
      </c>
      <c r="G1740" t="s">
        <v>74</v>
      </c>
      <c r="H1740" t="s">
        <v>75</v>
      </c>
      <c r="I1740" t="s"/>
      <c r="J1740" t="s">
        <v>74</v>
      </c>
      <c r="K1740" t="n">
        <v>74</v>
      </c>
      <c r="L1740" t="s">
        <v>76</v>
      </c>
      <c r="M1740" t="s"/>
      <c r="N1740" t="s">
        <v>1890</v>
      </c>
      <c r="O1740" t="s">
        <v>78</v>
      </c>
      <c r="P1740" t="s">
        <v>1885</v>
      </c>
      <c r="Q1740" t="s"/>
      <c r="R1740" t="s">
        <v>269</v>
      </c>
      <c r="S1740" t="s">
        <v>600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>
        <f>HYPERLINK("https://hotel-media.eclerx.com/savepage/tk_15462414752880874_sr_188.html","info")</f>
        <v/>
      </c>
      <c r="AA1740" t="n">
        <v>614361</v>
      </c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111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4481113</v>
      </c>
      <c r="AZ1740" t="s">
        <v>1886</v>
      </c>
      <c r="BA1740" t="s"/>
      <c r="BB1740" t="n">
        <v>879615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1883</v>
      </c>
      <c r="F1741" t="n">
        <v>5009313</v>
      </c>
      <c r="G1741" t="s">
        <v>74</v>
      </c>
      <c r="H1741" t="s">
        <v>75</v>
      </c>
      <c r="I1741" t="s"/>
      <c r="J1741" t="s">
        <v>74</v>
      </c>
      <c r="K1741" t="n">
        <v>84</v>
      </c>
      <c r="L1741" t="s">
        <v>76</v>
      </c>
      <c r="M1741" t="s"/>
      <c r="N1741" t="s">
        <v>1888</v>
      </c>
      <c r="O1741" t="s">
        <v>78</v>
      </c>
      <c r="P1741" t="s">
        <v>1885</v>
      </c>
      <c r="Q1741" t="s"/>
      <c r="R1741" t="s">
        <v>269</v>
      </c>
      <c r="S1741" t="s">
        <v>179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>
        <f>HYPERLINK("https://hotel-media.eclerx.com/savepage/tk_15462414752880874_sr_188.html","info")</f>
        <v/>
      </c>
      <c r="AA1741" t="n">
        <v>614361</v>
      </c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111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4481113</v>
      </c>
      <c r="AZ1741" t="s">
        <v>1886</v>
      </c>
      <c r="BA1741" t="s"/>
      <c r="BB1741" t="n">
        <v>879615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1883</v>
      </c>
      <c r="F1742" t="n">
        <v>5009313</v>
      </c>
      <c r="G1742" t="s">
        <v>74</v>
      </c>
      <c r="H1742" t="s">
        <v>75</v>
      </c>
      <c r="I1742" t="s"/>
      <c r="J1742" t="s">
        <v>74</v>
      </c>
      <c r="K1742" t="n">
        <v>84</v>
      </c>
      <c r="L1742" t="s">
        <v>76</v>
      </c>
      <c r="M1742" t="s"/>
      <c r="N1742" t="s">
        <v>1889</v>
      </c>
      <c r="O1742" t="s">
        <v>78</v>
      </c>
      <c r="P1742" t="s">
        <v>1885</v>
      </c>
      <c r="Q1742" t="s"/>
      <c r="R1742" t="s">
        <v>269</v>
      </c>
      <c r="S1742" t="s">
        <v>179</v>
      </c>
      <c r="T1742" t="s">
        <v>81</v>
      </c>
      <c r="U1742" t="s">
        <v>82</v>
      </c>
      <c r="V1742" t="s">
        <v>83</v>
      </c>
      <c r="W1742" t="s">
        <v>84</v>
      </c>
      <c r="X1742" t="s"/>
      <c r="Y1742" t="s">
        <v>85</v>
      </c>
      <c r="Z1742">
        <f>HYPERLINK("https://hotel-media.eclerx.com/savepage/tk_15462414752880874_sr_188.html","info")</f>
        <v/>
      </c>
      <c r="AA1742" t="n">
        <v>614361</v>
      </c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111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4481113</v>
      </c>
      <c r="AZ1742" t="s">
        <v>1886</v>
      </c>
      <c r="BA1742" t="s"/>
      <c r="BB1742" t="n">
        <v>879615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1883</v>
      </c>
      <c r="F1743" t="n">
        <v>5009313</v>
      </c>
      <c r="G1743" t="s">
        <v>74</v>
      </c>
      <c r="H1743" t="s">
        <v>75</v>
      </c>
      <c r="I1743" t="s"/>
      <c r="J1743" t="s">
        <v>74</v>
      </c>
      <c r="K1743" t="n">
        <v>84</v>
      </c>
      <c r="L1743" t="s">
        <v>76</v>
      </c>
      <c r="M1743" t="s"/>
      <c r="N1743" t="s">
        <v>1890</v>
      </c>
      <c r="O1743" t="s">
        <v>78</v>
      </c>
      <c r="P1743" t="s">
        <v>1885</v>
      </c>
      <c r="Q1743" t="s"/>
      <c r="R1743" t="s">
        <v>269</v>
      </c>
      <c r="S1743" t="s">
        <v>179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>
        <f>HYPERLINK("https://hotel-media.eclerx.com/savepage/tk_15462414752880874_sr_188.html","info")</f>
        <v/>
      </c>
      <c r="AA1743" t="n">
        <v>614361</v>
      </c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111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4481113</v>
      </c>
      <c r="AZ1743" t="s">
        <v>1886</v>
      </c>
      <c r="BA1743" t="s"/>
      <c r="BB1743" t="n">
        <v>879615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1850</v>
      </c>
      <c r="F1744" t="n">
        <v>-1</v>
      </c>
      <c r="G1744" t="s">
        <v>74</v>
      </c>
      <c r="H1744" t="s">
        <v>75</v>
      </c>
      <c r="I1744" t="s"/>
      <c r="J1744" t="s">
        <v>74</v>
      </c>
      <c r="K1744" t="n">
        <v>79</v>
      </c>
      <c r="L1744" t="s">
        <v>76</v>
      </c>
      <c r="M1744" t="s"/>
      <c r="N1744" t="s">
        <v>93</v>
      </c>
      <c r="O1744" t="s">
        <v>78</v>
      </c>
      <c r="P1744" t="s">
        <v>1850</v>
      </c>
      <c r="Q1744" t="s"/>
      <c r="R1744" t="s">
        <v>79</v>
      </c>
      <c r="S1744" t="s">
        <v>98</v>
      </c>
      <c r="T1744" t="s">
        <v>81</v>
      </c>
      <c r="U1744" t="s">
        <v>82</v>
      </c>
      <c r="V1744" t="s">
        <v>83</v>
      </c>
      <c r="W1744" t="s">
        <v>84</v>
      </c>
      <c r="X1744" t="s"/>
      <c r="Y1744" t="s">
        <v>85</v>
      </c>
      <c r="Z1744">
        <f>HYPERLINK("https://hotel-media.eclerx.com/savepage/tk_15462421682212403_sr_189.html","info")</f>
        <v/>
      </c>
      <c r="AA1744" t="n">
        <v>-2071526</v>
      </c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427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2071526</v>
      </c>
      <c r="AZ1744" t="s">
        <v>1851</v>
      </c>
      <c r="BA1744" t="s"/>
      <c r="BB1744" t="n">
        <v>409927</v>
      </c>
      <c r="BC1744" t="n">
        <v>52.52865</v>
      </c>
      <c r="BD1744" t="n">
        <v>52.52865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1850</v>
      </c>
      <c r="F1745" t="n">
        <v>-1</v>
      </c>
      <c r="G1745" t="s">
        <v>74</v>
      </c>
      <c r="H1745" t="s">
        <v>75</v>
      </c>
      <c r="I1745" t="s"/>
      <c r="J1745" t="s">
        <v>74</v>
      </c>
      <c r="K1745" t="n">
        <v>89</v>
      </c>
      <c r="L1745" t="s">
        <v>76</v>
      </c>
      <c r="M1745" t="s"/>
      <c r="N1745" t="s">
        <v>104</v>
      </c>
      <c r="O1745" t="s">
        <v>78</v>
      </c>
      <c r="P1745" t="s">
        <v>1850</v>
      </c>
      <c r="Q1745" t="s"/>
      <c r="R1745" t="s">
        <v>79</v>
      </c>
      <c r="S1745" t="s">
        <v>1179</v>
      </c>
      <c r="T1745" t="s">
        <v>81</v>
      </c>
      <c r="U1745" t="s">
        <v>82</v>
      </c>
      <c r="V1745" t="s">
        <v>83</v>
      </c>
      <c r="W1745" t="s">
        <v>84</v>
      </c>
      <c r="X1745" t="s"/>
      <c r="Y1745" t="s">
        <v>85</v>
      </c>
      <c r="Z1745">
        <f>HYPERLINK("https://hotel-media.eclerx.com/savepage/tk_15462421682212403_sr_189.html","info")</f>
        <v/>
      </c>
      <c r="AA1745" t="n">
        <v>-2071526</v>
      </c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427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2071526</v>
      </c>
      <c r="AZ1745" t="s">
        <v>1851</v>
      </c>
      <c r="BA1745" t="s"/>
      <c r="BB1745" t="n">
        <v>409927</v>
      </c>
      <c r="BC1745" t="n">
        <v>52.52865</v>
      </c>
      <c r="BD1745" t="n">
        <v>52.52865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1850</v>
      </c>
      <c r="F1746" t="n">
        <v>-1</v>
      </c>
      <c r="G1746" t="s">
        <v>74</v>
      </c>
      <c r="H1746" t="s">
        <v>75</v>
      </c>
      <c r="I1746" t="s"/>
      <c r="J1746" t="s">
        <v>74</v>
      </c>
      <c r="K1746" t="n">
        <v>89.01000000000001</v>
      </c>
      <c r="L1746" t="s">
        <v>76</v>
      </c>
      <c r="M1746" t="s"/>
      <c r="N1746" t="s">
        <v>137</v>
      </c>
      <c r="O1746" t="s">
        <v>78</v>
      </c>
      <c r="P1746" t="s">
        <v>1850</v>
      </c>
      <c r="Q1746" t="s"/>
      <c r="R1746" t="s">
        <v>79</v>
      </c>
      <c r="S1746" t="s">
        <v>476</v>
      </c>
      <c r="T1746" t="s">
        <v>81</v>
      </c>
      <c r="U1746" t="s">
        <v>82</v>
      </c>
      <c r="V1746" t="s">
        <v>83</v>
      </c>
      <c r="W1746" t="s">
        <v>84</v>
      </c>
      <c r="X1746" t="s"/>
      <c r="Y1746" t="s">
        <v>85</v>
      </c>
      <c r="Z1746">
        <f>HYPERLINK("https://hotel-media.eclerx.com/savepage/tk_15462421682212403_sr_189.html","info")</f>
        <v/>
      </c>
      <c r="AA1746" t="n">
        <v>-2071526</v>
      </c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427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2071526</v>
      </c>
      <c r="AZ1746" t="s">
        <v>1851</v>
      </c>
      <c r="BA1746" t="s"/>
      <c r="BB1746" t="n">
        <v>409927</v>
      </c>
      <c r="BC1746" t="n">
        <v>52.52865</v>
      </c>
      <c r="BD1746" t="n">
        <v>52.52865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1891</v>
      </c>
      <c r="F1747" t="n">
        <v>-1</v>
      </c>
      <c r="G1747" t="s">
        <v>74</v>
      </c>
      <c r="H1747" t="s">
        <v>75</v>
      </c>
      <c r="I1747" t="s"/>
      <c r="J1747" t="s">
        <v>74</v>
      </c>
      <c r="K1747" t="n">
        <v>89.01000000000001</v>
      </c>
      <c r="L1747" t="s">
        <v>76</v>
      </c>
      <c r="M1747" t="s"/>
      <c r="N1747" t="s">
        <v>1892</v>
      </c>
      <c r="O1747" t="s">
        <v>78</v>
      </c>
      <c r="P1747" t="s">
        <v>1891</v>
      </c>
      <c r="Q1747" t="s"/>
      <c r="R1747" t="s">
        <v>112</v>
      </c>
      <c r="S1747" t="s">
        <v>476</v>
      </c>
      <c r="T1747" t="s">
        <v>81</v>
      </c>
      <c r="U1747" t="s">
        <v>82</v>
      </c>
      <c r="V1747" t="s">
        <v>83</v>
      </c>
      <c r="W1747" t="s">
        <v>109</v>
      </c>
      <c r="X1747" t="s"/>
      <c r="Y1747" t="s">
        <v>85</v>
      </c>
      <c r="Z1747">
        <f>HYPERLINK("https://hotel-media.eclerx.com/savepage/tk_15462419529398737_sr_189.html","info")</f>
        <v/>
      </c>
      <c r="AA1747" t="n">
        <v>-2071638</v>
      </c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328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2071638</v>
      </c>
      <c r="AZ1747" t="s">
        <v>1893</v>
      </c>
      <c r="BA1747" t="s"/>
      <c r="BB1747" t="n">
        <v>145924</v>
      </c>
      <c r="BC1747" t="n">
        <v>52.498903</v>
      </c>
      <c r="BD1747" t="n">
        <v>52.498903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1891</v>
      </c>
      <c r="F1748" t="n">
        <v>-1</v>
      </c>
      <c r="G1748" t="s">
        <v>74</v>
      </c>
      <c r="H1748" t="s">
        <v>75</v>
      </c>
      <c r="I1748" t="s"/>
      <c r="J1748" t="s">
        <v>74</v>
      </c>
      <c r="K1748" t="n">
        <v>89.01000000000001</v>
      </c>
      <c r="L1748" t="s">
        <v>76</v>
      </c>
      <c r="M1748" t="s"/>
      <c r="N1748" t="s">
        <v>1892</v>
      </c>
      <c r="O1748" t="s">
        <v>78</v>
      </c>
      <c r="P1748" t="s">
        <v>1891</v>
      </c>
      <c r="Q1748" t="s"/>
      <c r="R1748" t="s">
        <v>112</v>
      </c>
      <c r="S1748" t="s">
        <v>476</v>
      </c>
      <c r="T1748" t="s">
        <v>81</v>
      </c>
      <c r="U1748" t="s">
        <v>82</v>
      </c>
      <c r="V1748" t="s">
        <v>83</v>
      </c>
      <c r="W1748" t="s">
        <v>109</v>
      </c>
      <c r="X1748" t="s"/>
      <c r="Y1748" t="s">
        <v>85</v>
      </c>
      <c r="Z1748">
        <f>HYPERLINK("https://hotel-media.eclerx.com/savepage/tk_15462419529398737_sr_189.html","info")</f>
        <v/>
      </c>
      <c r="AA1748" t="n">
        <v>-2071638</v>
      </c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328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2071638</v>
      </c>
      <c r="AZ1748" t="s">
        <v>1893</v>
      </c>
      <c r="BA1748" t="s"/>
      <c r="BB1748" t="n">
        <v>145924</v>
      </c>
      <c r="BC1748" t="n">
        <v>52.498903</v>
      </c>
      <c r="BD1748" t="n">
        <v>52.498903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1891</v>
      </c>
      <c r="F1749" t="n">
        <v>-1</v>
      </c>
      <c r="G1749" t="s">
        <v>74</v>
      </c>
      <c r="H1749" t="s">
        <v>75</v>
      </c>
      <c r="I1749" t="s"/>
      <c r="J1749" t="s">
        <v>74</v>
      </c>
      <c r="K1749" t="n">
        <v>89.01000000000001</v>
      </c>
      <c r="L1749" t="s">
        <v>76</v>
      </c>
      <c r="M1749" t="s"/>
      <c r="N1749" t="s">
        <v>1894</v>
      </c>
      <c r="O1749" t="s">
        <v>78</v>
      </c>
      <c r="P1749" t="s">
        <v>1891</v>
      </c>
      <c r="Q1749" t="s"/>
      <c r="R1749" t="s">
        <v>112</v>
      </c>
      <c r="S1749" t="s">
        <v>476</v>
      </c>
      <c r="T1749" t="s">
        <v>81</v>
      </c>
      <c r="U1749" t="s">
        <v>82</v>
      </c>
      <c r="V1749" t="s">
        <v>83</v>
      </c>
      <c r="W1749" t="s">
        <v>109</v>
      </c>
      <c r="X1749" t="s"/>
      <c r="Y1749" t="s">
        <v>85</v>
      </c>
      <c r="Z1749">
        <f>HYPERLINK("https://hotel-media.eclerx.com/savepage/tk_15462419529398737_sr_189.html","info")</f>
        <v/>
      </c>
      <c r="AA1749" t="n">
        <v>-2071638</v>
      </c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328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2071638</v>
      </c>
      <c r="AZ1749" t="s">
        <v>1893</v>
      </c>
      <c r="BA1749" t="s"/>
      <c r="BB1749" t="n">
        <v>145924</v>
      </c>
      <c r="BC1749" t="n">
        <v>52.498903</v>
      </c>
      <c r="BD1749" t="n">
        <v>52.498903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1891</v>
      </c>
      <c r="F1750" t="n">
        <v>-1</v>
      </c>
      <c r="G1750" t="s">
        <v>74</v>
      </c>
      <c r="H1750" t="s">
        <v>75</v>
      </c>
      <c r="I1750" t="s"/>
      <c r="J1750" t="s">
        <v>74</v>
      </c>
      <c r="K1750" t="n">
        <v>89.01000000000001</v>
      </c>
      <c r="L1750" t="s">
        <v>76</v>
      </c>
      <c r="M1750" t="s"/>
      <c r="N1750" t="s">
        <v>1894</v>
      </c>
      <c r="O1750" t="s">
        <v>78</v>
      </c>
      <c r="P1750" t="s">
        <v>1891</v>
      </c>
      <c r="Q1750" t="s"/>
      <c r="R1750" t="s">
        <v>112</v>
      </c>
      <c r="S1750" t="s">
        <v>476</v>
      </c>
      <c r="T1750" t="s">
        <v>81</v>
      </c>
      <c r="U1750" t="s">
        <v>82</v>
      </c>
      <c r="V1750" t="s">
        <v>83</v>
      </c>
      <c r="W1750" t="s">
        <v>109</v>
      </c>
      <c r="X1750" t="s"/>
      <c r="Y1750" t="s">
        <v>85</v>
      </c>
      <c r="Z1750">
        <f>HYPERLINK("https://hotel-media.eclerx.com/savepage/tk_15462419529398737_sr_189.html","info")</f>
        <v/>
      </c>
      <c r="AA1750" t="n">
        <v>-2071638</v>
      </c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328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2071638</v>
      </c>
      <c r="AZ1750" t="s">
        <v>1893</v>
      </c>
      <c r="BA1750" t="s"/>
      <c r="BB1750" t="n">
        <v>145924</v>
      </c>
      <c r="BC1750" t="n">
        <v>52.498903</v>
      </c>
      <c r="BD1750" t="n">
        <v>52.498903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1891</v>
      </c>
      <c r="F1751" t="n">
        <v>-1</v>
      </c>
      <c r="G1751" t="s">
        <v>74</v>
      </c>
      <c r="H1751" t="s">
        <v>75</v>
      </c>
      <c r="I1751" t="s"/>
      <c r="J1751" t="s">
        <v>74</v>
      </c>
      <c r="K1751" t="n">
        <v>113</v>
      </c>
      <c r="L1751" t="s">
        <v>76</v>
      </c>
      <c r="M1751" t="s"/>
      <c r="N1751" t="s">
        <v>1892</v>
      </c>
      <c r="O1751" t="s">
        <v>78</v>
      </c>
      <c r="P1751" t="s">
        <v>1891</v>
      </c>
      <c r="Q1751" t="s"/>
      <c r="R1751" t="s">
        <v>112</v>
      </c>
      <c r="S1751" t="s">
        <v>726</v>
      </c>
      <c r="T1751" t="s">
        <v>81</v>
      </c>
      <c r="U1751" t="s">
        <v>82</v>
      </c>
      <c r="V1751" t="s">
        <v>83</v>
      </c>
      <c r="W1751" t="s">
        <v>84</v>
      </c>
      <c r="X1751" t="s"/>
      <c r="Y1751" t="s">
        <v>85</v>
      </c>
      <c r="Z1751">
        <f>HYPERLINK("https://hotel-media.eclerx.com/savepage/tk_15462419529398737_sr_189.html","info")</f>
        <v/>
      </c>
      <c r="AA1751" t="n">
        <v>-2071638</v>
      </c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328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2071638</v>
      </c>
      <c r="AZ1751" t="s">
        <v>1893</v>
      </c>
      <c r="BA1751" t="s"/>
      <c r="BB1751" t="n">
        <v>145924</v>
      </c>
      <c r="BC1751" t="n">
        <v>52.498903</v>
      </c>
      <c r="BD1751" t="n">
        <v>52.498903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1891</v>
      </c>
      <c r="F1752" t="n">
        <v>-1</v>
      </c>
      <c r="G1752" t="s">
        <v>74</v>
      </c>
      <c r="H1752" t="s">
        <v>75</v>
      </c>
      <c r="I1752" t="s"/>
      <c r="J1752" t="s">
        <v>74</v>
      </c>
      <c r="K1752" t="n">
        <v>113</v>
      </c>
      <c r="L1752" t="s">
        <v>76</v>
      </c>
      <c r="M1752" t="s"/>
      <c r="N1752" t="s">
        <v>1892</v>
      </c>
      <c r="O1752" t="s">
        <v>78</v>
      </c>
      <c r="P1752" t="s">
        <v>1891</v>
      </c>
      <c r="Q1752" t="s"/>
      <c r="R1752" t="s">
        <v>112</v>
      </c>
      <c r="S1752" t="s">
        <v>726</v>
      </c>
      <c r="T1752" t="s">
        <v>81</v>
      </c>
      <c r="U1752" t="s">
        <v>82</v>
      </c>
      <c r="V1752" t="s">
        <v>83</v>
      </c>
      <c r="W1752" t="s">
        <v>84</v>
      </c>
      <c r="X1752" t="s"/>
      <c r="Y1752" t="s">
        <v>85</v>
      </c>
      <c r="Z1752">
        <f>HYPERLINK("https://hotel-media.eclerx.com/savepage/tk_15462419529398737_sr_189.html","info")</f>
        <v/>
      </c>
      <c r="AA1752" t="n">
        <v>-2071638</v>
      </c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328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2071638</v>
      </c>
      <c r="AZ1752" t="s">
        <v>1893</v>
      </c>
      <c r="BA1752" t="s"/>
      <c r="BB1752" t="n">
        <v>145924</v>
      </c>
      <c r="BC1752" t="n">
        <v>52.498903</v>
      </c>
      <c r="BD1752" t="n">
        <v>52.498903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1891</v>
      </c>
      <c r="F1753" t="n">
        <v>-1</v>
      </c>
      <c r="G1753" t="s">
        <v>74</v>
      </c>
      <c r="H1753" t="s">
        <v>75</v>
      </c>
      <c r="I1753" t="s"/>
      <c r="J1753" t="s">
        <v>74</v>
      </c>
      <c r="K1753" t="n">
        <v>113</v>
      </c>
      <c r="L1753" t="s">
        <v>76</v>
      </c>
      <c r="M1753" t="s"/>
      <c r="N1753" t="s">
        <v>1894</v>
      </c>
      <c r="O1753" t="s">
        <v>78</v>
      </c>
      <c r="P1753" t="s">
        <v>1891</v>
      </c>
      <c r="Q1753" t="s"/>
      <c r="R1753" t="s">
        <v>112</v>
      </c>
      <c r="S1753" t="s">
        <v>726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>
        <f>HYPERLINK("https://hotel-media.eclerx.com/savepage/tk_15462419529398737_sr_189.html","info")</f>
        <v/>
      </c>
      <c r="AA1753" t="n">
        <v>-2071638</v>
      </c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328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2071638</v>
      </c>
      <c r="AZ1753" t="s">
        <v>1893</v>
      </c>
      <c r="BA1753" t="s"/>
      <c r="BB1753" t="n">
        <v>145924</v>
      </c>
      <c r="BC1753" t="n">
        <v>52.498903</v>
      </c>
      <c r="BD1753" t="n">
        <v>52.498903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1891</v>
      </c>
      <c r="F1754" t="n">
        <v>-1</v>
      </c>
      <c r="G1754" t="s">
        <v>74</v>
      </c>
      <c r="H1754" t="s">
        <v>75</v>
      </c>
      <c r="I1754" t="s"/>
      <c r="J1754" t="s">
        <v>74</v>
      </c>
      <c r="K1754" t="n">
        <v>113</v>
      </c>
      <c r="L1754" t="s">
        <v>76</v>
      </c>
      <c r="M1754" t="s"/>
      <c r="N1754" t="s">
        <v>1894</v>
      </c>
      <c r="O1754" t="s">
        <v>78</v>
      </c>
      <c r="P1754" t="s">
        <v>1891</v>
      </c>
      <c r="Q1754" t="s"/>
      <c r="R1754" t="s">
        <v>112</v>
      </c>
      <c r="S1754" t="s">
        <v>726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>
        <f>HYPERLINK("https://hotel-media.eclerx.com/savepage/tk_15462419529398737_sr_189.html","info")</f>
        <v/>
      </c>
      <c r="AA1754" t="n">
        <v>-2071638</v>
      </c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328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2071638</v>
      </c>
      <c r="AZ1754" t="s">
        <v>1893</v>
      </c>
      <c r="BA1754" t="s"/>
      <c r="BB1754" t="n">
        <v>145924</v>
      </c>
      <c r="BC1754" t="n">
        <v>52.498903</v>
      </c>
      <c r="BD1754" t="n">
        <v>52.498903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1891</v>
      </c>
      <c r="F1755" t="n">
        <v>-1</v>
      </c>
      <c r="G1755" t="s">
        <v>74</v>
      </c>
      <c r="H1755" t="s">
        <v>75</v>
      </c>
      <c r="I1755" t="s"/>
      <c r="J1755" t="s">
        <v>74</v>
      </c>
      <c r="K1755" t="n">
        <v>148.99</v>
      </c>
      <c r="L1755" t="s">
        <v>76</v>
      </c>
      <c r="M1755" t="s"/>
      <c r="N1755" t="s">
        <v>1895</v>
      </c>
      <c r="O1755" t="s">
        <v>78</v>
      </c>
      <c r="P1755" t="s">
        <v>1891</v>
      </c>
      <c r="Q1755" t="s"/>
      <c r="R1755" t="s">
        <v>112</v>
      </c>
      <c r="S1755" t="s">
        <v>847</v>
      </c>
      <c r="T1755" t="s">
        <v>81</v>
      </c>
      <c r="U1755" t="s">
        <v>82</v>
      </c>
      <c r="V1755" t="s">
        <v>83</v>
      </c>
      <c r="W1755" t="s">
        <v>109</v>
      </c>
      <c r="X1755" t="s"/>
      <c r="Y1755" t="s">
        <v>85</v>
      </c>
      <c r="Z1755">
        <f>HYPERLINK("https://hotel-media.eclerx.com/savepage/tk_15462419529398737_sr_189.html","info")</f>
        <v/>
      </c>
      <c r="AA1755" t="n">
        <v>-2071638</v>
      </c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328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2071638</v>
      </c>
      <c r="AZ1755" t="s">
        <v>1893</v>
      </c>
      <c r="BA1755" t="s"/>
      <c r="BB1755" t="n">
        <v>145924</v>
      </c>
      <c r="BC1755" t="n">
        <v>52.498903</v>
      </c>
      <c r="BD1755" t="n">
        <v>52.498903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1891</v>
      </c>
      <c r="F1756" t="n">
        <v>-1</v>
      </c>
      <c r="G1756" t="s">
        <v>74</v>
      </c>
      <c r="H1756" t="s">
        <v>75</v>
      </c>
      <c r="I1756" t="s"/>
      <c r="J1756" t="s">
        <v>74</v>
      </c>
      <c r="K1756" t="n">
        <v>148.99</v>
      </c>
      <c r="L1756" t="s">
        <v>76</v>
      </c>
      <c r="M1756" t="s"/>
      <c r="N1756" t="s">
        <v>1895</v>
      </c>
      <c r="O1756" t="s">
        <v>78</v>
      </c>
      <c r="P1756" t="s">
        <v>1891</v>
      </c>
      <c r="Q1756" t="s"/>
      <c r="R1756" t="s">
        <v>112</v>
      </c>
      <c r="S1756" t="s">
        <v>847</v>
      </c>
      <c r="T1756" t="s">
        <v>81</v>
      </c>
      <c r="U1756" t="s">
        <v>82</v>
      </c>
      <c r="V1756" t="s">
        <v>83</v>
      </c>
      <c r="W1756" t="s">
        <v>109</v>
      </c>
      <c r="X1756" t="s"/>
      <c r="Y1756" t="s">
        <v>85</v>
      </c>
      <c r="Z1756">
        <f>HYPERLINK("https://hotel-media.eclerx.com/savepage/tk_15462419529398737_sr_189.html","info")</f>
        <v/>
      </c>
      <c r="AA1756" t="n">
        <v>-2071638</v>
      </c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328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2071638</v>
      </c>
      <c r="AZ1756" t="s">
        <v>1893</v>
      </c>
      <c r="BA1756" t="s"/>
      <c r="BB1756" t="n">
        <v>145924</v>
      </c>
      <c r="BC1756" t="n">
        <v>52.498903</v>
      </c>
      <c r="BD1756" t="n">
        <v>52.498903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1891</v>
      </c>
      <c r="F1757" t="n">
        <v>-1</v>
      </c>
      <c r="G1757" t="s">
        <v>74</v>
      </c>
      <c r="H1757" t="s">
        <v>75</v>
      </c>
      <c r="I1757" t="s"/>
      <c r="J1757" t="s">
        <v>74</v>
      </c>
      <c r="K1757" t="n">
        <v>159.31</v>
      </c>
      <c r="L1757" t="s">
        <v>76</v>
      </c>
      <c r="M1757" t="s"/>
      <c r="N1757" t="s">
        <v>1896</v>
      </c>
      <c r="O1757" t="s">
        <v>78</v>
      </c>
      <c r="P1757" t="s">
        <v>1891</v>
      </c>
      <c r="Q1757" t="s"/>
      <c r="R1757" t="s">
        <v>112</v>
      </c>
      <c r="S1757" t="s">
        <v>1897</v>
      </c>
      <c r="T1757" t="s">
        <v>81</v>
      </c>
      <c r="U1757" t="s">
        <v>82</v>
      </c>
      <c r="V1757" t="s">
        <v>83</v>
      </c>
      <c r="W1757" t="s">
        <v>84</v>
      </c>
      <c r="X1757" t="s"/>
      <c r="Y1757" t="s">
        <v>85</v>
      </c>
      <c r="Z1757">
        <f>HYPERLINK("https://hotel-media.eclerx.com/savepage/tk_15462419529398737_sr_189.html","info")</f>
        <v/>
      </c>
      <c r="AA1757" t="n">
        <v>-2071638</v>
      </c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328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2071638</v>
      </c>
      <c r="AZ1757" t="s">
        <v>1893</v>
      </c>
      <c r="BA1757" t="s"/>
      <c r="BB1757" t="n">
        <v>145924</v>
      </c>
      <c r="BC1757" t="n">
        <v>52.498903</v>
      </c>
      <c r="BD1757" t="n">
        <v>52.498903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1891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196.99</v>
      </c>
      <c r="L1758" t="s">
        <v>76</v>
      </c>
      <c r="M1758" t="s"/>
      <c r="N1758" t="s">
        <v>1895</v>
      </c>
      <c r="O1758" t="s">
        <v>78</v>
      </c>
      <c r="P1758" t="s">
        <v>1891</v>
      </c>
      <c r="Q1758" t="s"/>
      <c r="R1758" t="s">
        <v>112</v>
      </c>
      <c r="S1758" t="s">
        <v>1898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>
        <f>HYPERLINK("https://hotel-media.eclerx.com/savepage/tk_15462419529398737_sr_189.html","info")</f>
        <v/>
      </c>
      <c r="AA1758" t="n">
        <v>-2071638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328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2071638</v>
      </c>
      <c r="AZ1758" t="s">
        <v>1893</v>
      </c>
      <c r="BA1758" t="s"/>
      <c r="BB1758" t="n">
        <v>145924</v>
      </c>
      <c r="BC1758" t="n">
        <v>52.498903</v>
      </c>
      <c r="BD1758" t="n">
        <v>52.498903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1891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196.99</v>
      </c>
      <c r="L1759" t="s">
        <v>76</v>
      </c>
      <c r="M1759" t="s"/>
      <c r="N1759" t="s">
        <v>1895</v>
      </c>
      <c r="O1759" t="s">
        <v>78</v>
      </c>
      <c r="P1759" t="s">
        <v>1891</v>
      </c>
      <c r="Q1759" t="s"/>
      <c r="R1759" t="s">
        <v>112</v>
      </c>
      <c r="S1759" t="s">
        <v>1898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>
        <f>HYPERLINK("https://hotel-media.eclerx.com/savepage/tk_15462419529398737_sr_189.html","info")</f>
        <v/>
      </c>
      <c r="AA1759" t="n">
        <v>-2071638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328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2071638</v>
      </c>
      <c r="AZ1759" t="s">
        <v>1893</v>
      </c>
      <c r="BA1759" t="s"/>
      <c r="BB1759" t="n">
        <v>145924</v>
      </c>
      <c r="BC1759" t="n">
        <v>52.498903</v>
      </c>
      <c r="BD1759" t="n">
        <v>52.498903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1899</v>
      </c>
      <c r="F1760" t="n">
        <v>3582781</v>
      </c>
      <c r="G1760" t="s">
        <v>74</v>
      </c>
      <c r="H1760" t="s">
        <v>75</v>
      </c>
      <c r="I1760" t="s"/>
      <c r="J1760" t="s">
        <v>74</v>
      </c>
      <c r="K1760" t="n">
        <v>69</v>
      </c>
      <c r="L1760" t="s">
        <v>76</v>
      </c>
      <c r="M1760" t="s"/>
      <c r="N1760" t="s">
        <v>93</v>
      </c>
      <c r="O1760" t="s">
        <v>78</v>
      </c>
      <c r="P1760" t="s">
        <v>1900</v>
      </c>
      <c r="Q1760" t="s"/>
      <c r="R1760" t="s">
        <v>269</v>
      </c>
      <c r="S1760" t="s">
        <v>367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>
        <f>HYPERLINK("https://hotel-media.eclerx.com/savepage/tk_15462419403266654_sr_189.html","info")</f>
        <v/>
      </c>
      <c r="AA1760" t="n">
        <v>274052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322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2071633</v>
      </c>
      <c r="AZ1760" t="s">
        <v>1901</v>
      </c>
      <c r="BA1760" t="s"/>
      <c r="BB1760" t="n">
        <v>445832</v>
      </c>
      <c r="BC1760" t="n">
        <v>52.497174</v>
      </c>
      <c r="BD1760" t="n">
        <v>52.497174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1902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49.5</v>
      </c>
      <c r="L1761" t="s">
        <v>76</v>
      </c>
      <c r="M1761" t="s"/>
      <c r="N1761" t="s">
        <v>93</v>
      </c>
      <c r="O1761" t="s">
        <v>78</v>
      </c>
      <c r="P1761" t="s">
        <v>1902</v>
      </c>
      <c r="Q1761" t="s"/>
      <c r="R1761" t="s">
        <v>171</v>
      </c>
      <c r="S1761" t="s">
        <v>1012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>
        <f>HYPERLINK("https://hotel-media.eclerx.com/savepage/tk_1546242087373971_sr_188.html","info")</f>
        <v/>
      </c>
      <c r="AA1761" t="n">
        <v>-2071588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443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2071588</v>
      </c>
      <c r="AZ1761" t="s">
        <v>1903</v>
      </c>
      <c r="BA1761" t="s"/>
      <c r="BB1761" t="n">
        <v>84958</v>
      </c>
      <c r="BC1761" t="n">
        <v>52.506931</v>
      </c>
      <c r="BD1761" t="n">
        <v>52.506931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1902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52.2</v>
      </c>
      <c r="L1762" t="s">
        <v>76</v>
      </c>
      <c r="M1762" t="s"/>
      <c r="N1762" t="s">
        <v>104</v>
      </c>
      <c r="O1762" t="s">
        <v>78</v>
      </c>
      <c r="P1762" t="s">
        <v>1902</v>
      </c>
      <c r="Q1762" t="s"/>
      <c r="R1762" t="s">
        <v>171</v>
      </c>
      <c r="S1762" t="s">
        <v>1904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>
        <f>HYPERLINK("https://hotel-media.eclerx.com/savepage/tk_1546242087373971_sr_188.html","info")</f>
        <v/>
      </c>
      <c r="AA1762" t="n">
        <v>-2071588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443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2071588</v>
      </c>
      <c r="AZ1762" t="s">
        <v>1903</v>
      </c>
      <c r="BA1762" t="s"/>
      <c r="BB1762" t="n">
        <v>84958</v>
      </c>
      <c r="BC1762" t="n">
        <v>52.506931</v>
      </c>
      <c r="BD1762" t="n">
        <v>52.506931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1902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57</v>
      </c>
      <c r="L1763" t="s">
        <v>76</v>
      </c>
      <c r="M1763" t="s"/>
      <c r="N1763" t="s">
        <v>182</v>
      </c>
      <c r="O1763" t="s">
        <v>78</v>
      </c>
      <c r="P1763" t="s">
        <v>1902</v>
      </c>
      <c r="Q1763" t="s"/>
      <c r="R1763" t="s">
        <v>171</v>
      </c>
      <c r="S1763" t="s">
        <v>1271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>
        <f>HYPERLINK("https://hotel-media.eclerx.com/savepage/tk_1546242087373971_sr_188.html","info")</f>
        <v/>
      </c>
      <c r="AA1763" t="n">
        <v>-2071588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443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2071588</v>
      </c>
      <c r="AZ1763" t="s">
        <v>1903</v>
      </c>
      <c r="BA1763" t="s"/>
      <c r="BB1763" t="n">
        <v>84958</v>
      </c>
      <c r="BC1763" t="n">
        <v>52.506931</v>
      </c>
      <c r="BD1763" t="n">
        <v>52.506931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1905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103.5</v>
      </c>
      <c r="L1764" t="s">
        <v>76</v>
      </c>
      <c r="M1764" t="s"/>
      <c r="N1764" t="s">
        <v>1906</v>
      </c>
      <c r="O1764" t="s">
        <v>78</v>
      </c>
      <c r="P1764" t="s">
        <v>1905</v>
      </c>
      <c r="Q1764" t="s"/>
      <c r="R1764" t="s">
        <v>269</v>
      </c>
      <c r="S1764" t="s">
        <v>135</v>
      </c>
      <c r="T1764" t="s">
        <v>81</v>
      </c>
      <c r="U1764" t="s">
        <v>82</v>
      </c>
      <c r="V1764" t="s">
        <v>83</v>
      </c>
      <c r="W1764" t="s">
        <v>109</v>
      </c>
      <c r="X1764" t="s"/>
      <c r="Y1764" t="s">
        <v>85</v>
      </c>
      <c r="Z1764">
        <f>HYPERLINK("https://hotel-media.eclerx.com/savepage/tk_1546242015601641_sr_188.html","info")</f>
        <v/>
      </c>
      <c r="AA1764" t="n">
        <v>-937997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404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937997</v>
      </c>
      <c r="AZ1764" t="s">
        <v>1907</v>
      </c>
      <c r="BA1764" t="s"/>
      <c r="BB1764" t="n">
        <v>407</v>
      </c>
      <c r="BC1764" t="n">
        <v>52.50129</v>
      </c>
      <c r="BD1764" t="n">
        <v>52.50129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1905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117</v>
      </c>
      <c r="L1765" t="s">
        <v>76</v>
      </c>
      <c r="M1765" t="s"/>
      <c r="N1765" t="s">
        <v>1906</v>
      </c>
      <c r="O1765" t="s">
        <v>78</v>
      </c>
      <c r="P1765" t="s">
        <v>1905</v>
      </c>
      <c r="Q1765" t="s"/>
      <c r="R1765" t="s">
        <v>269</v>
      </c>
      <c r="S1765" t="s">
        <v>765</v>
      </c>
      <c r="T1765" t="s">
        <v>81</v>
      </c>
      <c r="U1765" t="s">
        <v>82</v>
      </c>
      <c r="V1765" t="s">
        <v>83</v>
      </c>
      <c r="W1765" t="s">
        <v>84</v>
      </c>
      <c r="X1765" t="s"/>
      <c r="Y1765" t="s">
        <v>85</v>
      </c>
      <c r="Z1765">
        <f>HYPERLINK("https://hotel-media.eclerx.com/savepage/tk_1546242015601641_sr_188.html","info")</f>
        <v/>
      </c>
      <c r="AA1765" t="n">
        <v>-937997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404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937997</v>
      </c>
      <c r="AZ1765" t="s">
        <v>1907</v>
      </c>
      <c r="BA1765" t="s"/>
      <c r="BB1765" t="n">
        <v>407</v>
      </c>
      <c r="BC1765" t="n">
        <v>52.50129</v>
      </c>
      <c r="BD1765" t="n">
        <v>52.50129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1905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123.3</v>
      </c>
      <c r="L1766" t="s">
        <v>76</v>
      </c>
      <c r="M1766" t="s"/>
      <c r="N1766" t="s">
        <v>1906</v>
      </c>
      <c r="O1766" t="s">
        <v>78</v>
      </c>
      <c r="P1766" t="s">
        <v>1905</v>
      </c>
      <c r="Q1766" t="s"/>
      <c r="R1766" t="s">
        <v>269</v>
      </c>
      <c r="S1766" t="s">
        <v>1908</v>
      </c>
      <c r="T1766" t="s">
        <v>81</v>
      </c>
      <c r="U1766" t="s">
        <v>82</v>
      </c>
      <c r="V1766" t="s">
        <v>83</v>
      </c>
      <c r="W1766" t="s">
        <v>84</v>
      </c>
      <c r="X1766" t="s"/>
      <c r="Y1766" t="s">
        <v>85</v>
      </c>
      <c r="Z1766">
        <f>HYPERLINK("https://hotel-media.eclerx.com/savepage/tk_1546242015601641_sr_188.html","info")</f>
        <v/>
      </c>
      <c r="AA1766" t="n">
        <v>-937997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404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937997</v>
      </c>
      <c r="AZ1766" t="s">
        <v>1907</v>
      </c>
      <c r="BA1766" t="s"/>
      <c r="BB1766" t="n">
        <v>407</v>
      </c>
      <c r="BC1766" t="n">
        <v>52.50129</v>
      </c>
      <c r="BD1766" t="n">
        <v>52.50129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1905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125</v>
      </c>
      <c r="L1767" t="s">
        <v>76</v>
      </c>
      <c r="M1767" t="s"/>
      <c r="N1767" t="s">
        <v>182</v>
      </c>
      <c r="O1767" t="s">
        <v>78</v>
      </c>
      <c r="P1767" t="s">
        <v>1905</v>
      </c>
      <c r="Q1767" t="s"/>
      <c r="R1767" t="s">
        <v>269</v>
      </c>
      <c r="S1767" t="s">
        <v>645</v>
      </c>
      <c r="T1767" t="s">
        <v>81</v>
      </c>
      <c r="U1767" t="s">
        <v>82</v>
      </c>
      <c r="V1767" t="s">
        <v>83</v>
      </c>
      <c r="W1767" t="s">
        <v>109</v>
      </c>
      <c r="X1767" t="s"/>
      <c r="Y1767" t="s">
        <v>85</v>
      </c>
      <c r="Z1767">
        <f>HYPERLINK("https://hotel-media.eclerx.com/savepage/tk_1546242015601641_sr_188.html","info")</f>
        <v/>
      </c>
      <c r="AA1767" t="n">
        <v>-937997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404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937997</v>
      </c>
      <c r="AZ1767" t="s">
        <v>1907</v>
      </c>
      <c r="BA1767" t="s"/>
      <c r="BB1767" t="n">
        <v>407</v>
      </c>
      <c r="BC1767" t="n">
        <v>52.50129</v>
      </c>
      <c r="BD1767" t="n">
        <v>52.50129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876</v>
      </c>
      <c r="F1768" t="n">
        <v>1498609</v>
      </c>
      <c r="G1768" t="s">
        <v>74</v>
      </c>
      <c r="H1768" t="s">
        <v>75</v>
      </c>
      <c r="I1768" t="s"/>
      <c r="J1768" t="s">
        <v>74</v>
      </c>
      <c r="K1768" t="n">
        <v>89.01000000000001</v>
      </c>
      <c r="L1768" t="s">
        <v>76</v>
      </c>
      <c r="M1768" t="s"/>
      <c r="N1768" t="s">
        <v>372</v>
      </c>
      <c r="O1768" t="s">
        <v>78</v>
      </c>
      <c r="P1768" t="s">
        <v>877</v>
      </c>
      <c r="Q1768" t="s"/>
      <c r="R1768" t="s">
        <v>112</v>
      </c>
      <c r="S1768" t="s">
        <v>476</v>
      </c>
      <c r="T1768" t="s">
        <v>81</v>
      </c>
      <c r="U1768" t="s">
        <v>82</v>
      </c>
      <c r="V1768" t="s">
        <v>83</v>
      </c>
      <c r="W1768" t="s">
        <v>109</v>
      </c>
      <c r="X1768" t="s"/>
      <c r="Y1768" t="s">
        <v>85</v>
      </c>
      <c r="Z1768">
        <f>HYPERLINK("https://hotel-media.eclerx.com/savepage/tk_1546241813097303_sr_188.html","info")</f>
        <v/>
      </c>
      <c r="AA1768" t="n">
        <v>223496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292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1769386</v>
      </c>
      <c r="AZ1768" t="s">
        <v>878</v>
      </c>
      <c r="BA1768" t="s"/>
      <c r="BB1768" t="n">
        <v>612379</v>
      </c>
      <c r="BC1768" t="n">
        <v>52.50694</v>
      </c>
      <c r="BD1768" t="n">
        <v>52.50694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876</v>
      </c>
      <c r="F1769" t="n">
        <v>1498609</v>
      </c>
      <c r="G1769" t="s">
        <v>74</v>
      </c>
      <c r="H1769" t="s">
        <v>75</v>
      </c>
      <c r="I1769" t="s"/>
      <c r="J1769" t="s">
        <v>74</v>
      </c>
      <c r="K1769" t="n">
        <v>89.01000000000001</v>
      </c>
      <c r="L1769" t="s">
        <v>76</v>
      </c>
      <c r="M1769" t="s"/>
      <c r="N1769" t="s">
        <v>372</v>
      </c>
      <c r="O1769" t="s">
        <v>78</v>
      </c>
      <c r="P1769" t="s">
        <v>877</v>
      </c>
      <c r="Q1769" t="s"/>
      <c r="R1769" t="s">
        <v>112</v>
      </c>
      <c r="S1769" t="s">
        <v>476</v>
      </c>
      <c r="T1769" t="s">
        <v>81</v>
      </c>
      <c r="U1769" t="s">
        <v>82</v>
      </c>
      <c r="V1769" t="s">
        <v>83</v>
      </c>
      <c r="W1769" t="s">
        <v>109</v>
      </c>
      <c r="X1769" t="s"/>
      <c r="Y1769" t="s">
        <v>85</v>
      </c>
      <c r="Z1769">
        <f>HYPERLINK("https://hotel-media.eclerx.com/savepage/tk_1546241813097303_sr_188.html","info")</f>
        <v/>
      </c>
      <c r="AA1769" t="n">
        <v>223496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292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1769386</v>
      </c>
      <c r="AZ1769" t="s">
        <v>878</v>
      </c>
      <c r="BA1769" t="s"/>
      <c r="BB1769" t="n">
        <v>612379</v>
      </c>
      <c r="BC1769" t="n">
        <v>52.50694</v>
      </c>
      <c r="BD1769" t="n">
        <v>52.50694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876</v>
      </c>
      <c r="F1770" t="n">
        <v>1498609</v>
      </c>
      <c r="G1770" t="s">
        <v>74</v>
      </c>
      <c r="H1770" t="s">
        <v>75</v>
      </c>
      <c r="I1770" t="s"/>
      <c r="J1770" t="s">
        <v>74</v>
      </c>
      <c r="K1770" t="n">
        <v>99.01000000000001</v>
      </c>
      <c r="L1770" t="s">
        <v>76</v>
      </c>
      <c r="M1770" t="s"/>
      <c r="N1770" t="s">
        <v>879</v>
      </c>
      <c r="O1770" t="s">
        <v>78</v>
      </c>
      <c r="P1770" t="s">
        <v>877</v>
      </c>
      <c r="Q1770" t="s"/>
      <c r="R1770" t="s">
        <v>112</v>
      </c>
      <c r="S1770" t="s">
        <v>610</v>
      </c>
      <c r="T1770" t="s">
        <v>81</v>
      </c>
      <c r="U1770" t="s">
        <v>82</v>
      </c>
      <c r="V1770" t="s">
        <v>83</v>
      </c>
      <c r="W1770" t="s">
        <v>109</v>
      </c>
      <c r="X1770" t="s"/>
      <c r="Y1770" t="s">
        <v>85</v>
      </c>
      <c r="Z1770">
        <f>HYPERLINK("https://hotel-media.eclerx.com/savepage/tk_1546241813097303_sr_188.html","info")</f>
        <v/>
      </c>
      <c r="AA1770" t="n">
        <v>223496</v>
      </c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292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1769386</v>
      </c>
      <c r="AZ1770" t="s">
        <v>878</v>
      </c>
      <c r="BA1770" t="s"/>
      <c r="BB1770" t="n">
        <v>612379</v>
      </c>
      <c r="BC1770" t="n">
        <v>52.50694</v>
      </c>
      <c r="BD1770" t="n">
        <v>52.50694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876</v>
      </c>
      <c r="F1771" t="n">
        <v>1498609</v>
      </c>
      <c r="G1771" t="s">
        <v>74</v>
      </c>
      <c r="H1771" t="s">
        <v>75</v>
      </c>
      <c r="I1771" t="s"/>
      <c r="J1771" t="s">
        <v>74</v>
      </c>
      <c r="K1771" t="n">
        <v>99.01000000000001</v>
      </c>
      <c r="L1771" t="s">
        <v>76</v>
      </c>
      <c r="M1771" t="s"/>
      <c r="N1771" t="s">
        <v>879</v>
      </c>
      <c r="O1771" t="s">
        <v>78</v>
      </c>
      <c r="P1771" t="s">
        <v>877</v>
      </c>
      <c r="Q1771" t="s"/>
      <c r="R1771" t="s">
        <v>112</v>
      </c>
      <c r="S1771" t="s">
        <v>610</v>
      </c>
      <c r="T1771" t="s">
        <v>81</v>
      </c>
      <c r="U1771" t="s">
        <v>82</v>
      </c>
      <c r="V1771" t="s">
        <v>83</v>
      </c>
      <c r="W1771" t="s">
        <v>109</v>
      </c>
      <c r="X1771" t="s"/>
      <c r="Y1771" t="s">
        <v>85</v>
      </c>
      <c r="Z1771">
        <f>HYPERLINK("https://hotel-media.eclerx.com/savepage/tk_1546241813097303_sr_188.html","info")</f>
        <v/>
      </c>
      <c r="AA1771" t="n">
        <v>223496</v>
      </c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292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1769386</v>
      </c>
      <c r="AZ1771" t="s">
        <v>878</v>
      </c>
      <c r="BA1771" t="s"/>
      <c r="BB1771" t="n">
        <v>612379</v>
      </c>
      <c r="BC1771" t="n">
        <v>52.50694</v>
      </c>
      <c r="BD1771" t="n">
        <v>52.50694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876</v>
      </c>
      <c r="F1772" t="n">
        <v>1498609</v>
      </c>
      <c r="G1772" t="s">
        <v>74</v>
      </c>
      <c r="H1772" t="s">
        <v>75</v>
      </c>
      <c r="I1772" t="s"/>
      <c r="J1772" t="s">
        <v>74</v>
      </c>
      <c r="K1772" t="n">
        <v>99.01000000000001</v>
      </c>
      <c r="L1772" t="s">
        <v>76</v>
      </c>
      <c r="M1772" t="s"/>
      <c r="N1772" t="s">
        <v>544</v>
      </c>
      <c r="O1772" t="s">
        <v>78</v>
      </c>
      <c r="P1772" t="s">
        <v>877</v>
      </c>
      <c r="Q1772" t="s"/>
      <c r="R1772" t="s">
        <v>112</v>
      </c>
      <c r="S1772" t="s">
        <v>610</v>
      </c>
      <c r="T1772" t="s">
        <v>81</v>
      </c>
      <c r="U1772" t="s">
        <v>82</v>
      </c>
      <c r="V1772" t="s">
        <v>83</v>
      </c>
      <c r="W1772" t="s">
        <v>109</v>
      </c>
      <c r="X1772" t="s"/>
      <c r="Y1772" t="s">
        <v>85</v>
      </c>
      <c r="Z1772">
        <f>HYPERLINK("https://hotel-media.eclerx.com/savepage/tk_1546241813097303_sr_188.html","info")</f>
        <v/>
      </c>
      <c r="AA1772" t="n">
        <v>223496</v>
      </c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292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1769386</v>
      </c>
      <c r="AZ1772" t="s">
        <v>878</v>
      </c>
      <c r="BA1772" t="s"/>
      <c r="BB1772" t="n">
        <v>612379</v>
      </c>
      <c r="BC1772" t="n">
        <v>52.50694</v>
      </c>
      <c r="BD1772" t="n">
        <v>52.50694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876</v>
      </c>
      <c r="F1773" t="n">
        <v>1498609</v>
      </c>
      <c r="G1773" t="s">
        <v>74</v>
      </c>
      <c r="H1773" t="s">
        <v>75</v>
      </c>
      <c r="I1773" t="s"/>
      <c r="J1773" t="s">
        <v>74</v>
      </c>
      <c r="K1773" t="n">
        <v>99.01000000000001</v>
      </c>
      <c r="L1773" t="s">
        <v>76</v>
      </c>
      <c r="M1773" t="s"/>
      <c r="N1773" t="s">
        <v>544</v>
      </c>
      <c r="O1773" t="s">
        <v>78</v>
      </c>
      <c r="P1773" t="s">
        <v>877</v>
      </c>
      <c r="Q1773" t="s"/>
      <c r="R1773" t="s">
        <v>112</v>
      </c>
      <c r="S1773" t="s">
        <v>610</v>
      </c>
      <c r="T1773" t="s">
        <v>81</v>
      </c>
      <c r="U1773" t="s">
        <v>82</v>
      </c>
      <c r="V1773" t="s">
        <v>83</v>
      </c>
      <c r="W1773" t="s">
        <v>109</v>
      </c>
      <c r="X1773" t="s"/>
      <c r="Y1773" t="s">
        <v>85</v>
      </c>
      <c r="Z1773">
        <f>HYPERLINK("https://hotel-media.eclerx.com/savepage/tk_1546241813097303_sr_188.html","info")</f>
        <v/>
      </c>
      <c r="AA1773" t="n">
        <v>223496</v>
      </c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292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1769386</v>
      </c>
      <c r="AZ1773" t="s">
        <v>878</v>
      </c>
      <c r="BA1773" t="s"/>
      <c r="BB1773" t="n">
        <v>612379</v>
      </c>
      <c r="BC1773" t="n">
        <v>52.50694</v>
      </c>
      <c r="BD1773" t="n">
        <v>52.50694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876</v>
      </c>
      <c r="F1774" t="n">
        <v>1498609</v>
      </c>
      <c r="G1774" t="s">
        <v>74</v>
      </c>
      <c r="H1774" t="s">
        <v>75</v>
      </c>
      <c r="I1774" t="s"/>
      <c r="J1774" t="s">
        <v>74</v>
      </c>
      <c r="K1774" t="n">
        <v>109</v>
      </c>
      <c r="L1774" t="s">
        <v>76</v>
      </c>
      <c r="M1774" t="s"/>
      <c r="N1774" t="s">
        <v>218</v>
      </c>
      <c r="O1774" t="s">
        <v>78</v>
      </c>
      <c r="P1774" t="s">
        <v>877</v>
      </c>
      <c r="Q1774" t="s"/>
      <c r="R1774" t="s">
        <v>112</v>
      </c>
      <c r="S1774" t="s">
        <v>202</v>
      </c>
      <c r="T1774" t="s">
        <v>81</v>
      </c>
      <c r="U1774" t="s">
        <v>82</v>
      </c>
      <c r="V1774" t="s">
        <v>83</v>
      </c>
      <c r="W1774" t="s">
        <v>109</v>
      </c>
      <c r="X1774" t="s"/>
      <c r="Y1774" t="s">
        <v>85</v>
      </c>
      <c r="Z1774">
        <f>HYPERLINK("https://hotel-media.eclerx.com/savepage/tk_1546241813097303_sr_188.html","info")</f>
        <v/>
      </c>
      <c r="AA1774" t="n">
        <v>223496</v>
      </c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292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1769386</v>
      </c>
      <c r="AZ1774" t="s">
        <v>878</v>
      </c>
      <c r="BA1774" t="s"/>
      <c r="BB1774" t="n">
        <v>612379</v>
      </c>
      <c r="BC1774" t="n">
        <v>52.50694</v>
      </c>
      <c r="BD1774" t="n">
        <v>52.50694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876</v>
      </c>
      <c r="F1775" t="n">
        <v>1498609</v>
      </c>
      <c r="G1775" t="s">
        <v>74</v>
      </c>
      <c r="H1775" t="s">
        <v>75</v>
      </c>
      <c r="I1775" t="s"/>
      <c r="J1775" t="s">
        <v>74</v>
      </c>
      <c r="K1775" t="n">
        <v>109</v>
      </c>
      <c r="L1775" t="s">
        <v>76</v>
      </c>
      <c r="M1775" t="s"/>
      <c r="N1775" t="s">
        <v>218</v>
      </c>
      <c r="O1775" t="s">
        <v>78</v>
      </c>
      <c r="P1775" t="s">
        <v>877</v>
      </c>
      <c r="Q1775" t="s"/>
      <c r="R1775" t="s">
        <v>112</v>
      </c>
      <c r="S1775" t="s">
        <v>202</v>
      </c>
      <c r="T1775" t="s">
        <v>81</v>
      </c>
      <c r="U1775" t="s">
        <v>82</v>
      </c>
      <c r="V1775" t="s">
        <v>83</v>
      </c>
      <c r="W1775" t="s">
        <v>109</v>
      </c>
      <c r="X1775" t="s"/>
      <c r="Y1775" t="s">
        <v>85</v>
      </c>
      <c r="Z1775">
        <f>HYPERLINK("https://hotel-media.eclerx.com/savepage/tk_1546241813097303_sr_188.html","info")</f>
        <v/>
      </c>
      <c r="AA1775" t="n">
        <v>223496</v>
      </c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292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1769386</v>
      </c>
      <c r="AZ1775" t="s">
        <v>878</v>
      </c>
      <c r="BA1775" t="s"/>
      <c r="BB1775" t="n">
        <v>612379</v>
      </c>
      <c r="BC1775" t="n">
        <v>52.50694</v>
      </c>
      <c r="BD1775" t="n">
        <v>52.50694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876</v>
      </c>
      <c r="F1776" t="n">
        <v>1498609</v>
      </c>
      <c r="G1776" t="s">
        <v>74</v>
      </c>
      <c r="H1776" t="s">
        <v>75</v>
      </c>
      <c r="I1776" t="s"/>
      <c r="J1776" t="s">
        <v>74</v>
      </c>
      <c r="K1776" t="n">
        <v>113</v>
      </c>
      <c r="L1776" t="s">
        <v>76</v>
      </c>
      <c r="M1776" t="s"/>
      <c r="N1776" t="s">
        <v>372</v>
      </c>
      <c r="O1776" t="s">
        <v>78</v>
      </c>
      <c r="P1776" t="s">
        <v>877</v>
      </c>
      <c r="Q1776" t="s"/>
      <c r="R1776" t="s">
        <v>112</v>
      </c>
      <c r="S1776" t="s">
        <v>726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>
        <f>HYPERLINK("https://hotel-media.eclerx.com/savepage/tk_1546241813097303_sr_188.html","info")</f>
        <v/>
      </c>
      <c r="AA1776" t="n">
        <v>223496</v>
      </c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292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1769386</v>
      </c>
      <c r="AZ1776" t="s">
        <v>878</v>
      </c>
      <c r="BA1776" t="s"/>
      <c r="BB1776" t="n">
        <v>612379</v>
      </c>
      <c r="BC1776" t="n">
        <v>52.50694</v>
      </c>
      <c r="BD1776" t="n">
        <v>52.50694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876</v>
      </c>
      <c r="F1777" t="n">
        <v>1498609</v>
      </c>
      <c r="G1777" t="s">
        <v>74</v>
      </c>
      <c r="H1777" t="s">
        <v>75</v>
      </c>
      <c r="I1777" t="s"/>
      <c r="J1777" t="s">
        <v>74</v>
      </c>
      <c r="K1777" t="n">
        <v>113</v>
      </c>
      <c r="L1777" t="s">
        <v>76</v>
      </c>
      <c r="M1777" t="s"/>
      <c r="N1777" t="s">
        <v>372</v>
      </c>
      <c r="O1777" t="s">
        <v>78</v>
      </c>
      <c r="P1777" t="s">
        <v>877</v>
      </c>
      <c r="Q1777" t="s"/>
      <c r="R1777" t="s">
        <v>112</v>
      </c>
      <c r="S1777" t="s">
        <v>726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>
        <f>HYPERLINK("https://hotel-media.eclerx.com/savepage/tk_1546241813097303_sr_188.html","info")</f>
        <v/>
      </c>
      <c r="AA1777" t="n">
        <v>223496</v>
      </c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292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1769386</v>
      </c>
      <c r="AZ1777" t="s">
        <v>878</v>
      </c>
      <c r="BA1777" t="s"/>
      <c r="BB1777" t="n">
        <v>612379</v>
      </c>
      <c r="BC1777" t="n">
        <v>52.50694</v>
      </c>
      <c r="BD1777" t="n">
        <v>52.50694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876</v>
      </c>
      <c r="F1778" t="n">
        <v>1498609</v>
      </c>
      <c r="G1778" t="s">
        <v>74</v>
      </c>
      <c r="H1778" t="s">
        <v>75</v>
      </c>
      <c r="I1778" t="s"/>
      <c r="J1778" t="s">
        <v>74</v>
      </c>
      <c r="K1778" t="n">
        <v>119</v>
      </c>
      <c r="L1778" t="s">
        <v>76</v>
      </c>
      <c r="M1778" t="s"/>
      <c r="N1778" t="s">
        <v>880</v>
      </c>
      <c r="O1778" t="s">
        <v>78</v>
      </c>
      <c r="P1778" t="s">
        <v>877</v>
      </c>
      <c r="Q1778" t="s"/>
      <c r="R1778" t="s">
        <v>112</v>
      </c>
      <c r="S1778" t="s">
        <v>204</v>
      </c>
      <c r="T1778" t="s">
        <v>81</v>
      </c>
      <c r="U1778" t="s">
        <v>82</v>
      </c>
      <c r="V1778" t="s">
        <v>83</v>
      </c>
      <c r="W1778" t="s">
        <v>109</v>
      </c>
      <c r="X1778" t="s"/>
      <c r="Y1778" t="s">
        <v>85</v>
      </c>
      <c r="Z1778">
        <f>HYPERLINK("https://hotel-media.eclerx.com/savepage/tk_1546241813097303_sr_188.html","info")</f>
        <v/>
      </c>
      <c r="AA1778" t="n">
        <v>223496</v>
      </c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292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1769386</v>
      </c>
      <c r="AZ1778" t="s">
        <v>878</v>
      </c>
      <c r="BA1778" t="s"/>
      <c r="BB1778" t="n">
        <v>612379</v>
      </c>
      <c r="BC1778" t="n">
        <v>52.50694</v>
      </c>
      <c r="BD1778" t="n">
        <v>52.50694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876</v>
      </c>
      <c r="F1779" t="n">
        <v>1498609</v>
      </c>
      <c r="G1779" t="s">
        <v>74</v>
      </c>
      <c r="H1779" t="s">
        <v>75</v>
      </c>
      <c r="I1779" t="s"/>
      <c r="J1779" t="s">
        <v>74</v>
      </c>
      <c r="K1779" t="n">
        <v>119</v>
      </c>
      <c r="L1779" t="s">
        <v>76</v>
      </c>
      <c r="M1779" t="s"/>
      <c r="N1779" t="s">
        <v>880</v>
      </c>
      <c r="O1779" t="s">
        <v>78</v>
      </c>
      <c r="P1779" t="s">
        <v>877</v>
      </c>
      <c r="Q1779" t="s"/>
      <c r="R1779" t="s">
        <v>112</v>
      </c>
      <c r="S1779" t="s">
        <v>204</v>
      </c>
      <c r="T1779" t="s">
        <v>81</v>
      </c>
      <c r="U1779" t="s">
        <v>82</v>
      </c>
      <c r="V1779" t="s">
        <v>83</v>
      </c>
      <c r="W1779" t="s">
        <v>109</v>
      </c>
      <c r="X1779" t="s"/>
      <c r="Y1779" t="s">
        <v>85</v>
      </c>
      <c r="Z1779">
        <f>HYPERLINK("https://hotel-media.eclerx.com/savepage/tk_1546241813097303_sr_188.html","info")</f>
        <v/>
      </c>
      <c r="AA1779" t="n">
        <v>223496</v>
      </c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292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1769386</v>
      </c>
      <c r="AZ1779" t="s">
        <v>878</v>
      </c>
      <c r="BA1779" t="s"/>
      <c r="BB1779" t="n">
        <v>612379</v>
      </c>
      <c r="BC1779" t="n">
        <v>52.50694</v>
      </c>
      <c r="BD1779" t="n">
        <v>52.50694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876</v>
      </c>
      <c r="F1780" t="n">
        <v>1498609</v>
      </c>
      <c r="G1780" t="s">
        <v>74</v>
      </c>
      <c r="H1780" t="s">
        <v>75</v>
      </c>
      <c r="I1780" t="s"/>
      <c r="J1780" t="s">
        <v>74</v>
      </c>
      <c r="K1780" t="n">
        <v>122.99</v>
      </c>
      <c r="L1780" t="s">
        <v>76</v>
      </c>
      <c r="M1780" t="s"/>
      <c r="N1780" t="s">
        <v>879</v>
      </c>
      <c r="O1780" t="s">
        <v>78</v>
      </c>
      <c r="P1780" t="s">
        <v>877</v>
      </c>
      <c r="Q1780" t="s"/>
      <c r="R1780" t="s">
        <v>112</v>
      </c>
      <c r="S1780" t="s">
        <v>881</v>
      </c>
      <c r="T1780" t="s">
        <v>81</v>
      </c>
      <c r="U1780" t="s">
        <v>82</v>
      </c>
      <c r="V1780" t="s">
        <v>83</v>
      </c>
      <c r="W1780" t="s">
        <v>84</v>
      </c>
      <c r="X1780" t="s"/>
      <c r="Y1780" t="s">
        <v>85</v>
      </c>
      <c r="Z1780">
        <f>HYPERLINK("https://hotel-media.eclerx.com/savepage/tk_1546241813097303_sr_188.html","info")</f>
        <v/>
      </c>
      <c r="AA1780" t="n">
        <v>223496</v>
      </c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292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1769386</v>
      </c>
      <c r="AZ1780" t="s">
        <v>878</v>
      </c>
      <c r="BA1780" t="s"/>
      <c r="BB1780" t="n">
        <v>612379</v>
      </c>
      <c r="BC1780" t="n">
        <v>52.50694</v>
      </c>
      <c r="BD1780" t="n">
        <v>52.50694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876</v>
      </c>
      <c r="F1781" t="n">
        <v>1498609</v>
      </c>
      <c r="G1781" t="s">
        <v>74</v>
      </c>
      <c r="H1781" t="s">
        <v>75</v>
      </c>
      <c r="I1781" t="s"/>
      <c r="J1781" t="s">
        <v>74</v>
      </c>
      <c r="K1781" t="n">
        <v>122.99</v>
      </c>
      <c r="L1781" t="s">
        <v>76</v>
      </c>
      <c r="M1781" t="s"/>
      <c r="N1781" t="s">
        <v>879</v>
      </c>
      <c r="O1781" t="s">
        <v>78</v>
      </c>
      <c r="P1781" t="s">
        <v>877</v>
      </c>
      <c r="Q1781" t="s"/>
      <c r="R1781" t="s">
        <v>112</v>
      </c>
      <c r="S1781" t="s">
        <v>881</v>
      </c>
      <c r="T1781" t="s">
        <v>81</v>
      </c>
      <c r="U1781" t="s">
        <v>82</v>
      </c>
      <c r="V1781" t="s">
        <v>83</v>
      </c>
      <c r="W1781" t="s">
        <v>84</v>
      </c>
      <c r="X1781" t="s"/>
      <c r="Y1781" t="s">
        <v>85</v>
      </c>
      <c r="Z1781">
        <f>HYPERLINK("https://hotel-media.eclerx.com/savepage/tk_1546241813097303_sr_188.html","info")</f>
        <v/>
      </c>
      <c r="AA1781" t="n">
        <v>223496</v>
      </c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292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1769386</v>
      </c>
      <c r="AZ1781" t="s">
        <v>878</v>
      </c>
      <c r="BA1781" t="s"/>
      <c r="BB1781" t="n">
        <v>612379</v>
      </c>
      <c r="BC1781" t="n">
        <v>52.50694</v>
      </c>
      <c r="BD1781" t="n">
        <v>52.50694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876</v>
      </c>
      <c r="F1782" t="n">
        <v>1498609</v>
      </c>
      <c r="G1782" t="s">
        <v>74</v>
      </c>
      <c r="H1782" t="s">
        <v>75</v>
      </c>
      <c r="I1782" t="s"/>
      <c r="J1782" t="s">
        <v>74</v>
      </c>
      <c r="K1782" t="n">
        <v>122.99</v>
      </c>
      <c r="L1782" t="s">
        <v>76</v>
      </c>
      <c r="M1782" t="s"/>
      <c r="N1782" t="s">
        <v>544</v>
      </c>
      <c r="O1782" t="s">
        <v>78</v>
      </c>
      <c r="P1782" t="s">
        <v>877</v>
      </c>
      <c r="Q1782" t="s"/>
      <c r="R1782" t="s">
        <v>112</v>
      </c>
      <c r="S1782" t="s">
        <v>881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>
        <f>HYPERLINK("https://hotel-media.eclerx.com/savepage/tk_1546241813097303_sr_188.html","info")</f>
        <v/>
      </c>
      <c r="AA1782" t="n">
        <v>223496</v>
      </c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292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1769386</v>
      </c>
      <c r="AZ1782" t="s">
        <v>878</v>
      </c>
      <c r="BA1782" t="s"/>
      <c r="BB1782" t="n">
        <v>612379</v>
      </c>
      <c r="BC1782" t="n">
        <v>52.50694</v>
      </c>
      <c r="BD1782" t="n">
        <v>52.50694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876</v>
      </c>
      <c r="F1783" t="n">
        <v>1498609</v>
      </c>
      <c r="G1783" t="s">
        <v>74</v>
      </c>
      <c r="H1783" t="s">
        <v>75</v>
      </c>
      <c r="I1783" t="s"/>
      <c r="J1783" t="s">
        <v>74</v>
      </c>
      <c r="K1783" t="n">
        <v>122.99</v>
      </c>
      <c r="L1783" t="s">
        <v>76</v>
      </c>
      <c r="M1783" t="s"/>
      <c r="N1783" t="s">
        <v>544</v>
      </c>
      <c r="O1783" t="s">
        <v>78</v>
      </c>
      <c r="P1783" t="s">
        <v>877</v>
      </c>
      <c r="Q1783" t="s"/>
      <c r="R1783" t="s">
        <v>112</v>
      </c>
      <c r="S1783" t="s">
        <v>881</v>
      </c>
      <c r="T1783" t="s">
        <v>81</v>
      </c>
      <c r="U1783" t="s">
        <v>82</v>
      </c>
      <c r="V1783" t="s">
        <v>83</v>
      </c>
      <c r="W1783" t="s">
        <v>84</v>
      </c>
      <c r="X1783" t="s"/>
      <c r="Y1783" t="s">
        <v>85</v>
      </c>
      <c r="Z1783">
        <f>HYPERLINK("https://hotel-media.eclerx.com/savepage/tk_1546241813097303_sr_188.html","info")</f>
        <v/>
      </c>
      <c r="AA1783" t="n">
        <v>223496</v>
      </c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292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1769386</v>
      </c>
      <c r="AZ1783" t="s">
        <v>878</v>
      </c>
      <c r="BA1783" t="s"/>
      <c r="BB1783" t="n">
        <v>612379</v>
      </c>
      <c r="BC1783" t="n">
        <v>52.50694</v>
      </c>
      <c r="BD1783" t="n">
        <v>52.50694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876</v>
      </c>
      <c r="F1784" t="n">
        <v>1498609</v>
      </c>
      <c r="G1784" t="s">
        <v>74</v>
      </c>
      <c r="H1784" t="s">
        <v>75</v>
      </c>
      <c r="I1784" t="s"/>
      <c r="J1784" t="s">
        <v>74</v>
      </c>
      <c r="K1784" t="n">
        <v>133</v>
      </c>
      <c r="L1784" t="s">
        <v>76</v>
      </c>
      <c r="M1784" t="s"/>
      <c r="N1784" t="s">
        <v>218</v>
      </c>
      <c r="O1784" t="s">
        <v>78</v>
      </c>
      <c r="P1784" t="s">
        <v>877</v>
      </c>
      <c r="Q1784" t="s"/>
      <c r="R1784" t="s">
        <v>112</v>
      </c>
      <c r="S1784" t="s">
        <v>731</v>
      </c>
      <c r="T1784" t="s">
        <v>81</v>
      </c>
      <c r="U1784" t="s">
        <v>82</v>
      </c>
      <c r="V1784" t="s">
        <v>83</v>
      </c>
      <c r="W1784" t="s">
        <v>84</v>
      </c>
      <c r="X1784" t="s"/>
      <c r="Y1784" t="s">
        <v>85</v>
      </c>
      <c r="Z1784">
        <f>HYPERLINK("https://hotel-media.eclerx.com/savepage/tk_1546241813097303_sr_188.html","info")</f>
        <v/>
      </c>
      <c r="AA1784" t="n">
        <v>223496</v>
      </c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292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1769386</v>
      </c>
      <c r="AZ1784" t="s">
        <v>878</v>
      </c>
      <c r="BA1784" t="s"/>
      <c r="BB1784" t="n">
        <v>612379</v>
      </c>
      <c r="BC1784" t="n">
        <v>52.50694</v>
      </c>
      <c r="BD1784" t="n">
        <v>52.50694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876</v>
      </c>
      <c r="F1785" t="n">
        <v>1498609</v>
      </c>
      <c r="G1785" t="s">
        <v>74</v>
      </c>
      <c r="H1785" t="s">
        <v>75</v>
      </c>
      <c r="I1785" t="s"/>
      <c r="J1785" t="s">
        <v>74</v>
      </c>
      <c r="K1785" t="n">
        <v>133</v>
      </c>
      <c r="L1785" t="s">
        <v>76</v>
      </c>
      <c r="M1785" t="s"/>
      <c r="N1785" t="s">
        <v>218</v>
      </c>
      <c r="O1785" t="s">
        <v>78</v>
      </c>
      <c r="P1785" t="s">
        <v>877</v>
      </c>
      <c r="Q1785" t="s"/>
      <c r="R1785" t="s">
        <v>112</v>
      </c>
      <c r="S1785" t="s">
        <v>731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>
        <f>HYPERLINK("https://hotel-media.eclerx.com/savepage/tk_1546241813097303_sr_188.html","info")</f>
        <v/>
      </c>
      <c r="AA1785" t="n">
        <v>223496</v>
      </c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292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1769386</v>
      </c>
      <c r="AZ1785" t="s">
        <v>878</v>
      </c>
      <c r="BA1785" t="s"/>
      <c r="BB1785" t="n">
        <v>612379</v>
      </c>
      <c r="BC1785" t="n">
        <v>52.50694</v>
      </c>
      <c r="BD1785" t="n">
        <v>52.50694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876</v>
      </c>
      <c r="F1786" t="n">
        <v>1498609</v>
      </c>
      <c r="G1786" t="s">
        <v>74</v>
      </c>
      <c r="H1786" t="s">
        <v>75</v>
      </c>
      <c r="I1786" t="s"/>
      <c r="J1786" t="s">
        <v>74</v>
      </c>
      <c r="K1786" t="n">
        <v>143</v>
      </c>
      <c r="L1786" t="s">
        <v>76</v>
      </c>
      <c r="M1786" t="s"/>
      <c r="N1786" t="s">
        <v>880</v>
      </c>
      <c r="O1786" t="s">
        <v>78</v>
      </c>
      <c r="P1786" t="s">
        <v>877</v>
      </c>
      <c r="Q1786" t="s"/>
      <c r="R1786" t="s">
        <v>112</v>
      </c>
      <c r="S1786" t="s">
        <v>221</v>
      </c>
      <c r="T1786" t="s">
        <v>81</v>
      </c>
      <c r="U1786" t="s">
        <v>82</v>
      </c>
      <c r="V1786" t="s">
        <v>83</v>
      </c>
      <c r="W1786" t="s">
        <v>84</v>
      </c>
      <c r="X1786" t="s"/>
      <c r="Y1786" t="s">
        <v>85</v>
      </c>
      <c r="Z1786">
        <f>HYPERLINK("https://hotel-media.eclerx.com/savepage/tk_1546241813097303_sr_188.html","info")</f>
        <v/>
      </c>
      <c r="AA1786" t="n">
        <v>223496</v>
      </c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292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1769386</v>
      </c>
      <c r="AZ1786" t="s">
        <v>878</v>
      </c>
      <c r="BA1786" t="s"/>
      <c r="BB1786" t="n">
        <v>612379</v>
      </c>
      <c r="BC1786" t="n">
        <v>52.50694</v>
      </c>
      <c r="BD1786" t="n">
        <v>52.50694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876</v>
      </c>
      <c r="F1787" t="n">
        <v>1498609</v>
      </c>
      <c r="G1787" t="s">
        <v>74</v>
      </c>
      <c r="H1787" t="s">
        <v>75</v>
      </c>
      <c r="I1787" t="s"/>
      <c r="J1787" t="s">
        <v>74</v>
      </c>
      <c r="K1787" t="n">
        <v>143</v>
      </c>
      <c r="L1787" t="s">
        <v>76</v>
      </c>
      <c r="M1787" t="s"/>
      <c r="N1787" t="s">
        <v>880</v>
      </c>
      <c r="O1787" t="s">
        <v>78</v>
      </c>
      <c r="P1787" t="s">
        <v>877</v>
      </c>
      <c r="Q1787" t="s"/>
      <c r="R1787" t="s">
        <v>112</v>
      </c>
      <c r="S1787" t="s">
        <v>221</v>
      </c>
      <c r="T1787" t="s">
        <v>81</v>
      </c>
      <c r="U1787" t="s">
        <v>82</v>
      </c>
      <c r="V1787" t="s">
        <v>83</v>
      </c>
      <c r="W1787" t="s">
        <v>84</v>
      </c>
      <c r="X1787" t="s"/>
      <c r="Y1787" t="s">
        <v>85</v>
      </c>
      <c r="Z1787">
        <f>HYPERLINK("https://hotel-media.eclerx.com/savepage/tk_1546241813097303_sr_188.html","info")</f>
        <v/>
      </c>
      <c r="AA1787" t="n">
        <v>223496</v>
      </c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292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1769386</v>
      </c>
      <c r="AZ1787" t="s">
        <v>878</v>
      </c>
      <c r="BA1787" t="s"/>
      <c r="BB1787" t="n">
        <v>612379</v>
      </c>
      <c r="BC1787" t="n">
        <v>52.50694</v>
      </c>
      <c r="BD1787" t="n">
        <v>52.50694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1909</v>
      </c>
      <c r="F1788" t="n">
        <v>-1</v>
      </c>
      <c r="G1788" t="s">
        <v>74</v>
      </c>
      <c r="H1788" t="s">
        <v>75</v>
      </c>
      <c r="I1788" t="s"/>
      <c r="J1788" t="s">
        <v>74</v>
      </c>
      <c r="K1788" t="n">
        <v>89</v>
      </c>
      <c r="L1788" t="s">
        <v>76</v>
      </c>
      <c r="M1788" t="s"/>
      <c r="N1788" t="s">
        <v>95</v>
      </c>
      <c r="O1788" t="s">
        <v>78</v>
      </c>
      <c r="P1788" t="s">
        <v>1909</v>
      </c>
      <c r="Q1788" t="s"/>
      <c r="R1788" t="s">
        <v>171</v>
      </c>
      <c r="S1788" t="s">
        <v>1179</v>
      </c>
      <c r="T1788" t="s">
        <v>81</v>
      </c>
      <c r="U1788" t="s">
        <v>82</v>
      </c>
      <c r="V1788" t="s">
        <v>83</v>
      </c>
      <c r="W1788" t="s">
        <v>109</v>
      </c>
      <c r="X1788" t="s"/>
      <c r="Y1788" t="s">
        <v>85</v>
      </c>
      <c r="Z1788">
        <f>HYPERLINK("https://hotel-media.eclerx.com/savepage/tk_15462414623156073_sr_188.html","info")</f>
        <v/>
      </c>
      <c r="AA1788" t="n">
        <v>-2071679</v>
      </c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104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2071679</v>
      </c>
      <c r="AZ1788" t="s">
        <v>1910</v>
      </c>
      <c r="BA1788" t="s"/>
      <c r="BB1788" t="n">
        <v>41994</v>
      </c>
      <c r="BC1788" t="n">
        <v>52.51784</v>
      </c>
      <c r="BD1788" t="n">
        <v>52.51784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1909</v>
      </c>
      <c r="F1789" t="n">
        <v>-1</v>
      </c>
      <c r="G1789" t="s">
        <v>74</v>
      </c>
      <c r="H1789" t="s">
        <v>75</v>
      </c>
      <c r="I1789" t="s"/>
      <c r="J1789" t="s">
        <v>74</v>
      </c>
      <c r="K1789" t="n">
        <v>99</v>
      </c>
      <c r="L1789" t="s">
        <v>76</v>
      </c>
      <c r="M1789" t="s"/>
      <c r="N1789" t="s">
        <v>201</v>
      </c>
      <c r="O1789" t="s">
        <v>78</v>
      </c>
      <c r="P1789" t="s">
        <v>1909</v>
      </c>
      <c r="Q1789" t="s"/>
      <c r="R1789" t="s">
        <v>171</v>
      </c>
      <c r="S1789" t="s">
        <v>200</v>
      </c>
      <c r="T1789" t="s">
        <v>81</v>
      </c>
      <c r="U1789" t="s">
        <v>82</v>
      </c>
      <c r="V1789" t="s">
        <v>83</v>
      </c>
      <c r="W1789" t="s">
        <v>109</v>
      </c>
      <c r="X1789" t="s"/>
      <c r="Y1789" t="s">
        <v>85</v>
      </c>
      <c r="Z1789">
        <f>HYPERLINK("https://hotel-media.eclerx.com/savepage/tk_15462414623156073_sr_188.html","info")</f>
        <v/>
      </c>
      <c r="AA1789" t="n">
        <v>-2071679</v>
      </c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104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2071679</v>
      </c>
      <c r="AZ1789" t="s">
        <v>1910</v>
      </c>
      <c r="BA1789" t="s"/>
      <c r="BB1789" t="n">
        <v>41994</v>
      </c>
      <c r="BC1789" t="n">
        <v>52.51784</v>
      </c>
      <c r="BD1789" t="n">
        <v>52.51784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1654</v>
      </c>
      <c r="F1790" t="n">
        <v>6617862</v>
      </c>
      <c r="G1790" t="s">
        <v>74</v>
      </c>
      <c r="H1790" t="s">
        <v>75</v>
      </c>
      <c r="I1790" t="s"/>
      <c r="J1790" t="s">
        <v>74</v>
      </c>
      <c r="K1790" t="n">
        <v>109</v>
      </c>
      <c r="L1790" t="s">
        <v>76</v>
      </c>
      <c r="M1790" t="s"/>
      <c r="N1790" t="s">
        <v>1655</v>
      </c>
      <c r="O1790" t="s">
        <v>78</v>
      </c>
      <c r="P1790" t="s">
        <v>1656</v>
      </c>
      <c r="Q1790" t="s"/>
      <c r="R1790" t="s">
        <v>112</v>
      </c>
      <c r="S1790" t="s">
        <v>202</v>
      </c>
      <c r="T1790" t="s">
        <v>81</v>
      </c>
      <c r="U1790" t="s">
        <v>82</v>
      </c>
      <c r="V1790" t="s">
        <v>83</v>
      </c>
      <c r="W1790" t="s">
        <v>109</v>
      </c>
      <c r="X1790" t="s"/>
      <c r="Y1790" t="s">
        <v>85</v>
      </c>
      <c r="Z1790">
        <f>HYPERLINK("https://hotel-media.eclerx.com/savepage/tk_15462414211811602_sr_188.html","info")</f>
        <v/>
      </c>
      <c r="AA1790" t="n">
        <v>627875</v>
      </c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81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3037645</v>
      </c>
      <c r="AZ1790" t="s">
        <v>1657</v>
      </c>
      <c r="BA1790" t="s"/>
      <c r="BB1790" t="n">
        <v>579428</v>
      </c>
      <c r="BC1790" t="n">
        <v>52.506453</v>
      </c>
      <c r="BD1790" t="n">
        <v>52.506453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1654</v>
      </c>
      <c r="F1791" t="n">
        <v>6617862</v>
      </c>
      <c r="G1791" t="s">
        <v>74</v>
      </c>
      <c r="H1791" t="s">
        <v>75</v>
      </c>
      <c r="I1791" t="s"/>
      <c r="J1791" t="s">
        <v>74</v>
      </c>
      <c r="K1791" t="n">
        <v>119</v>
      </c>
      <c r="L1791" t="s">
        <v>76</v>
      </c>
      <c r="M1791" t="s"/>
      <c r="N1791" t="s">
        <v>201</v>
      </c>
      <c r="O1791" t="s">
        <v>78</v>
      </c>
      <c r="P1791" t="s">
        <v>1656</v>
      </c>
      <c r="Q1791" t="s"/>
      <c r="R1791" t="s">
        <v>112</v>
      </c>
      <c r="S1791" t="s">
        <v>204</v>
      </c>
      <c r="T1791" t="s">
        <v>81</v>
      </c>
      <c r="U1791" t="s">
        <v>82</v>
      </c>
      <c r="V1791" t="s">
        <v>83</v>
      </c>
      <c r="W1791" t="s">
        <v>109</v>
      </c>
      <c r="X1791" t="s"/>
      <c r="Y1791" t="s">
        <v>85</v>
      </c>
      <c r="Z1791">
        <f>HYPERLINK("https://hotel-media.eclerx.com/savepage/tk_15462414211811602_sr_188.html","info")</f>
        <v/>
      </c>
      <c r="AA1791" t="n">
        <v>627875</v>
      </c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81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3037645</v>
      </c>
      <c r="AZ1791" t="s">
        <v>1657</v>
      </c>
      <c r="BA1791" t="s"/>
      <c r="BB1791" t="n">
        <v>579428</v>
      </c>
      <c r="BC1791" t="n">
        <v>52.506453</v>
      </c>
      <c r="BD1791" t="n">
        <v>52.506453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1654</v>
      </c>
      <c r="F1792" t="n">
        <v>6617862</v>
      </c>
      <c r="G1792" t="s">
        <v>74</v>
      </c>
      <c r="H1792" t="s">
        <v>75</v>
      </c>
      <c r="I1792" t="s"/>
      <c r="J1792" t="s">
        <v>74</v>
      </c>
      <c r="K1792" t="n">
        <v>179</v>
      </c>
      <c r="L1792" t="s">
        <v>76</v>
      </c>
      <c r="M1792" t="s"/>
      <c r="N1792" t="s">
        <v>205</v>
      </c>
      <c r="O1792" t="s">
        <v>78</v>
      </c>
      <c r="P1792" t="s">
        <v>1656</v>
      </c>
      <c r="Q1792" t="s"/>
      <c r="R1792" t="s">
        <v>112</v>
      </c>
      <c r="S1792" t="s">
        <v>1658</v>
      </c>
      <c r="T1792" t="s">
        <v>81</v>
      </c>
      <c r="U1792" t="s">
        <v>82</v>
      </c>
      <c r="V1792" t="s">
        <v>83</v>
      </c>
      <c r="W1792" t="s">
        <v>109</v>
      </c>
      <c r="X1792" t="s"/>
      <c r="Y1792" t="s">
        <v>85</v>
      </c>
      <c r="Z1792">
        <f>HYPERLINK("https://hotel-media.eclerx.com/savepage/tk_15462414211811602_sr_188.html","info")</f>
        <v/>
      </c>
      <c r="AA1792" t="n">
        <v>627875</v>
      </c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81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3037645</v>
      </c>
      <c r="AZ1792" t="s">
        <v>1657</v>
      </c>
      <c r="BA1792" t="s"/>
      <c r="BB1792" t="n">
        <v>579428</v>
      </c>
      <c r="BC1792" t="n">
        <v>52.506453</v>
      </c>
      <c r="BD1792" t="n">
        <v>52.506453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1911</v>
      </c>
      <c r="F1793" t="n">
        <v>1746935</v>
      </c>
      <c r="G1793" t="s">
        <v>74</v>
      </c>
      <c r="H1793" t="s">
        <v>75</v>
      </c>
      <c r="I1793" t="s"/>
      <c r="J1793" t="s">
        <v>74</v>
      </c>
      <c r="K1793" t="n">
        <v>62.1</v>
      </c>
      <c r="L1793" t="s">
        <v>76</v>
      </c>
      <c r="M1793" t="s"/>
      <c r="N1793" t="s">
        <v>93</v>
      </c>
      <c r="O1793" t="s">
        <v>78</v>
      </c>
      <c r="P1793" t="s">
        <v>1912</v>
      </c>
      <c r="Q1793" t="s"/>
      <c r="R1793" t="s">
        <v>171</v>
      </c>
      <c r="S1793" t="s">
        <v>1913</v>
      </c>
      <c r="T1793" t="s">
        <v>81</v>
      </c>
      <c r="U1793" t="s">
        <v>82</v>
      </c>
      <c r="V1793" t="s">
        <v>83</v>
      </c>
      <c r="W1793" t="s">
        <v>109</v>
      </c>
      <c r="X1793" t="s"/>
      <c r="Y1793" t="s">
        <v>85</v>
      </c>
      <c r="Z1793">
        <f>HYPERLINK("https://hotel-media.eclerx.com/savepage/tk_15462418979482758_sr_188.html","info")</f>
        <v/>
      </c>
      <c r="AA1793" t="n">
        <v>214764</v>
      </c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339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163154</v>
      </c>
      <c r="AZ1793" t="s">
        <v>1914</v>
      </c>
      <c r="BA1793" t="s"/>
      <c r="BB1793" t="n">
        <v>26953</v>
      </c>
      <c r="BC1793" t="n">
        <v>52.504174</v>
      </c>
      <c r="BD1793" t="n">
        <v>52.504174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1911</v>
      </c>
      <c r="F1794" t="n">
        <v>1746935</v>
      </c>
      <c r="G1794" t="s">
        <v>74</v>
      </c>
      <c r="H1794" t="s">
        <v>75</v>
      </c>
      <c r="I1794" t="s"/>
      <c r="J1794" t="s">
        <v>74</v>
      </c>
      <c r="K1794" t="n">
        <v>67</v>
      </c>
      <c r="L1794" t="s">
        <v>76</v>
      </c>
      <c r="M1794" t="s"/>
      <c r="N1794" t="s">
        <v>1915</v>
      </c>
      <c r="O1794" t="s">
        <v>78</v>
      </c>
      <c r="P1794" t="s">
        <v>1912</v>
      </c>
      <c r="Q1794" t="s"/>
      <c r="R1794" t="s">
        <v>171</v>
      </c>
      <c r="S1794" t="s">
        <v>381</v>
      </c>
      <c r="T1794" t="s">
        <v>81</v>
      </c>
      <c r="U1794" t="s">
        <v>82</v>
      </c>
      <c r="V1794" t="s">
        <v>83</v>
      </c>
      <c r="W1794" t="s">
        <v>109</v>
      </c>
      <c r="X1794" t="s"/>
      <c r="Y1794" t="s">
        <v>85</v>
      </c>
      <c r="Z1794">
        <f>HYPERLINK("https://hotel-media.eclerx.com/savepage/tk_15462418979482758_sr_188.html","info")</f>
        <v/>
      </c>
      <c r="AA1794" t="n">
        <v>214764</v>
      </c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339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163154</v>
      </c>
      <c r="AZ1794" t="s">
        <v>1914</v>
      </c>
      <c r="BA1794" t="s"/>
      <c r="BB1794" t="n">
        <v>26953</v>
      </c>
      <c r="BC1794" t="n">
        <v>52.504174</v>
      </c>
      <c r="BD1794" t="n">
        <v>52.504174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1911</v>
      </c>
      <c r="F1795" t="n">
        <v>1746935</v>
      </c>
      <c r="G1795" t="s">
        <v>74</v>
      </c>
      <c r="H1795" t="s">
        <v>75</v>
      </c>
      <c r="I1795" t="s"/>
      <c r="J1795" t="s">
        <v>74</v>
      </c>
      <c r="K1795" t="n">
        <v>75</v>
      </c>
      <c r="L1795" t="s">
        <v>76</v>
      </c>
      <c r="M1795" t="s"/>
      <c r="N1795" t="s">
        <v>319</v>
      </c>
      <c r="O1795" t="s">
        <v>78</v>
      </c>
      <c r="P1795" t="s">
        <v>1912</v>
      </c>
      <c r="Q1795" t="s"/>
      <c r="R1795" t="s">
        <v>171</v>
      </c>
      <c r="S1795" t="s">
        <v>210</v>
      </c>
      <c r="T1795" t="s">
        <v>81</v>
      </c>
      <c r="U1795" t="s">
        <v>82</v>
      </c>
      <c r="V1795" t="s">
        <v>83</v>
      </c>
      <c r="W1795" t="s">
        <v>109</v>
      </c>
      <c r="X1795" t="s"/>
      <c r="Y1795" t="s">
        <v>85</v>
      </c>
      <c r="Z1795">
        <f>HYPERLINK("https://hotel-media.eclerx.com/savepage/tk_15462418979482758_sr_188.html","info")</f>
        <v/>
      </c>
      <c r="AA1795" t="n">
        <v>214764</v>
      </c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339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163154</v>
      </c>
      <c r="AZ1795" t="s">
        <v>1914</v>
      </c>
      <c r="BA1795" t="s"/>
      <c r="BB1795" t="n">
        <v>26953</v>
      </c>
      <c r="BC1795" t="n">
        <v>52.504174</v>
      </c>
      <c r="BD1795" t="n">
        <v>52.504174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1911</v>
      </c>
      <c r="F1796" t="n">
        <v>1746935</v>
      </c>
      <c r="G1796" t="s">
        <v>74</v>
      </c>
      <c r="H1796" t="s">
        <v>75</v>
      </c>
      <c r="I1796" t="s"/>
      <c r="J1796" t="s">
        <v>74</v>
      </c>
      <c r="K1796" t="n">
        <v>75</v>
      </c>
      <c r="L1796" t="s">
        <v>76</v>
      </c>
      <c r="M1796" t="s"/>
      <c r="N1796" t="s">
        <v>319</v>
      </c>
      <c r="O1796" t="s">
        <v>78</v>
      </c>
      <c r="P1796" t="s">
        <v>1912</v>
      </c>
      <c r="Q1796" t="s"/>
      <c r="R1796" t="s">
        <v>171</v>
      </c>
      <c r="S1796" t="s">
        <v>210</v>
      </c>
      <c r="T1796" t="s">
        <v>81</v>
      </c>
      <c r="U1796" t="s">
        <v>82</v>
      </c>
      <c r="V1796" t="s">
        <v>83</v>
      </c>
      <c r="W1796" t="s">
        <v>109</v>
      </c>
      <c r="X1796" t="s"/>
      <c r="Y1796" t="s">
        <v>85</v>
      </c>
      <c r="Z1796">
        <f>HYPERLINK("https://hotel-media.eclerx.com/savepage/tk_15462418979482758_sr_188.html","info")</f>
        <v/>
      </c>
      <c r="AA1796" t="n">
        <v>214764</v>
      </c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339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163154</v>
      </c>
      <c r="AZ1796" t="s">
        <v>1914</v>
      </c>
      <c r="BA1796" t="s"/>
      <c r="BB1796" t="n">
        <v>26953</v>
      </c>
      <c r="BC1796" t="n">
        <v>52.504174</v>
      </c>
      <c r="BD1796" t="n">
        <v>52.504174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1911</v>
      </c>
      <c r="F1797" t="n">
        <v>1746935</v>
      </c>
      <c r="G1797" t="s">
        <v>74</v>
      </c>
      <c r="H1797" t="s">
        <v>75</v>
      </c>
      <c r="I1797" t="s"/>
      <c r="J1797" t="s">
        <v>74</v>
      </c>
      <c r="K1797" t="n">
        <v>79.01000000000001</v>
      </c>
      <c r="L1797" t="s">
        <v>76</v>
      </c>
      <c r="M1797" t="s"/>
      <c r="N1797" t="s">
        <v>319</v>
      </c>
      <c r="O1797" t="s">
        <v>78</v>
      </c>
      <c r="P1797" t="s">
        <v>1912</v>
      </c>
      <c r="Q1797" t="s"/>
      <c r="R1797" t="s">
        <v>171</v>
      </c>
      <c r="S1797" t="s">
        <v>1916</v>
      </c>
      <c r="T1797" t="s">
        <v>81</v>
      </c>
      <c r="U1797" t="s">
        <v>82</v>
      </c>
      <c r="V1797" t="s">
        <v>83</v>
      </c>
      <c r="W1797" t="s">
        <v>109</v>
      </c>
      <c r="X1797" t="s"/>
      <c r="Y1797" t="s">
        <v>85</v>
      </c>
      <c r="Z1797">
        <f>HYPERLINK("https://hotel-media.eclerx.com/savepage/tk_15462418979482758_sr_188.html","info")</f>
        <v/>
      </c>
      <c r="AA1797" t="n">
        <v>214764</v>
      </c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339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163154</v>
      </c>
      <c r="AZ1797" t="s">
        <v>1914</v>
      </c>
      <c r="BA1797" t="s"/>
      <c r="BB1797" t="n">
        <v>26953</v>
      </c>
      <c r="BC1797" t="n">
        <v>52.504174</v>
      </c>
      <c r="BD1797" t="n">
        <v>52.504174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1911</v>
      </c>
      <c r="F1798" t="n">
        <v>1746935</v>
      </c>
      <c r="G1798" t="s">
        <v>74</v>
      </c>
      <c r="H1798" t="s">
        <v>75</v>
      </c>
      <c r="I1798" t="s"/>
      <c r="J1798" t="s">
        <v>74</v>
      </c>
      <c r="K1798" t="n">
        <v>94</v>
      </c>
      <c r="L1798" t="s">
        <v>76</v>
      </c>
      <c r="M1798" t="s"/>
      <c r="N1798" t="s">
        <v>1917</v>
      </c>
      <c r="O1798" t="s">
        <v>78</v>
      </c>
      <c r="P1798" t="s">
        <v>1912</v>
      </c>
      <c r="Q1798" t="s"/>
      <c r="R1798" t="s">
        <v>171</v>
      </c>
      <c r="S1798" t="s">
        <v>589</v>
      </c>
      <c r="T1798" t="s">
        <v>81</v>
      </c>
      <c r="U1798" t="s">
        <v>82</v>
      </c>
      <c r="V1798" t="s">
        <v>83</v>
      </c>
      <c r="W1798" t="s">
        <v>109</v>
      </c>
      <c r="X1798" t="s"/>
      <c r="Y1798" t="s">
        <v>85</v>
      </c>
      <c r="Z1798">
        <f>HYPERLINK("https://hotel-media.eclerx.com/savepage/tk_15462418979482758_sr_188.html","info")</f>
        <v/>
      </c>
      <c r="AA1798" t="n">
        <v>214764</v>
      </c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339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163154</v>
      </c>
      <c r="AZ1798" t="s">
        <v>1914</v>
      </c>
      <c r="BA1798" t="s"/>
      <c r="BB1798" t="n">
        <v>26953</v>
      </c>
      <c r="BC1798" t="n">
        <v>52.504174</v>
      </c>
      <c r="BD1798" t="n">
        <v>52.504174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1911</v>
      </c>
      <c r="F1799" t="n">
        <v>1746935</v>
      </c>
      <c r="G1799" t="s">
        <v>74</v>
      </c>
      <c r="H1799" t="s">
        <v>75</v>
      </c>
      <c r="I1799" t="s"/>
      <c r="J1799" t="s">
        <v>74</v>
      </c>
      <c r="K1799" t="n">
        <v>94</v>
      </c>
      <c r="L1799" t="s">
        <v>76</v>
      </c>
      <c r="M1799" t="s"/>
      <c r="N1799" t="s">
        <v>1917</v>
      </c>
      <c r="O1799" t="s">
        <v>78</v>
      </c>
      <c r="P1799" t="s">
        <v>1912</v>
      </c>
      <c r="Q1799" t="s"/>
      <c r="R1799" t="s">
        <v>171</v>
      </c>
      <c r="S1799" t="s">
        <v>589</v>
      </c>
      <c r="T1799" t="s">
        <v>81</v>
      </c>
      <c r="U1799" t="s">
        <v>82</v>
      </c>
      <c r="V1799" t="s">
        <v>83</v>
      </c>
      <c r="W1799" t="s">
        <v>109</v>
      </c>
      <c r="X1799" t="s"/>
      <c r="Y1799" t="s">
        <v>85</v>
      </c>
      <c r="Z1799">
        <f>HYPERLINK("https://hotel-media.eclerx.com/savepage/tk_15462418979482758_sr_188.html","info")</f>
        <v/>
      </c>
      <c r="AA1799" t="n">
        <v>214764</v>
      </c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339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163154</v>
      </c>
      <c r="AZ1799" t="s">
        <v>1914</v>
      </c>
      <c r="BA1799" t="s"/>
      <c r="BB1799" t="n">
        <v>26953</v>
      </c>
      <c r="BC1799" t="n">
        <v>52.504174</v>
      </c>
      <c r="BD1799" t="n">
        <v>52.504174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1911</v>
      </c>
      <c r="F1800" t="n">
        <v>1746935</v>
      </c>
      <c r="G1800" t="s">
        <v>74</v>
      </c>
      <c r="H1800" t="s">
        <v>75</v>
      </c>
      <c r="I1800" t="s"/>
      <c r="J1800" t="s">
        <v>74</v>
      </c>
      <c r="K1800" t="n">
        <v>99.01000000000001</v>
      </c>
      <c r="L1800" t="s">
        <v>76</v>
      </c>
      <c r="M1800" t="s"/>
      <c r="N1800" t="s">
        <v>1917</v>
      </c>
      <c r="O1800" t="s">
        <v>78</v>
      </c>
      <c r="P1800" t="s">
        <v>1912</v>
      </c>
      <c r="Q1800" t="s"/>
      <c r="R1800" t="s">
        <v>171</v>
      </c>
      <c r="S1800" t="s">
        <v>610</v>
      </c>
      <c r="T1800" t="s">
        <v>81</v>
      </c>
      <c r="U1800" t="s">
        <v>82</v>
      </c>
      <c r="V1800" t="s">
        <v>83</v>
      </c>
      <c r="W1800" t="s">
        <v>109</v>
      </c>
      <c r="X1800" t="s"/>
      <c r="Y1800" t="s">
        <v>85</v>
      </c>
      <c r="Z1800">
        <f>HYPERLINK("https://hotel-media.eclerx.com/savepage/tk_15462418979482758_sr_188.html","info")</f>
        <v/>
      </c>
      <c r="AA1800" t="n">
        <v>214764</v>
      </c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339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163154</v>
      </c>
      <c r="AZ1800" t="s">
        <v>1914</v>
      </c>
      <c r="BA1800" t="s"/>
      <c r="BB1800" t="n">
        <v>26953</v>
      </c>
      <c r="BC1800" t="n">
        <v>52.504174</v>
      </c>
      <c r="BD1800" t="n">
        <v>52.504174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1918</v>
      </c>
      <c r="F1801" t="n">
        <v>-1</v>
      </c>
      <c r="G1801" t="s">
        <v>74</v>
      </c>
      <c r="H1801" t="s">
        <v>75</v>
      </c>
      <c r="I1801" t="s"/>
      <c r="J1801" t="s">
        <v>74</v>
      </c>
      <c r="K1801" t="n">
        <v>49</v>
      </c>
      <c r="L1801" t="s">
        <v>76</v>
      </c>
      <c r="M1801" t="s"/>
      <c r="N1801" t="s">
        <v>95</v>
      </c>
      <c r="O1801" t="s">
        <v>78</v>
      </c>
      <c r="P1801" t="s">
        <v>1918</v>
      </c>
      <c r="Q1801" t="s"/>
      <c r="R1801" t="s">
        <v>171</v>
      </c>
      <c r="S1801" t="s">
        <v>1919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>
        <f>HYPERLINK("https://hotel-media.eclerx.com/savepage/tk_1546242137062953_sr_188.html","info")</f>
        <v/>
      </c>
      <c r="AA1801" t="n">
        <v>-2071759</v>
      </c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469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2071759</v>
      </c>
      <c r="AZ1801" t="s">
        <v>1920</v>
      </c>
      <c r="BA1801" t="s"/>
      <c r="BB1801" t="n">
        <v>455985</v>
      </c>
      <c r="BC1801" t="n">
        <v>52.502793</v>
      </c>
      <c r="BD1801" t="n">
        <v>52.502793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1918</v>
      </c>
      <c r="F1802" t="n">
        <v>-1</v>
      </c>
      <c r="G1802" t="s">
        <v>74</v>
      </c>
      <c r="H1802" t="s">
        <v>75</v>
      </c>
      <c r="I1802" t="s"/>
      <c r="J1802" t="s">
        <v>74</v>
      </c>
      <c r="K1802" t="n">
        <v>46.55</v>
      </c>
      <c r="L1802" t="s">
        <v>76</v>
      </c>
      <c r="M1802" t="s"/>
      <c r="N1802" t="s">
        <v>137</v>
      </c>
      <c r="O1802" t="s">
        <v>78</v>
      </c>
      <c r="P1802" t="s">
        <v>1918</v>
      </c>
      <c r="Q1802" t="s"/>
      <c r="R1802" t="s">
        <v>171</v>
      </c>
      <c r="S1802" t="s">
        <v>1310</v>
      </c>
      <c r="T1802" t="s">
        <v>81</v>
      </c>
      <c r="U1802" t="s">
        <v>82</v>
      </c>
      <c r="V1802" t="s">
        <v>83</v>
      </c>
      <c r="W1802" t="s">
        <v>109</v>
      </c>
      <c r="X1802" t="s"/>
      <c r="Y1802" t="s">
        <v>85</v>
      </c>
      <c r="Z1802">
        <f>HYPERLINK("https://hotel-media.eclerx.com/savepage/tk_1546242137062953_sr_188.html","info")</f>
        <v/>
      </c>
      <c r="AA1802" t="n">
        <v>-2071759</v>
      </c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469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2071759</v>
      </c>
      <c r="AZ1802" t="s">
        <v>1920</v>
      </c>
      <c r="BA1802" t="s"/>
      <c r="BB1802" t="n">
        <v>455985</v>
      </c>
      <c r="BC1802" t="n">
        <v>52.502793</v>
      </c>
      <c r="BD1802" t="n">
        <v>52.502793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1918</v>
      </c>
      <c r="F1803" t="n">
        <v>-1</v>
      </c>
      <c r="G1803" t="s">
        <v>74</v>
      </c>
      <c r="H1803" t="s">
        <v>75</v>
      </c>
      <c r="I1803" t="s"/>
      <c r="J1803" t="s">
        <v>74</v>
      </c>
      <c r="K1803" t="n">
        <v>65.55</v>
      </c>
      <c r="L1803" t="s">
        <v>76</v>
      </c>
      <c r="M1803" t="s"/>
      <c r="N1803" t="s">
        <v>191</v>
      </c>
      <c r="O1803" t="s">
        <v>78</v>
      </c>
      <c r="P1803" t="s">
        <v>1918</v>
      </c>
      <c r="Q1803" t="s"/>
      <c r="R1803" t="s">
        <v>171</v>
      </c>
      <c r="S1803" t="s">
        <v>1921</v>
      </c>
      <c r="T1803" t="s">
        <v>81</v>
      </c>
      <c r="U1803" t="s">
        <v>82</v>
      </c>
      <c r="V1803" t="s">
        <v>83</v>
      </c>
      <c r="W1803" t="s">
        <v>109</v>
      </c>
      <c r="X1803" t="s"/>
      <c r="Y1803" t="s">
        <v>85</v>
      </c>
      <c r="Z1803">
        <f>HYPERLINK("https://hotel-media.eclerx.com/savepage/tk_1546242137062953_sr_188.html","info")</f>
        <v/>
      </c>
      <c r="AA1803" t="n">
        <v>-2071759</v>
      </c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469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2071759</v>
      </c>
      <c r="AZ1803" t="s">
        <v>1920</v>
      </c>
      <c r="BA1803" t="s"/>
      <c r="BB1803" t="n">
        <v>455985</v>
      </c>
      <c r="BC1803" t="n">
        <v>52.502793</v>
      </c>
      <c r="BD1803" t="n">
        <v>52.502793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1918</v>
      </c>
      <c r="F1804" t="n">
        <v>-1</v>
      </c>
      <c r="G1804" t="s">
        <v>74</v>
      </c>
      <c r="H1804" t="s">
        <v>75</v>
      </c>
      <c r="I1804" t="s"/>
      <c r="J1804" t="s">
        <v>74</v>
      </c>
      <c r="K1804" t="n">
        <v>69</v>
      </c>
      <c r="L1804" t="s">
        <v>76</v>
      </c>
      <c r="M1804" t="s"/>
      <c r="N1804" t="s">
        <v>191</v>
      </c>
      <c r="O1804" t="s">
        <v>78</v>
      </c>
      <c r="P1804" t="s">
        <v>1918</v>
      </c>
      <c r="Q1804" t="s"/>
      <c r="R1804" t="s">
        <v>171</v>
      </c>
      <c r="S1804" t="s">
        <v>367</v>
      </c>
      <c r="T1804" t="s">
        <v>81</v>
      </c>
      <c r="U1804" t="s">
        <v>82</v>
      </c>
      <c r="V1804" t="s">
        <v>83</v>
      </c>
      <c r="W1804" t="s">
        <v>109</v>
      </c>
      <c r="X1804" t="s"/>
      <c r="Y1804" t="s">
        <v>85</v>
      </c>
      <c r="Z1804">
        <f>HYPERLINK("https://hotel-media.eclerx.com/savepage/tk_1546242137062953_sr_188.html","info")</f>
        <v/>
      </c>
      <c r="AA1804" t="n">
        <v>-2071759</v>
      </c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469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2071759</v>
      </c>
      <c r="AZ1804" t="s">
        <v>1920</v>
      </c>
      <c r="BA1804" t="s"/>
      <c r="BB1804" t="n">
        <v>455985</v>
      </c>
      <c r="BC1804" t="n">
        <v>52.502793</v>
      </c>
      <c r="BD1804" t="n">
        <v>52.502793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1847</v>
      </c>
      <c r="F1805" t="n">
        <v>2346591</v>
      </c>
      <c r="G1805" t="s">
        <v>74</v>
      </c>
      <c r="H1805" t="s">
        <v>75</v>
      </c>
      <c r="I1805" t="s"/>
      <c r="J1805" t="s">
        <v>74</v>
      </c>
      <c r="K1805" t="n">
        <v>53.99</v>
      </c>
      <c r="L1805" t="s">
        <v>76</v>
      </c>
      <c r="M1805" t="s"/>
      <c r="N1805" t="s">
        <v>137</v>
      </c>
      <c r="O1805" t="s">
        <v>78</v>
      </c>
      <c r="P1805" t="s">
        <v>1848</v>
      </c>
      <c r="Q1805" t="s"/>
      <c r="R1805" t="s">
        <v>171</v>
      </c>
      <c r="S1805" t="s">
        <v>1188</v>
      </c>
      <c r="T1805" t="s">
        <v>81</v>
      </c>
      <c r="U1805" t="s">
        <v>82</v>
      </c>
      <c r="V1805" t="s">
        <v>83</v>
      </c>
      <c r="W1805" t="s">
        <v>109</v>
      </c>
      <c r="X1805" t="s"/>
      <c r="Y1805" t="s">
        <v>85</v>
      </c>
      <c r="Z1805">
        <f>HYPERLINK("https://hotel-media.eclerx.com/savepage/tk_15462414308112485_sr_189.html","info")</f>
        <v/>
      </c>
      <c r="AA1805" t="n">
        <v>203113</v>
      </c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76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2071737</v>
      </c>
      <c r="AZ1805" t="s">
        <v>1849</v>
      </c>
      <c r="BA1805" t="s"/>
      <c r="BB1805" t="n">
        <v>221638</v>
      </c>
      <c r="BC1805" t="n">
        <v>52.51</v>
      </c>
      <c r="BD1805" t="n">
        <v>52.51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153</v>
      </c>
      <c r="F1806" t="n">
        <v>529947</v>
      </c>
      <c r="G1806" t="s">
        <v>74</v>
      </c>
      <c r="H1806" t="s">
        <v>75</v>
      </c>
      <c r="I1806" t="s"/>
      <c r="J1806" t="s">
        <v>74</v>
      </c>
      <c r="K1806" t="n">
        <v>86</v>
      </c>
      <c r="L1806" t="s">
        <v>76</v>
      </c>
      <c r="M1806" t="s"/>
      <c r="N1806" t="s">
        <v>154</v>
      </c>
      <c r="O1806" t="s">
        <v>78</v>
      </c>
      <c r="P1806" t="s">
        <v>155</v>
      </c>
      <c r="Q1806" t="s"/>
      <c r="R1806" t="s">
        <v>112</v>
      </c>
      <c r="S1806" t="s">
        <v>156</v>
      </c>
      <c r="T1806" t="s">
        <v>81</v>
      </c>
      <c r="U1806" t="s">
        <v>82</v>
      </c>
      <c r="V1806" t="s">
        <v>83</v>
      </c>
      <c r="W1806" t="s">
        <v>109</v>
      </c>
      <c r="X1806" t="s"/>
      <c r="Y1806" t="s">
        <v>85</v>
      </c>
      <c r="Z1806">
        <f>HYPERLINK("https://hotel-media.eclerx.com/savepage/tk_15462412994350612_sr_188.html","info")</f>
        <v/>
      </c>
      <c r="AA1806" t="n">
        <v>99166</v>
      </c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13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955277</v>
      </c>
      <c r="AZ1806" t="s">
        <v>157</v>
      </c>
      <c r="BA1806" t="s"/>
      <c r="BB1806" t="n">
        <v>92103</v>
      </c>
      <c r="BC1806" t="n">
        <v>52.51307</v>
      </c>
      <c r="BD1806" t="n">
        <v>52.51307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153</v>
      </c>
      <c r="F1807" t="n">
        <v>529947</v>
      </c>
      <c r="G1807" t="s">
        <v>74</v>
      </c>
      <c r="H1807" t="s">
        <v>75</v>
      </c>
      <c r="I1807" t="s"/>
      <c r="J1807" t="s">
        <v>74</v>
      </c>
      <c r="K1807" t="n">
        <v>102</v>
      </c>
      <c r="L1807" t="s">
        <v>76</v>
      </c>
      <c r="M1807" t="s"/>
      <c r="N1807" t="s">
        <v>158</v>
      </c>
      <c r="O1807" t="s">
        <v>78</v>
      </c>
      <c r="P1807" t="s">
        <v>155</v>
      </c>
      <c r="Q1807" t="s"/>
      <c r="R1807" t="s">
        <v>112</v>
      </c>
      <c r="S1807" t="s">
        <v>159</v>
      </c>
      <c r="T1807" t="s">
        <v>81</v>
      </c>
      <c r="U1807" t="s">
        <v>82</v>
      </c>
      <c r="V1807" t="s">
        <v>83</v>
      </c>
      <c r="W1807" t="s">
        <v>109</v>
      </c>
      <c r="X1807" t="s"/>
      <c r="Y1807" t="s">
        <v>85</v>
      </c>
      <c r="Z1807">
        <f>HYPERLINK("https://hotel-media.eclerx.com/savepage/tk_15462412994350612_sr_188.html","info")</f>
        <v/>
      </c>
      <c r="AA1807" t="n">
        <v>99166</v>
      </c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13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955277</v>
      </c>
      <c r="AZ1807" t="s">
        <v>157</v>
      </c>
      <c r="BA1807" t="s"/>
      <c r="BB1807" t="n">
        <v>92103</v>
      </c>
      <c r="BC1807" t="n">
        <v>52.51307</v>
      </c>
      <c r="BD1807" t="n">
        <v>52.51307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153</v>
      </c>
      <c r="F1808" t="n">
        <v>529947</v>
      </c>
      <c r="G1808" t="s">
        <v>74</v>
      </c>
      <c r="H1808" t="s">
        <v>75</v>
      </c>
      <c r="I1808" t="s"/>
      <c r="J1808" t="s">
        <v>74</v>
      </c>
      <c r="K1808" t="n">
        <v>86</v>
      </c>
      <c r="L1808" t="s">
        <v>76</v>
      </c>
      <c r="M1808" t="s"/>
      <c r="N1808" t="s">
        <v>160</v>
      </c>
      <c r="O1808" t="s">
        <v>78</v>
      </c>
      <c r="P1808" t="s">
        <v>155</v>
      </c>
      <c r="Q1808" t="s"/>
      <c r="R1808" t="s">
        <v>112</v>
      </c>
      <c r="S1808" t="s">
        <v>156</v>
      </c>
      <c r="T1808" t="s">
        <v>81</v>
      </c>
      <c r="U1808" t="s">
        <v>82</v>
      </c>
      <c r="V1808" t="s">
        <v>83</v>
      </c>
      <c r="W1808" t="s">
        <v>109</v>
      </c>
      <c r="X1808" t="s"/>
      <c r="Y1808" t="s">
        <v>85</v>
      </c>
      <c r="Z1808">
        <f>HYPERLINK("https://hotel-media.eclerx.com/savepage/tk_15462412994350612_sr_188.html","info")</f>
        <v/>
      </c>
      <c r="AA1808" t="n">
        <v>99166</v>
      </c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13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955277</v>
      </c>
      <c r="AZ1808" t="s">
        <v>157</v>
      </c>
      <c r="BA1808" t="s"/>
      <c r="BB1808" t="n">
        <v>92103</v>
      </c>
      <c r="BC1808" t="n">
        <v>52.51307</v>
      </c>
      <c r="BD1808" t="n">
        <v>52.51307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153</v>
      </c>
      <c r="F1809" t="n">
        <v>529947</v>
      </c>
      <c r="G1809" t="s">
        <v>74</v>
      </c>
      <c r="H1809" t="s">
        <v>75</v>
      </c>
      <c r="I1809" t="s"/>
      <c r="J1809" t="s">
        <v>74</v>
      </c>
      <c r="K1809" t="n">
        <v>86</v>
      </c>
      <c r="L1809" t="s">
        <v>76</v>
      </c>
      <c r="M1809" t="s"/>
      <c r="N1809" t="s">
        <v>161</v>
      </c>
      <c r="O1809" t="s">
        <v>78</v>
      </c>
      <c r="P1809" t="s">
        <v>155</v>
      </c>
      <c r="Q1809" t="s"/>
      <c r="R1809" t="s">
        <v>112</v>
      </c>
      <c r="S1809" t="s">
        <v>156</v>
      </c>
      <c r="T1809" t="s">
        <v>81</v>
      </c>
      <c r="U1809" t="s">
        <v>82</v>
      </c>
      <c r="V1809" t="s">
        <v>83</v>
      </c>
      <c r="W1809" t="s">
        <v>109</v>
      </c>
      <c r="X1809" t="s"/>
      <c r="Y1809" t="s">
        <v>85</v>
      </c>
      <c r="Z1809">
        <f>HYPERLINK("https://hotel-media.eclerx.com/savepage/tk_15462412994350612_sr_188.html","info")</f>
        <v/>
      </c>
      <c r="AA1809" t="n">
        <v>99166</v>
      </c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13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955277</v>
      </c>
      <c r="AZ1809" t="s">
        <v>157</v>
      </c>
      <c r="BA1809" t="s"/>
      <c r="BB1809" t="n">
        <v>92103</v>
      </c>
      <c r="BC1809" t="n">
        <v>52.51307</v>
      </c>
      <c r="BD1809" t="n">
        <v>52.51307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153</v>
      </c>
      <c r="F1810" t="n">
        <v>529947</v>
      </c>
      <c r="G1810" t="s">
        <v>74</v>
      </c>
      <c r="H1810" t="s">
        <v>75</v>
      </c>
      <c r="I1810" t="s"/>
      <c r="J1810" t="s">
        <v>74</v>
      </c>
      <c r="K1810" t="n">
        <v>86</v>
      </c>
      <c r="L1810" t="s">
        <v>76</v>
      </c>
      <c r="M1810" t="s"/>
      <c r="N1810" t="s">
        <v>160</v>
      </c>
      <c r="O1810" t="s">
        <v>78</v>
      </c>
      <c r="P1810" t="s">
        <v>155</v>
      </c>
      <c r="Q1810" t="s"/>
      <c r="R1810" t="s">
        <v>112</v>
      </c>
      <c r="S1810" t="s">
        <v>156</v>
      </c>
      <c r="T1810" t="s">
        <v>81</v>
      </c>
      <c r="U1810" t="s">
        <v>82</v>
      </c>
      <c r="V1810" t="s">
        <v>83</v>
      </c>
      <c r="W1810" t="s">
        <v>109</v>
      </c>
      <c r="X1810" t="s"/>
      <c r="Y1810" t="s">
        <v>85</v>
      </c>
      <c r="Z1810">
        <f>HYPERLINK("https://hotel-media.eclerx.com/savepage/tk_15462412994350612_sr_188.html","info")</f>
        <v/>
      </c>
      <c r="AA1810" t="n">
        <v>99166</v>
      </c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13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955277</v>
      </c>
      <c r="AZ1810" t="s">
        <v>157</v>
      </c>
      <c r="BA1810" t="s"/>
      <c r="BB1810" t="n">
        <v>92103</v>
      </c>
      <c r="BC1810" t="n">
        <v>52.51307</v>
      </c>
      <c r="BD1810" t="n">
        <v>52.51307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153</v>
      </c>
      <c r="F1811" t="n">
        <v>529947</v>
      </c>
      <c r="G1811" t="s">
        <v>74</v>
      </c>
      <c r="H1811" t="s">
        <v>75</v>
      </c>
      <c r="I1811" t="s"/>
      <c r="J1811" t="s">
        <v>74</v>
      </c>
      <c r="K1811" t="n">
        <v>86</v>
      </c>
      <c r="L1811" t="s">
        <v>76</v>
      </c>
      <c r="M1811" t="s"/>
      <c r="N1811" t="s">
        <v>161</v>
      </c>
      <c r="O1811" t="s">
        <v>78</v>
      </c>
      <c r="P1811" t="s">
        <v>155</v>
      </c>
      <c r="Q1811" t="s"/>
      <c r="R1811" t="s">
        <v>112</v>
      </c>
      <c r="S1811" t="s">
        <v>156</v>
      </c>
      <c r="T1811" t="s">
        <v>81</v>
      </c>
      <c r="U1811" t="s">
        <v>82</v>
      </c>
      <c r="V1811" t="s">
        <v>83</v>
      </c>
      <c r="W1811" t="s">
        <v>109</v>
      </c>
      <c r="X1811" t="s"/>
      <c r="Y1811" t="s">
        <v>85</v>
      </c>
      <c r="Z1811">
        <f>HYPERLINK("https://hotel-media.eclerx.com/savepage/tk_15462412994350612_sr_188.html","info")</f>
        <v/>
      </c>
      <c r="AA1811" t="n">
        <v>99166</v>
      </c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13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955277</v>
      </c>
      <c r="AZ1811" t="s">
        <v>157</v>
      </c>
      <c r="BA1811" t="s"/>
      <c r="BB1811" t="n">
        <v>92103</v>
      </c>
      <c r="BC1811" t="n">
        <v>52.51307</v>
      </c>
      <c r="BD1811" t="n">
        <v>52.51307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153</v>
      </c>
      <c r="F1812" t="n">
        <v>529947</v>
      </c>
      <c r="G1812" t="s">
        <v>74</v>
      </c>
      <c r="H1812" t="s">
        <v>75</v>
      </c>
      <c r="I1812" t="s"/>
      <c r="J1812" t="s">
        <v>74</v>
      </c>
      <c r="K1812" t="n">
        <v>86</v>
      </c>
      <c r="L1812" t="s">
        <v>76</v>
      </c>
      <c r="M1812" t="s"/>
      <c r="N1812" t="s">
        <v>160</v>
      </c>
      <c r="O1812" t="s">
        <v>78</v>
      </c>
      <c r="P1812" t="s">
        <v>155</v>
      </c>
      <c r="Q1812" t="s"/>
      <c r="R1812" t="s">
        <v>112</v>
      </c>
      <c r="S1812" t="s">
        <v>156</v>
      </c>
      <c r="T1812" t="s">
        <v>81</v>
      </c>
      <c r="U1812" t="s">
        <v>82</v>
      </c>
      <c r="V1812" t="s">
        <v>83</v>
      </c>
      <c r="W1812" t="s">
        <v>109</v>
      </c>
      <c r="X1812" t="s"/>
      <c r="Y1812" t="s">
        <v>85</v>
      </c>
      <c r="Z1812">
        <f>HYPERLINK("https://hotel-media.eclerx.com/savepage/tk_15462412994350612_sr_188.html","info")</f>
        <v/>
      </c>
      <c r="AA1812" t="n">
        <v>99166</v>
      </c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13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955277</v>
      </c>
      <c r="AZ1812" t="s">
        <v>157</v>
      </c>
      <c r="BA1812" t="s"/>
      <c r="BB1812" t="n">
        <v>92103</v>
      </c>
      <c r="BC1812" t="n">
        <v>52.51307</v>
      </c>
      <c r="BD1812" t="n">
        <v>52.51307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153</v>
      </c>
      <c r="F1813" t="n">
        <v>529947</v>
      </c>
      <c r="G1813" t="s">
        <v>74</v>
      </c>
      <c r="H1813" t="s">
        <v>75</v>
      </c>
      <c r="I1813" t="s"/>
      <c r="J1813" t="s">
        <v>74</v>
      </c>
      <c r="K1813" t="n">
        <v>102</v>
      </c>
      <c r="L1813" t="s">
        <v>76</v>
      </c>
      <c r="M1813" t="s"/>
      <c r="N1813" t="s">
        <v>162</v>
      </c>
      <c r="O1813" t="s">
        <v>78</v>
      </c>
      <c r="P1813" t="s">
        <v>155</v>
      </c>
      <c r="Q1813" t="s"/>
      <c r="R1813" t="s">
        <v>112</v>
      </c>
      <c r="S1813" t="s">
        <v>159</v>
      </c>
      <c r="T1813" t="s">
        <v>81</v>
      </c>
      <c r="U1813" t="s">
        <v>82</v>
      </c>
      <c r="V1813" t="s">
        <v>83</v>
      </c>
      <c r="W1813" t="s">
        <v>109</v>
      </c>
      <c r="X1813" t="s"/>
      <c r="Y1813" t="s">
        <v>85</v>
      </c>
      <c r="Z1813">
        <f>HYPERLINK("https://hotel-media.eclerx.com/savepage/tk_15462412994350612_sr_188.html","info")</f>
        <v/>
      </c>
      <c r="AA1813" t="n">
        <v>99166</v>
      </c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13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955277</v>
      </c>
      <c r="AZ1813" t="s">
        <v>157</v>
      </c>
      <c r="BA1813" t="s"/>
      <c r="BB1813" t="n">
        <v>92103</v>
      </c>
      <c r="BC1813" t="n">
        <v>52.51307</v>
      </c>
      <c r="BD1813" t="n">
        <v>52.51307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153</v>
      </c>
      <c r="F1814" t="n">
        <v>529947</v>
      </c>
      <c r="G1814" t="s">
        <v>74</v>
      </c>
      <c r="H1814" t="s">
        <v>75</v>
      </c>
      <c r="I1814" t="s"/>
      <c r="J1814" t="s">
        <v>74</v>
      </c>
      <c r="K1814" t="n">
        <v>106</v>
      </c>
      <c r="L1814" t="s">
        <v>76</v>
      </c>
      <c r="M1814" t="s"/>
      <c r="N1814" t="s">
        <v>163</v>
      </c>
      <c r="O1814" t="s">
        <v>78</v>
      </c>
      <c r="P1814" t="s">
        <v>155</v>
      </c>
      <c r="Q1814" t="s"/>
      <c r="R1814" t="s">
        <v>112</v>
      </c>
      <c r="S1814" t="s">
        <v>164</v>
      </c>
      <c r="T1814" t="s">
        <v>81</v>
      </c>
      <c r="U1814" t="s">
        <v>82</v>
      </c>
      <c r="V1814" t="s">
        <v>83</v>
      </c>
      <c r="W1814" t="s">
        <v>109</v>
      </c>
      <c r="X1814" t="s"/>
      <c r="Y1814" t="s">
        <v>85</v>
      </c>
      <c r="Z1814">
        <f>HYPERLINK("https://hotel-media.eclerx.com/savepage/tk_15462412994350612_sr_188.html","info")</f>
        <v/>
      </c>
      <c r="AA1814" t="n">
        <v>99166</v>
      </c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13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955277</v>
      </c>
      <c r="AZ1814" t="s">
        <v>157</v>
      </c>
      <c r="BA1814" t="s"/>
      <c r="BB1814" t="n">
        <v>92103</v>
      </c>
      <c r="BC1814" t="n">
        <v>52.51307</v>
      </c>
      <c r="BD1814" t="n">
        <v>52.51307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153</v>
      </c>
      <c r="F1815" t="n">
        <v>529947</v>
      </c>
      <c r="G1815" t="s">
        <v>74</v>
      </c>
      <c r="H1815" t="s">
        <v>75</v>
      </c>
      <c r="I1815" t="s"/>
      <c r="J1815" t="s">
        <v>74</v>
      </c>
      <c r="K1815" t="n">
        <v>106</v>
      </c>
      <c r="L1815" t="s">
        <v>76</v>
      </c>
      <c r="M1815" t="s"/>
      <c r="N1815" t="s">
        <v>163</v>
      </c>
      <c r="O1815" t="s">
        <v>78</v>
      </c>
      <c r="P1815" t="s">
        <v>155</v>
      </c>
      <c r="Q1815" t="s"/>
      <c r="R1815" t="s">
        <v>112</v>
      </c>
      <c r="S1815" t="s">
        <v>164</v>
      </c>
      <c r="T1815" t="s">
        <v>81</v>
      </c>
      <c r="U1815" t="s">
        <v>82</v>
      </c>
      <c r="V1815" t="s">
        <v>83</v>
      </c>
      <c r="W1815" t="s">
        <v>109</v>
      </c>
      <c r="X1815" t="s"/>
      <c r="Y1815" t="s">
        <v>85</v>
      </c>
      <c r="Z1815">
        <f>HYPERLINK("https://hotel-media.eclerx.com/savepage/tk_15462412994350612_sr_188.html","info")</f>
        <v/>
      </c>
      <c r="AA1815" t="n">
        <v>99166</v>
      </c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13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955277</v>
      </c>
      <c r="AZ1815" t="s">
        <v>157</v>
      </c>
      <c r="BA1815" t="s"/>
      <c r="BB1815" t="n">
        <v>92103</v>
      </c>
      <c r="BC1815" t="n">
        <v>52.51307</v>
      </c>
      <c r="BD1815" t="n">
        <v>52.51307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153</v>
      </c>
      <c r="F1816" t="n">
        <v>529947</v>
      </c>
      <c r="G1816" t="s">
        <v>74</v>
      </c>
      <c r="H1816" t="s">
        <v>75</v>
      </c>
      <c r="I1816" t="s"/>
      <c r="J1816" t="s">
        <v>74</v>
      </c>
      <c r="K1816" t="n">
        <v>106</v>
      </c>
      <c r="L1816" t="s">
        <v>76</v>
      </c>
      <c r="M1816" t="s"/>
      <c r="N1816" t="s">
        <v>163</v>
      </c>
      <c r="O1816" t="s">
        <v>78</v>
      </c>
      <c r="P1816" t="s">
        <v>155</v>
      </c>
      <c r="Q1816" t="s"/>
      <c r="R1816" t="s">
        <v>112</v>
      </c>
      <c r="S1816" t="s">
        <v>164</v>
      </c>
      <c r="T1816" t="s">
        <v>81</v>
      </c>
      <c r="U1816" t="s">
        <v>82</v>
      </c>
      <c r="V1816" t="s">
        <v>83</v>
      </c>
      <c r="W1816" t="s">
        <v>109</v>
      </c>
      <c r="X1816" t="s"/>
      <c r="Y1816" t="s">
        <v>85</v>
      </c>
      <c r="Z1816">
        <f>HYPERLINK("https://hotel-media.eclerx.com/savepage/tk_15462412994350612_sr_188.html","info")</f>
        <v/>
      </c>
      <c r="AA1816" t="n">
        <v>99166</v>
      </c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13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955277</v>
      </c>
      <c r="AZ1816" t="s">
        <v>157</v>
      </c>
      <c r="BA1816" t="s"/>
      <c r="BB1816" t="n">
        <v>92103</v>
      </c>
      <c r="BC1816" t="n">
        <v>52.51307</v>
      </c>
      <c r="BD1816" t="n">
        <v>52.51307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153</v>
      </c>
      <c r="F1817" t="n">
        <v>529947</v>
      </c>
      <c r="G1817" t="s">
        <v>74</v>
      </c>
      <c r="H1817" t="s">
        <v>75</v>
      </c>
      <c r="I1817" t="s"/>
      <c r="J1817" t="s">
        <v>74</v>
      </c>
      <c r="K1817" t="n">
        <v>118</v>
      </c>
      <c r="L1817" t="s">
        <v>76</v>
      </c>
      <c r="M1817" t="s"/>
      <c r="N1817" t="s">
        <v>161</v>
      </c>
      <c r="O1817" t="s">
        <v>78</v>
      </c>
      <c r="P1817" t="s">
        <v>155</v>
      </c>
      <c r="Q1817" t="s"/>
      <c r="R1817" t="s">
        <v>112</v>
      </c>
      <c r="S1817" t="s">
        <v>165</v>
      </c>
      <c r="T1817" t="s">
        <v>81</v>
      </c>
      <c r="U1817" t="s">
        <v>82</v>
      </c>
      <c r="V1817" t="s">
        <v>83</v>
      </c>
      <c r="W1817" t="s">
        <v>84</v>
      </c>
      <c r="X1817" t="s"/>
      <c r="Y1817" t="s">
        <v>85</v>
      </c>
      <c r="Z1817">
        <f>HYPERLINK("https://hotel-media.eclerx.com/savepage/tk_15462412994350612_sr_188.html","info")</f>
        <v/>
      </c>
      <c r="AA1817" t="n">
        <v>99166</v>
      </c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13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955277</v>
      </c>
      <c r="AZ1817" t="s">
        <v>157</v>
      </c>
      <c r="BA1817" t="s"/>
      <c r="BB1817" t="n">
        <v>92103</v>
      </c>
      <c r="BC1817" t="n">
        <v>52.51307</v>
      </c>
      <c r="BD1817" t="n">
        <v>52.51307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153</v>
      </c>
      <c r="F1818" t="n">
        <v>529947</v>
      </c>
      <c r="G1818" t="s">
        <v>74</v>
      </c>
      <c r="H1818" t="s">
        <v>75</v>
      </c>
      <c r="I1818" t="s"/>
      <c r="J1818" t="s">
        <v>74</v>
      </c>
      <c r="K1818" t="n">
        <v>118</v>
      </c>
      <c r="L1818" t="s">
        <v>76</v>
      </c>
      <c r="M1818" t="s"/>
      <c r="N1818" t="s">
        <v>160</v>
      </c>
      <c r="O1818" t="s">
        <v>78</v>
      </c>
      <c r="P1818" t="s">
        <v>155</v>
      </c>
      <c r="Q1818" t="s"/>
      <c r="R1818" t="s">
        <v>112</v>
      </c>
      <c r="S1818" t="s">
        <v>165</v>
      </c>
      <c r="T1818" t="s">
        <v>81</v>
      </c>
      <c r="U1818" t="s">
        <v>82</v>
      </c>
      <c r="V1818" t="s">
        <v>83</v>
      </c>
      <c r="W1818" t="s">
        <v>84</v>
      </c>
      <c r="X1818" t="s"/>
      <c r="Y1818" t="s">
        <v>85</v>
      </c>
      <c r="Z1818">
        <f>HYPERLINK("https://hotel-media.eclerx.com/savepage/tk_15462412994350612_sr_188.html","info")</f>
        <v/>
      </c>
      <c r="AA1818" t="n">
        <v>99166</v>
      </c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13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955277</v>
      </c>
      <c r="AZ1818" t="s">
        <v>157</v>
      </c>
      <c r="BA1818" t="s"/>
      <c r="BB1818" t="n">
        <v>92103</v>
      </c>
      <c r="BC1818" t="n">
        <v>52.51307</v>
      </c>
      <c r="BD1818" t="n">
        <v>52.51307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153</v>
      </c>
      <c r="F1819" t="n">
        <v>529947</v>
      </c>
      <c r="G1819" t="s">
        <v>74</v>
      </c>
      <c r="H1819" t="s">
        <v>75</v>
      </c>
      <c r="I1819" t="s"/>
      <c r="J1819" t="s">
        <v>74</v>
      </c>
      <c r="K1819" t="n">
        <v>118</v>
      </c>
      <c r="L1819" t="s">
        <v>76</v>
      </c>
      <c r="M1819" t="s"/>
      <c r="N1819" t="s">
        <v>161</v>
      </c>
      <c r="O1819" t="s">
        <v>78</v>
      </c>
      <c r="P1819" t="s">
        <v>155</v>
      </c>
      <c r="Q1819" t="s"/>
      <c r="R1819" t="s">
        <v>112</v>
      </c>
      <c r="S1819" t="s">
        <v>165</v>
      </c>
      <c r="T1819" t="s">
        <v>81</v>
      </c>
      <c r="U1819" t="s">
        <v>82</v>
      </c>
      <c r="V1819" t="s">
        <v>83</v>
      </c>
      <c r="W1819" t="s">
        <v>84</v>
      </c>
      <c r="X1819" t="s"/>
      <c r="Y1819" t="s">
        <v>85</v>
      </c>
      <c r="Z1819">
        <f>HYPERLINK("https://hotel-media.eclerx.com/savepage/tk_15462412994350612_sr_188.html","info")</f>
        <v/>
      </c>
      <c r="AA1819" t="n">
        <v>99166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13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955277</v>
      </c>
      <c r="AZ1819" t="s">
        <v>157</v>
      </c>
      <c r="BA1819" t="s"/>
      <c r="BB1819" t="n">
        <v>92103</v>
      </c>
      <c r="BC1819" t="n">
        <v>52.51307</v>
      </c>
      <c r="BD1819" t="n">
        <v>52.51307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153</v>
      </c>
      <c r="F1820" t="n">
        <v>529947</v>
      </c>
      <c r="G1820" t="s">
        <v>74</v>
      </c>
      <c r="H1820" t="s">
        <v>75</v>
      </c>
      <c r="I1820" t="s"/>
      <c r="J1820" t="s">
        <v>74</v>
      </c>
      <c r="K1820" t="n">
        <v>118</v>
      </c>
      <c r="L1820" t="s">
        <v>76</v>
      </c>
      <c r="M1820" t="s"/>
      <c r="N1820" t="s">
        <v>160</v>
      </c>
      <c r="O1820" t="s">
        <v>78</v>
      </c>
      <c r="P1820" t="s">
        <v>155</v>
      </c>
      <c r="Q1820" t="s"/>
      <c r="R1820" t="s">
        <v>112</v>
      </c>
      <c r="S1820" t="s">
        <v>165</v>
      </c>
      <c r="T1820" t="s">
        <v>81</v>
      </c>
      <c r="U1820" t="s">
        <v>82</v>
      </c>
      <c r="V1820" t="s">
        <v>83</v>
      </c>
      <c r="W1820" t="s">
        <v>84</v>
      </c>
      <c r="X1820" t="s"/>
      <c r="Y1820" t="s">
        <v>85</v>
      </c>
      <c r="Z1820">
        <f>HYPERLINK("https://hotel-media.eclerx.com/savepage/tk_15462412994350612_sr_188.html","info")</f>
        <v/>
      </c>
      <c r="AA1820" t="n">
        <v>99166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13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955277</v>
      </c>
      <c r="AZ1820" t="s">
        <v>157</v>
      </c>
      <c r="BA1820" t="s"/>
      <c r="BB1820" t="n">
        <v>92103</v>
      </c>
      <c r="BC1820" t="n">
        <v>52.51307</v>
      </c>
      <c r="BD1820" t="n">
        <v>52.51307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153</v>
      </c>
      <c r="F1821" t="n">
        <v>529947</v>
      </c>
      <c r="G1821" t="s">
        <v>74</v>
      </c>
      <c r="H1821" t="s">
        <v>75</v>
      </c>
      <c r="I1821" t="s"/>
      <c r="J1821" t="s">
        <v>74</v>
      </c>
      <c r="K1821" t="n">
        <v>118</v>
      </c>
      <c r="L1821" t="s">
        <v>76</v>
      </c>
      <c r="M1821" t="s"/>
      <c r="N1821" t="s">
        <v>161</v>
      </c>
      <c r="O1821" t="s">
        <v>78</v>
      </c>
      <c r="P1821" t="s">
        <v>155</v>
      </c>
      <c r="Q1821" t="s"/>
      <c r="R1821" t="s">
        <v>112</v>
      </c>
      <c r="S1821" t="s">
        <v>165</v>
      </c>
      <c r="T1821" t="s">
        <v>81</v>
      </c>
      <c r="U1821" t="s">
        <v>82</v>
      </c>
      <c r="V1821" t="s">
        <v>83</v>
      </c>
      <c r="W1821" t="s">
        <v>84</v>
      </c>
      <c r="X1821" t="s"/>
      <c r="Y1821" t="s">
        <v>85</v>
      </c>
      <c r="Z1821">
        <f>HYPERLINK("https://hotel-media.eclerx.com/savepage/tk_15462412994350612_sr_188.html","info")</f>
        <v/>
      </c>
      <c r="AA1821" t="n">
        <v>99166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13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955277</v>
      </c>
      <c r="AZ1821" t="s">
        <v>157</v>
      </c>
      <c r="BA1821" t="s"/>
      <c r="BB1821" t="n">
        <v>92103</v>
      </c>
      <c r="BC1821" t="n">
        <v>52.51307</v>
      </c>
      <c r="BD1821" t="n">
        <v>52.51307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153</v>
      </c>
      <c r="F1822" t="n">
        <v>529947</v>
      </c>
      <c r="G1822" t="s">
        <v>74</v>
      </c>
      <c r="H1822" t="s">
        <v>75</v>
      </c>
      <c r="I1822" t="s"/>
      <c r="J1822" t="s">
        <v>74</v>
      </c>
      <c r="K1822" t="n">
        <v>118</v>
      </c>
      <c r="L1822" t="s">
        <v>76</v>
      </c>
      <c r="M1822" t="s"/>
      <c r="N1822" t="s">
        <v>160</v>
      </c>
      <c r="O1822" t="s">
        <v>78</v>
      </c>
      <c r="P1822" t="s">
        <v>155</v>
      </c>
      <c r="Q1822" t="s"/>
      <c r="R1822" t="s">
        <v>112</v>
      </c>
      <c r="S1822" t="s">
        <v>165</v>
      </c>
      <c r="T1822" t="s">
        <v>81</v>
      </c>
      <c r="U1822" t="s">
        <v>82</v>
      </c>
      <c r="V1822" t="s">
        <v>83</v>
      </c>
      <c r="W1822" t="s">
        <v>84</v>
      </c>
      <c r="X1822" t="s"/>
      <c r="Y1822" t="s">
        <v>85</v>
      </c>
      <c r="Z1822">
        <f>HYPERLINK("https://hotel-media.eclerx.com/savepage/tk_15462412994350612_sr_188.html","info")</f>
        <v/>
      </c>
      <c r="AA1822" t="n">
        <v>99166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13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955277</v>
      </c>
      <c r="AZ1822" t="s">
        <v>157</v>
      </c>
      <c r="BA1822" t="s"/>
      <c r="BB1822" t="n">
        <v>92103</v>
      </c>
      <c r="BC1822" t="n">
        <v>52.51307</v>
      </c>
      <c r="BD1822" t="n">
        <v>52.51307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153</v>
      </c>
      <c r="F1823" t="n">
        <v>529947</v>
      </c>
      <c r="G1823" t="s">
        <v>74</v>
      </c>
      <c r="H1823" t="s">
        <v>75</v>
      </c>
      <c r="I1823" t="s"/>
      <c r="J1823" t="s">
        <v>74</v>
      </c>
      <c r="K1823" t="n">
        <v>122</v>
      </c>
      <c r="L1823" t="s">
        <v>76</v>
      </c>
      <c r="M1823" t="s"/>
      <c r="N1823" t="s">
        <v>166</v>
      </c>
      <c r="O1823" t="s">
        <v>78</v>
      </c>
      <c r="P1823" t="s">
        <v>155</v>
      </c>
      <c r="Q1823" t="s"/>
      <c r="R1823" t="s">
        <v>112</v>
      </c>
      <c r="S1823" t="s">
        <v>167</v>
      </c>
      <c r="T1823" t="s">
        <v>81</v>
      </c>
      <c r="U1823" t="s">
        <v>82</v>
      </c>
      <c r="V1823" t="s">
        <v>83</v>
      </c>
      <c r="W1823" t="s">
        <v>109</v>
      </c>
      <c r="X1823" t="s"/>
      <c r="Y1823" t="s">
        <v>85</v>
      </c>
      <c r="Z1823">
        <f>HYPERLINK("https://hotel-media.eclerx.com/savepage/tk_15462412994350612_sr_188.html","info")</f>
        <v/>
      </c>
      <c r="AA1823" t="n">
        <v>99166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13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955277</v>
      </c>
      <c r="AZ1823" t="s">
        <v>157</v>
      </c>
      <c r="BA1823" t="s"/>
      <c r="BB1823" t="n">
        <v>92103</v>
      </c>
      <c r="BC1823" t="n">
        <v>52.51307</v>
      </c>
      <c r="BD1823" t="n">
        <v>52.51307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153</v>
      </c>
      <c r="F1824" t="n">
        <v>529947</v>
      </c>
      <c r="G1824" t="s">
        <v>74</v>
      </c>
      <c r="H1824" t="s">
        <v>75</v>
      </c>
      <c r="I1824" t="s"/>
      <c r="J1824" t="s">
        <v>74</v>
      </c>
      <c r="K1824" t="n">
        <v>138</v>
      </c>
      <c r="L1824" t="s">
        <v>76</v>
      </c>
      <c r="M1824" t="s"/>
      <c r="N1824" t="s">
        <v>163</v>
      </c>
      <c r="O1824" t="s">
        <v>78</v>
      </c>
      <c r="P1824" t="s">
        <v>155</v>
      </c>
      <c r="Q1824" t="s"/>
      <c r="R1824" t="s">
        <v>112</v>
      </c>
      <c r="S1824" t="s">
        <v>168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>
        <f>HYPERLINK("https://hotel-media.eclerx.com/savepage/tk_15462412994350612_sr_188.html","info")</f>
        <v/>
      </c>
      <c r="AA1824" t="n">
        <v>99166</v>
      </c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13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955277</v>
      </c>
      <c r="AZ1824" t="s">
        <v>157</v>
      </c>
      <c r="BA1824" t="s"/>
      <c r="BB1824" t="n">
        <v>92103</v>
      </c>
      <c r="BC1824" t="n">
        <v>52.51307</v>
      </c>
      <c r="BD1824" t="n">
        <v>52.51307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153</v>
      </c>
      <c r="F1825" t="n">
        <v>529947</v>
      </c>
      <c r="G1825" t="s">
        <v>74</v>
      </c>
      <c r="H1825" t="s">
        <v>75</v>
      </c>
      <c r="I1825" t="s"/>
      <c r="J1825" t="s">
        <v>74</v>
      </c>
      <c r="K1825" t="n">
        <v>138</v>
      </c>
      <c r="L1825" t="s">
        <v>76</v>
      </c>
      <c r="M1825" t="s"/>
      <c r="N1825" t="s">
        <v>163</v>
      </c>
      <c r="O1825" t="s">
        <v>78</v>
      </c>
      <c r="P1825" t="s">
        <v>155</v>
      </c>
      <c r="Q1825" t="s"/>
      <c r="R1825" t="s">
        <v>112</v>
      </c>
      <c r="S1825" t="s">
        <v>168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>
        <f>HYPERLINK("https://hotel-media.eclerx.com/savepage/tk_15462412994350612_sr_188.html","info")</f>
        <v/>
      </c>
      <c r="AA1825" t="n">
        <v>99166</v>
      </c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13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955277</v>
      </c>
      <c r="AZ1825" t="s">
        <v>157</v>
      </c>
      <c r="BA1825" t="s"/>
      <c r="BB1825" t="n">
        <v>92103</v>
      </c>
      <c r="BC1825" t="n">
        <v>52.51307</v>
      </c>
      <c r="BD1825" t="n">
        <v>52.51307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1922</v>
      </c>
      <c r="F1826" t="n">
        <v>-1</v>
      </c>
      <c r="G1826" t="s">
        <v>74</v>
      </c>
      <c r="H1826" t="s">
        <v>75</v>
      </c>
      <c r="I1826" t="s"/>
      <c r="J1826" t="s">
        <v>74</v>
      </c>
      <c r="K1826" t="n">
        <v>55</v>
      </c>
      <c r="L1826" t="s">
        <v>76</v>
      </c>
      <c r="M1826" t="s"/>
      <c r="N1826" t="s">
        <v>104</v>
      </c>
      <c r="O1826" t="s">
        <v>78</v>
      </c>
      <c r="P1826" t="s">
        <v>1922</v>
      </c>
      <c r="Q1826" t="s"/>
      <c r="R1826" t="s">
        <v>380</v>
      </c>
      <c r="S1826" t="s">
        <v>231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>
        <f>HYPERLINK("https://hotel-media.eclerx.com/savepage/tk_15462421955850446_sr_188.html","info")</f>
        <v/>
      </c>
      <c r="AA1826" t="n">
        <v>-8731604</v>
      </c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503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8731604</v>
      </c>
      <c r="AZ1826" t="s">
        <v>1923</v>
      </c>
      <c r="BA1826" t="s"/>
      <c r="BB1826" t="n">
        <v>391627</v>
      </c>
      <c r="BC1826" t="n">
        <v>52.510841</v>
      </c>
      <c r="BD1826" t="n">
        <v>52.510841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1924</v>
      </c>
      <c r="F1827" t="n">
        <v>268689</v>
      </c>
      <c r="G1827" t="s">
        <v>74</v>
      </c>
      <c r="H1827" t="s">
        <v>75</v>
      </c>
      <c r="I1827" t="s"/>
      <c r="J1827" t="s">
        <v>74</v>
      </c>
      <c r="K1827" t="n">
        <v>66</v>
      </c>
      <c r="L1827" t="s">
        <v>76</v>
      </c>
      <c r="M1827" t="s"/>
      <c r="N1827" t="s">
        <v>93</v>
      </c>
      <c r="O1827" t="s">
        <v>78</v>
      </c>
      <c r="P1827" t="s">
        <v>1925</v>
      </c>
      <c r="Q1827" t="s"/>
      <c r="R1827" t="s">
        <v>112</v>
      </c>
      <c r="S1827" t="s">
        <v>715</v>
      </c>
      <c r="T1827" t="s">
        <v>81</v>
      </c>
      <c r="U1827" t="s">
        <v>82</v>
      </c>
      <c r="V1827" t="s">
        <v>83</v>
      </c>
      <c r="W1827" t="s">
        <v>109</v>
      </c>
      <c r="X1827" t="s"/>
      <c r="Y1827" t="s">
        <v>85</v>
      </c>
      <c r="Z1827">
        <f>HYPERLINK("https://hotel-media.eclerx.com/savepage/tk_15462419436674485_sr_188.html","info")</f>
        <v/>
      </c>
      <c r="AA1827" t="n">
        <v>81261</v>
      </c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363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955133</v>
      </c>
      <c r="AZ1827" t="s">
        <v>1926</v>
      </c>
      <c r="BA1827" t="s"/>
      <c r="BB1827" t="n">
        <v>6673</v>
      </c>
      <c r="BC1827" t="n">
        <v>52.50255</v>
      </c>
      <c r="BD1827" t="n">
        <v>52.50255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1924</v>
      </c>
      <c r="F1828" t="n">
        <v>268689</v>
      </c>
      <c r="G1828" t="s">
        <v>74</v>
      </c>
      <c r="H1828" t="s">
        <v>75</v>
      </c>
      <c r="I1828" t="s"/>
      <c r="J1828" t="s">
        <v>74</v>
      </c>
      <c r="K1828" t="n">
        <v>69.8</v>
      </c>
      <c r="L1828" t="s">
        <v>76</v>
      </c>
      <c r="M1828" t="s"/>
      <c r="N1828" t="s">
        <v>104</v>
      </c>
      <c r="O1828" t="s">
        <v>78</v>
      </c>
      <c r="P1828" t="s">
        <v>1925</v>
      </c>
      <c r="Q1828" t="s"/>
      <c r="R1828" t="s">
        <v>112</v>
      </c>
      <c r="S1828" t="s">
        <v>1927</v>
      </c>
      <c r="T1828" t="s">
        <v>81</v>
      </c>
      <c r="U1828" t="s">
        <v>82</v>
      </c>
      <c r="V1828" t="s">
        <v>83</v>
      </c>
      <c r="W1828" t="s">
        <v>109</v>
      </c>
      <c r="X1828" t="s"/>
      <c r="Y1828" t="s">
        <v>85</v>
      </c>
      <c r="Z1828">
        <f>HYPERLINK("https://hotel-media.eclerx.com/savepage/tk_15462419436674485_sr_188.html","info")</f>
        <v/>
      </c>
      <c r="AA1828" t="n">
        <v>81261</v>
      </c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363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955133</v>
      </c>
      <c r="AZ1828" t="s">
        <v>1926</v>
      </c>
      <c r="BA1828" t="s"/>
      <c r="BB1828" t="n">
        <v>6673</v>
      </c>
      <c r="BC1828" t="n">
        <v>52.50255</v>
      </c>
      <c r="BD1828" t="n">
        <v>52.50255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1924</v>
      </c>
      <c r="F1829" t="n">
        <v>268689</v>
      </c>
      <c r="G1829" t="s">
        <v>74</v>
      </c>
      <c r="H1829" t="s">
        <v>75</v>
      </c>
      <c r="I1829" t="s"/>
      <c r="J1829" t="s">
        <v>74</v>
      </c>
      <c r="K1829" t="n">
        <v>79.5</v>
      </c>
      <c r="L1829" t="s">
        <v>76</v>
      </c>
      <c r="M1829" t="s"/>
      <c r="N1829" t="s">
        <v>182</v>
      </c>
      <c r="O1829" t="s">
        <v>78</v>
      </c>
      <c r="P1829" t="s">
        <v>1925</v>
      </c>
      <c r="Q1829" t="s"/>
      <c r="R1829" t="s">
        <v>112</v>
      </c>
      <c r="S1829" t="s">
        <v>1558</v>
      </c>
      <c r="T1829" t="s">
        <v>81</v>
      </c>
      <c r="U1829" t="s">
        <v>82</v>
      </c>
      <c r="V1829" t="s">
        <v>83</v>
      </c>
      <c r="W1829" t="s">
        <v>109</v>
      </c>
      <c r="X1829" t="s"/>
      <c r="Y1829" t="s">
        <v>85</v>
      </c>
      <c r="Z1829">
        <f>HYPERLINK("https://hotel-media.eclerx.com/savepage/tk_15462419436674485_sr_188.html","info")</f>
        <v/>
      </c>
      <c r="AA1829" t="n">
        <v>81261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363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955133</v>
      </c>
      <c r="AZ1829" t="s">
        <v>1926</v>
      </c>
      <c r="BA1829" t="s"/>
      <c r="BB1829" t="n">
        <v>6673</v>
      </c>
      <c r="BC1829" t="n">
        <v>52.50255</v>
      </c>
      <c r="BD1829" t="n">
        <v>52.50255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1924</v>
      </c>
      <c r="F1830" t="n">
        <v>268689</v>
      </c>
      <c r="G1830" t="s">
        <v>74</v>
      </c>
      <c r="H1830" t="s">
        <v>75</v>
      </c>
      <c r="I1830" t="s"/>
      <c r="J1830" t="s">
        <v>74</v>
      </c>
      <c r="K1830" t="n">
        <v>118.3</v>
      </c>
      <c r="L1830" t="s">
        <v>76</v>
      </c>
      <c r="M1830" t="s"/>
      <c r="N1830" t="s">
        <v>220</v>
      </c>
      <c r="O1830" t="s">
        <v>78</v>
      </c>
      <c r="P1830" t="s">
        <v>1925</v>
      </c>
      <c r="Q1830" t="s"/>
      <c r="R1830" t="s">
        <v>112</v>
      </c>
      <c r="S1830" t="s">
        <v>1928</v>
      </c>
      <c r="T1830" t="s">
        <v>81</v>
      </c>
      <c r="U1830" t="s">
        <v>82</v>
      </c>
      <c r="V1830" t="s">
        <v>83</v>
      </c>
      <c r="W1830" t="s">
        <v>109</v>
      </c>
      <c r="X1830" t="s"/>
      <c r="Y1830" t="s">
        <v>85</v>
      </c>
      <c r="Z1830">
        <f>HYPERLINK("https://hotel-media.eclerx.com/savepage/tk_15462419436674485_sr_188.html","info")</f>
        <v/>
      </c>
      <c r="AA1830" t="n">
        <v>81261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363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955133</v>
      </c>
      <c r="AZ1830" t="s">
        <v>1926</v>
      </c>
      <c r="BA1830" t="s"/>
      <c r="BB1830" t="n">
        <v>6673</v>
      </c>
      <c r="BC1830" t="n">
        <v>52.50255</v>
      </c>
      <c r="BD1830" t="n">
        <v>52.50255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1139</v>
      </c>
      <c r="F1831" t="n">
        <v>3539407</v>
      </c>
      <c r="G1831" t="s">
        <v>74</v>
      </c>
      <c r="H1831" t="s">
        <v>75</v>
      </c>
      <c r="I1831" t="s"/>
      <c r="J1831" t="s">
        <v>74</v>
      </c>
      <c r="K1831" t="n">
        <v>90.3</v>
      </c>
      <c r="L1831" t="s">
        <v>76</v>
      </c>
      <c r="M1831" t="s"/>
      <c r="N1831" t="s">
        <v>1140</v>
      </c>
      <c r="O1831" t="s">
        <v>78</v>
      </c>
      <c r="P1831" t="s">
        <v>1141</v>
      </c>
      <c r="Q1831" t="s"/>
      <c r="R1831" t="s">
        <v>171</v>
      </c>
      <c r="S1831" t="s">
        <v>949</v>
      </c>
      <c r="T1831" t="s">
        <v>81</v>
      </c>
      <c r="U1831" t="s">
        <v>82</v>
      </c>
      <c r="V1831" t="s">
        <v>83</v>
      </c>
      <c r="W1831" t="s">
        <v>109</v>
      </c>
      <c r="X1831" t="s"/>
      <c r="Y1831" t="s">
        <v>85</v>
      </c>
      <c r="Z1831">
        <f>HYPERLINK("https://hotel-media.eclerx.com/savepage/tk_1546241814534396_sr_188.html","info")</f>
        <v/>
      </c>
      <c r="AA1831" t="n">
        <v>541972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293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3209890</v>
      </c>
      <c r="AZ1831" t="s">
        <v>1142</v>
      </c>
      <c r="BA1831" t="s"/>
      <c r="BB1831" t="n">
        <v>864803</v>
      </c>
      <c r="BC1831" t="n">
        <v>52.51236</v>
      </c>
      <c r="BD1831" t="n">
        <v>52.51236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1139</v>
      </c>
      <c r="F1832" t="n">
        <v>3539407</v>
      </c>
      <c r="G1832" t="s">
        <v>74</v>
      </c>
      <c r="H1832" t="s">
        <v>75</v>
      </c>
      <c r="I1832" t="s"/>
      <c r="J1832" t="s">
        <v>74</v>
      </c>
      <c r="K1832" t="n">
        <v>113.4</v>
      </c>
      <c r="L1832" t="s">
        <v>76</v>
      </c>
      <c r="M1832" t="s"/>
      <c r="N1832" t="s">
        <v>1143</v>
      </c>
      <c r="O1832" t="s">
        <v>78</v>
      </c>
      <c r="P1832" t="s">
        <v>1141</v>
      </c>
      <c r="Q1832" t="s"/>
      <c r="R1832" t="s">
        <v>171</v>
      </c>
      <c r="S1832" t="s">
        <v>1144</v>
      </c>
      <c r="T1832" t="s">
        <v>81</v>
      </c>
      <c r="U1832" t="s">
        <v>82</v>
      </c>
      <c r="V1832" t="s">
        <v>83</v>
      </c>
      <c r="W1832" t="s">
        <v>109</v>
      </c>
      <c r="X1832" t="s"/>
      <c r="Y1832" t="s">
        <v>85</v>
      </c>
      <c r="Z1832">
        <f>HYPERLINK("https://hotel-media.eclerx.com/savepage/tk_1546241814534396_sr_188.html","info")</f>
        <v/>
      </c>
      <c r="AA1832" t="n">
        <v>541972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293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3209890</v>
      </c>
      <c r="AZ1832" t="s">
        <v>1142</v>
      </c>
      <c r="BA1832" t="s"/>
      <c r="BB1832" t="n">
        <v>864803</v>
      </c>
      <c r="BC1832" t="n">
        <v>52.51236</v>
      </c>
      <c r="BD1832" t="n">
        <v>52.51236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1139</v>
      </c>
      <c r="F1833" t="n">
        <v>3539407</v>
      </c>
      <c r="G1833" t="s">
        <v>74</v>
      </c>
      <c r="H1833" t="s">
        <v>75</v>
      </c>
      <c r="I1833" t="s"/>
      <c r="J1833" t="s">
        <v>74</v>
      </c>
      <c r="K1833" t="n">
        <v>90.3</v>
      </c>
      <c r="L1833" t="s">
        <v>76</v>
      </c>
      <c r="M1833" t="s"/>
      <c r="N1833" t="s">
        <v>1145</v>
      </c>
      <c r="O1833" t="s">
        <v>78</v>
      </c>
      <c r="P1833" t="s">
        <v>1141</v>
      </c>
      <c r="Q1833" t="s"/>
      <c r="R1833" t="s">
        <v>171</v>
      </c>
      <c r="S1833" t="s">
        <v>949</v>
      </c>
      <c r="T1833" t="s">
        <v>81</v>
      </c>
      <c r="U1833" t="s">
        <v>82</v>
      </c>
      <c r="V1833" t="s">
        <v>83</v>
      </c>
      <c r="W1833" t="s">
        <v>109</v>
      </c>
      <c r="X1833" t="s"/>
      <c r="Y1833" t="s">
        <v>85</v>
      </c>
      <c r="Z1833">
        <f>HYPERLINK("https://hotel-media.eclerx.com/savepage/tk_1546241814534396_sr_188.html","info")</f>
        <v/>
      </c>
      <c r="AA1833" t="n">
        <v>541972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293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3209890</v>
      </c>
      <c r="AZ1833" t="s">
        <v>1142</v>
      </c>
      <c r="BA1833" t="s"/>
      <c r="BB1833" t="n">
        <v>864803</v>
      </c>
      <c r="BC1833" t="n">
        <v>52.51236</v>
      </c>
      <c r="BD1833" t="n">
        <v>52.51236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1139</v>
      </c>
      <c r="F1834" t="n">
        <v>3539407</v>
      </c>
      <c r="G1834" t="s">
        <v>74</v>
      </c>
      <c r="H1834" t="s">
        <v>75</v>
      </c>
      <c r="I1834" t="s"/>
      <c r="J1834" t="s">
        <v>74</v>
      </c>
      <c r="K1834" t="n">
        <v>102.9</v>
      </c>
      <c r="L1834" t="s">
        <v>76</v>
      </c>
      <c r="M1834" t="s"/>
      <c r="N1834" t="s">
        <v>1146</v>
      </c>
      <c r="O1834" t="s">
        <v>78</v>
      </c>
      <c r="P1834" t="s">
        <v>1141</v>
      </c>
      <c r="Q1834" t="s"/>
      <c r="R1834" t="s">
        <v>171</v>
      </c>
      <c r="S1834" t="s">
        <v>1147</v>
      </c>
      <c r="T1834" t="s">
        <v>81</v>
      </c>
      <c r="U1834" t="s">
        <v>82</v>
      </c>
      <c r="V1834" t="s">
        <v>83</v>
      </c>
      <c r="W1834" t="s">
        <v>109</v>
      </c>
      <c r="X1834" t="s"/>
      <c r="Y1834" t="s">
        <v>85</v>
      </c>
      <c r="Z1834">
        <f>HYPERLINK("https://hotel-media.eclerx.com/savepage/tk_1546241814534396_sr_188.html","info")</f>
        <v/>
      </c>
      <c r="AA1834" t="n">
        <v>541972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293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3209890</v>
      </c>
      <c r="AZ1834" t="s">
        <v>1142</v>
      </c>
      <c r="BA1834" t="s"/>
      <c r="BB1834" t="n">
        <v>864803</v>
      </c>
      <c r="BC1834" t="n">
        <v>52.51236</v>
      </c>
      <c r="BD1834" t="n">
        <v>52.51236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1139</v>
      </c>
      <c r="F1835" t="n">
        <v>3539407</v>
      </c>
      <c r="G1835" t="s">
        <v>74</v>
      </c>
      <c r="H1835" t="s">
        <v>75</v>
      </c>
      <c r="I1835" t="s"/>
      <c r="J1835" t="s">
        <v>74</v>
      </c>
      <c r="K1835" t="n">
        <v>113.4</v>
      </c>
      <c r="L1835" t="s">
        <v>76</v>
      </c>
      <c r="M1835" t="s"/>
      <c r="N1835" t="s">
        <v>1145</v>
      </c>
      <c r="O1835" t="s">
        <v>78</v>
      </c>
      <c r="P1835" t="s">
        <v>1141</v>
      </c>
      <c r="Q1835" t="s"/>
      <c r="R1835" t="s">
        <v>171</v>
      </c>
      <c r="S1835" t="s">
        <v>1144</v>
      </c>
      <c r="T1835" t="s">
        <v>81</v>
      </c>
      <c r="U1835" t="s">
        <v>82</v>
      </c>
      <c r="V1835" t="s">
        <v>83</v>
      </c>
      <c r="W1835" t="s">
        <v>109</v>
      </c>
      <c r="X1835" t="s"/>
      <c r="Y1835" t="s">
        <v>85</v>
      </c>
      <c r="Z1835">
        <f>HYPERLINK("https://hotel-media.eclerx.com/savepage/tk_1546241814534396_sr_188.html","info")</f>
        <v/>
      </c>
      <c r="AA1835" t="n">
        <v>541972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293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3209890</v>
      </c>
      <c r="AZ1835" t="s">
        <v>1142</v>
      </c>
      <c r="BA1835" t="s"/>
      <c r="BB1835" t="n">
        <v>864803</v>
      </c>
      <c r="BC1835" t="n">
        <v>52.51236</v>
      </c>
      <c r="BD1835" t="n">
        <v>52.51236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1139</v>
      </c>
      <c r="F1836" t="n">
        <v>3539407</v>
      </c>
      <c r="G1836" t="s">
        <v>74</v>
      </c>
      <c r="H1836" t="s">
        <v>75</v>
      </c>
      <c r="I1836" t="s"/>
      <c r="J1836" t="s">
        <v>74</v>
      </c>
      <c r="K1836" t="n">
        <v>128.1</v>
      </c>
      <c r="L1836" t="s">
        <v>76</v>
      </c>
      <c r="M1836" t="s"/>
      <c r="N1836" t="s">
        <v>1145</v>
      </c>
      <c r="O1836" t="s">
        <v>78</v>
      </c>
      <c r="P1836" t="s">
        <v>1141</v>
      </c>
      <c r="Q1836" t="s"/>
      <c r="R1836" t="s">
        <v>171</v>
      </c>
      <c r="S1836" t="s">
        <v>149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>
        <f>HYPERLINK("https://hotel-media.eclerx.com/savepage/tk_1546241814534396_sr_188.html","info")</f>
        <v/>
      </c>
      <c r="AA1836" t="n">
        <v>541972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293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3209890</v>
      </c>
      <c r="AZ1836" t="s">
        <v>1142</v>
      </c>
      <c r="BA1836" t="s"/>
      <c r="BB1836" t="n">
        <v>864803</v>
      </c>
      <c r="BC1836" t="n">
        <v>52.51236</v>
      </c>
      <c r="BD1836" t="n">
        <v>52.51236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1139</v>
      </c>
      <c r="F1837" t="n">
        <v>3539407</v>
      </c>
      <c r="G1837" t="s">
        <v>74</v>
      </c>
      <c r="H1837" t="s">
        <v>75</v>
      </c>
      <c r="I1837" t="s"/>
      <c r="J1837" t="s">
        <v>74</v>
      </c>
      <c r="K1837" t="n">
        <v>128.1</v>
      </c>
      <c r="L1837" t="s">
        <v>76</v>
      </c>
      <c r="M1837" t="s"/>
      <c r="N1837" t="s">
        <v>1143</v>
      </c>
      <c r="O1837" t="s">
        <v>78</v>
      </c>
      <c r="P1837" t="s">
        <v>1141</v>
      </c>
      <c r="Q1837" t="s"/>
      <c r="R1837" t="s">
        <v>171</v>
      </c>
      <c r="S1837" t="s">
        <v>149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>
        <f>HYPERLINK("https://hotel-media.eclerx.com/savepage/tk_1546241814534396_sr_188.html","info")</f>
        <v/>
      </c>
      <c r="AA1837" t="n">
        <v>541972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293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3209890</v>
      </c>
      <c r="AZ1837" t="s">
        <v>1142</v>
      </c>
      <c r="BA1837" t="s"/>
      <c r="BB1837" t="n">
        <v>864803</v>
      </c>
      <c r="BC1837" t="n">
        <v>52.51236</v>
      </c>
      <c r="BD1837" t="n">
        <v>52.51236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1139</v>
      </c>
      <c r="F1838" t="n">
        <v>3539407</v>
      </c>
      <c r="G1838" t="s">
        <v>74</v>
      </c>
      <c r="H1838" t="s">
        <v>75</v>
      </c>
      <c r="I1838" t="s"/>
      <c r="J1838" t="s">
        <v>74</v>
      </c>
      <c r="K1838" t="n">
        <v>129.15</v>
      </c>
      <c r="L1838" t="s">
        <v>76</v>
      </c>
      <c r="M1838" t="s"/>
      <c r="N1838" t="s">
        <v>1146</v>
      </c>
      <c r="O1838" t="s">
        <v>78</v>
      </c>
      <c r="P1838" t="s">
        <v>1141</v>
      </c>
      <c r="Q1838" t="s"/>
      <c r="R1838" t="s">
        <v>171</v>
      </c>
      <c r="S1838" t="s">
        <v>526</v>
      </c>
      <c r="T1838" t="s">
        <v>81</v>
      </c>
      <c r="U1838" t="s">
        <v>82</v>
      </c>
      <c r="V1838" t="s">
        <v>83</v>
      </c>
      <c r="W1838" t="s">
        <v>109</v>
      </c>
      <c r="X1838" t="s"/>
      <c r="Y1838" t="s">
        <v>85</v>
      </c>
      <c r="Z1838">
        <f>HYPERLINK("https://hotel-media.eclerx.com/savepage/tk_1546241814534396_sr_188.html","info")</f>
        <v/>
      </c>
      <c r="AA1838" t="n">
        <v>541972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293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3209890</v>
      </c>
      <c r="AZ1838" t="s">
        <v>1142</v>
      </c>
      <c r="BA1838" t="s"/>
      <c r="BB1838" t="n">
        <v>864803</v>
      </c>
      <c r="BC1838" t="n">
        <v>52.51236</v>
      </c>
      <c r="BD1838" t="n">
        <v>52.51236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1139</v>
      </c>
      <c r="F1839" t="n">
        <v>3539407</v>
      </c>
      <c r="G1839" t="s">
        <v>74</v>
      </c>
      <c r="H1839" t="s">
        <v>75</v>
      </c>
      <c r="I1839" t="s"/>
      <c r="J1839" t="s">
        <v>74</v>
      </c>
      <c r="K1839" t="n">
        <v>138.6</v>
      </c>
      <c r="L1839" t="s">
        <v>76</v>
      </c>
      <c r="M1839" t="s"/>
      <c r="N1839" t="s">
        <v>1145</v>
      </c>
      <c r="O1839" t="s">
        <v>78</v>
      </c>
      <c r="P1839" t="s">
        <v>1141</v>
      </c>
      <c r="Q1839" t="s"/>
      <c r="R1839" t="s">
        <v>171</v>
      </c>
      <c r="S1839" t="s">
        <v>1110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>
        <f>HYPERLINK("https://hotel-media.eclerx.com/savepage/tk_1546241814534396_sr_188.html","info")</f>
        <v/>
      </c>
      <c r="AA1839" t="n">
        <v>541972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293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3209890</v>
      </c>
      <c r="AZ1839" t="s">
        <v>1142</v>
      </c>
      <c r="BA1839" t="s"/>
      <c r="BB1839" t="n">
        <v>864803</v>
      </c>
      <c r="BC1839" t="n">
        <v>52.51236</v>
      </c>
      <c r="BD1839" t="n">
        <v>52.51236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1139</v>
      </c>
      <c r="F1840" t="n">
        <v>3539407</v>
      </c>
      <c r="G1840" t="s">
        <v>74</v>
      </c>
      <c r="H1840" t="s">
        <v>75</v>
      </c>
      <c r="I1840" t="s"/>
      <c r="J1840" t="s">
        <v>74</v>
      </c>
      <c r="K1840" t="n">
        <v>139.65</v>
      </c>
      <c r="L1840" t="s">
        <v>76</v>
      </c>
      <c r="M1840" t="s"/>
      <c r="N1840" t="s">
        <v>1146</v>
      </c>
      <c r="O1840" t="s">
        <v>78</v>
      </c>
      <c r="P1840" t="s">
        <v>1141</v>
      </c>
      <c r="Q1840" t="s"/>
      <c r="R1840" t="s">
        <v>171</v>
      </c>
      <c r="S1840" t="s">
        <v>151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>
        <f>HYPERLINK("https://hotel-media.eclerx.com/savepage/tk_1546241814534396_sr_188.html","info")</f>
        <v/>
      </c>
      <c r="AA1840" t="n">
        <v>541972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293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3209890</v>
      </c>
      <c r="AZ1840" t="s">
        <v>1142</v>
      </c>
      <c r="BA1840" t="s"/>
      <c r="BB1840" t="n">
        <v>864803</v>
      </c>
      <c r="BC1840" t="n">
        <v>52.51236</v>
      </c>
      <c r="BD1840" t="n">
        <v>52.51236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1139</v>
      </c>
      <c r="F1841" t="n">
        <v>3539407</v>
      </c>
      <c r="G1841" t="s">
        <v>74</v>
      </c>
      <c r="H1841" t="s">
        <v>75</v>
      </c>
      <c r="I1841" t="s"/>
      <c r="J1841" t="s">
        <v>74</v>
      </c>
      <c r="K1841" t="n">
        <v>181.65</v>
      </c>
      <c r="L1841" t="s">
        <v>76</v>
      </c>
      <c r="M1841" t="s"/>
      <c r="N1841" t="s">
        <v>1148</v>
      </c>
      <c r="O1841" t="s">
        <v>78</v>
      </c>
      <c r="P1841" t="s">
        <v>1141</v>
      </c>
      <c r="Q1841" t="s"/>
      <c r="R1841" t="s">
        <v>171</v>
      </c>
      <c r="S1841" t="s">
        <v>1149</v>
      </c>
      <c r="T1841" t="s">
        <v>81</v>
      </c>
      <c r="U1841" t="s">
        <v>82</v>
      </c>
      <c r="V1841" t="s">
        <v>83</v>
      </c>
      <c r="W1841" t="s">
        <v>109</v>
      </c>
      <c r="X1841" t="s"/>
      <c r="Y1841" t="s">
        <v>85</v>
      </c>
      <c r="Z1841">
        <f>HYPERLINK("https://hotel-media.eclerx.com/savepage/tk_1546241814534396_sr_188.html","info")</f>
        <v/>
      </c>
      <c r="AA1841" t="n">
        <v>541972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293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3209890</v>
      </c>
      <c r="AZ1841" t="s">
        <v>1142</v>
      </c>
      <c r="BA1841" t="s"/>
      <c r="BB1841" t="n">
        <v>864803</v>
      </c>
      <c r="BC1841" t="n">
        <v>52.51236</v>
      </c>
      <c r="BD1841" t="n">
        <v>52.51236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1139</v>
      </c>
      <c r="F1842" t="n">
        <v>3539407</v>
      </c>
      <c r="G1842" t="s">
        <v>74</v>
      </c>
      <c r="H1842" t="s">
        <v>75</v>
      </c>
      <c r="I1842" t="s"/>
      <c r="J1842" t="s">
        <v>74</v>
      </c>
      <c r="K1842" t="n">
        <v>206.85</v>
      </c>
      <c r="L1842" t="s">
        <v>76</v>
      </c>
      <c r="M1842" t="s"/>
      <c r="N1842" t="s">
        <v>1148</v>
      </c>
      <c r="O1842" t="s">
        <v>78</v>
      </c>
      <c r="P1842" t="s">
        <v>1141</v>
      </c>
      <c r="Q1842" t="s"/>
      <c r="R1842" t="s">
        <v>171</v>
      </c>
      <c r="S1842" t="s">
        <v>1150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>
        <f>HYPERLINK("https://hotel-media.eclerx.com/savepage/tk_1546241814534396_sr_188.html","info")</f>
        <v/>
      </c>
      <c r="AA1842" t="n">
        <v>541972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293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3209890</v>
      </c>
      <c r="AZ1842" t="s">
        <v>1142</v>
      </c>
      <c r="BA1842" t="s"/>
      <c r="BB1842" t="n">
        <v>864803</v>
      </c>
      <c r="BC1842" t="n">
        <v>52.51236</v>
      </c>
      <c r="BD1842" t="n">
        <v>52.51236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1929</v>
      </c>
      <c r="F1843" t="n">
        <v>76860</v>
      </c>
      <c r="G1843" t="s">
        <v>74</v>
      </c>
      <c r="H1843" t="s">
        <v>75</v>
      </c>
      <c r="I1843" t="s"/>
      <c r="J1843" t="s">
        <v>74</v>
      </c>
      <c r="K1843" t="n">
        <v>86.13</v>
      </c>
      <c r="L1843" t="s">
        <v>76</v>
      </c>
      <c r="M1843" t="s"/>
      <c r="N1843" t="s">
        <v>93</v>
      </c>
      <c r="O1843" t="s">
        <v>78</v>
      </c>
      <c r="P1843" t="s">
        <v>1930</v>
      </c>
      <c r="Q1843" t="s"/>
      <c r="R1843" t="s">
        <v>171</v>
      </c>
      <c r="S1843" t="s">
        <v>1931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>
        <f>HYPERLINK("https://hotel-media.eclerx.com/savepage/tk_15462416754594545_sr_189.html","info")</f>
        <v/>
      </c>
      <c r="AA1843" t="n">
        <v>17537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195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2006370</v>
      </c>
      <c r="AZ1843" t="s">
        <v>1932</v>
      </c>
      <c r="BA1843" t="s"/>
      <c r="BB1843" t="n">
        <v>21405</v>
      </c>
      <c r="BC1843" t="n">
        <v>52.52548</v>
      </c>
      <c r="BD1843" t="n">
        <v>52.52548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1929</v>
      </c>
      <c r="F1844" t="n">
        <v>76860</v>
      </c>
      <c r="G1844" t="s">
        <v>74</v>
      </c>
      <c r="H1844" t="s">
        <v>75</v>
      </c>
      <c r="I1844" t="s"/>
      <c r="J1844" t="s">
        <v>74</v>
      </c>
      <c r="K1844" t="n">
        <v>95.15000000000001</v>
      </c>
      <c r="L1844" t="s">
        <v>76</v>
      </c>
      <c r="M1844" t="s"/>
      <c r="N1844" t="s">
        <v>95</v>
      </c>
      <c r="O1844" t="s">
        <v>78</v>
      </c>
      <c r="P1844" t="s">
        <v>1930</v>
      </c>
      <c r="Q1844" t="s"/>
      <c r="R1844" t="s">
        <v>171</v>
      </c>
      <c r="S1844" t="s">
        <v>1933</v>
      </c>
      <c r="T1844" t="s">
        <v>81</v>
      </c>
      <c r="U1844" t="s">
        <v>82</v>
      </c>
      <c r="V1844" t="s">
        <v>83</v>
      </c>
      <c r="W1844" t="s">
        <v>84</v>
      </c>
      <c r="X1844" t="s"/>
      <c r="Y1844" t="s">
        <v>85</v>
      </c>
      <c r="Z1844">
        <f>HYPERLINK("https://hotel-media.eclerx.com/savepage/tk_15462416754594545_sr_189.html","info")</f>
        <v/>
      </c>
      <c r="AA1844" t="n">
        <v>17537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195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2006370</v>
      </c>
      <c r="AZ1844" t="s">
        <v>1932</v>
      </c>
      <c r="BA1844" t="s"/>
      <c r="BB1844" t="n">
        <v>21405</v>
      </c>
      <c r="BC1844" t="n">
        <v>52.52548</v>
      </c>
      <c r="BD1844" t="n">
        <v>52.52548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1929</v>
      </c>
      <c r="F1845" t="n">
        <v>76860</v>
      </c>
      <c r="G1845" t="s">
        <v>74</v>
      </c>
      <c r="H1845" t="s">
        <v>75</v>
      </c>
      <c r="I1845" t="s"/>
      <c r="J1845" t="s">
        <v>74</v>
      </c>
      <c r="K1845" t="n">
        <v>105.65</v>
      </c>
      <c r="L1845" t="s">
        <v>76</v>
      </c>
      <c r="M1845" t="s"/>
      <c r="N1845" t="s">
        <v>201</v>
      </c>
      <c r="O1845" t="s">
        <v>78</v>
      </c>
      <c r="P1845" t="s">
        <v>1930</v>
      </c>
      <c r="Q1845" t="s"/>
      <c r="R1845" t="s">
        <v>171</v>
      </c>
      <c r="S1845" t="s">
        <v>1934</v>
      </c>
      <c r="T1845" t="s">
        <v>81</v>
      </c>
      <c r="U1845" t="s">
        <v>82</v>
      </c>
      <c r="V1845" t="s">
        <v>83</v>
      </c>
      <c r="W1845" t="s">
        <v>84</v>
      </c>
      <c r="X1845" t="s"/>
      <c r="Y1845" t="s">
        <v>85</v>
      </c>
      <c r="Z1845">
        <f>HYPERLINK("https://hotel-media.eclerx.com/savepage/tk_15462416754594545_sr_189.html","info")</f>
        <v/>
      </c>
      <c r="AA1845" t="n">
        <v>17537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195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2006370</v>
      </c>
      <c r="AZ1845" t="s">
        <v>1932</v>
      </c>
      <c r="BA1845" t="s"/>
      <c r="BB1845" t="n">
        <v>21405</v>
      </c>
      <c r="BC1845" t="n">
        <v>52.52548</v>
      </c>
      <c r="BD1845" t="n">
        <v>52.52548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1697</v>
      </c>
      <c r="F1846" t="n">
        <v>4580613</v>
      </c>
      <c r="G1846" t="s">
        <v>74</v>
      </c>
      <c r="H1846" t="s">
        <v>75</v>
      </c>
      <c r="I1846" t="s"/>
      <c r="J1846" t="s">
        <v>74</v>
      </c>
      <c r="K1846" t="n">
        <v>144</v>
      </c>
      <c r="L1846" t="s">
        <v>76</v>
      </c>
      <c r="M1846" t="s"/>
      <c r="N1846" t="s">
        <v>216</v>
      </c>
      <c r="O1846" t="s">
        <v>78</v>
      </c>
      <c r="P1846" t="s">
        <v>1698</v>
      </c>
      <c r="Q1846" t="s"/>
      <c r="R1846" t="s">
        <v>112</v>
      </c>
      <c r="S1846" t="s">
        <v>335</v>
      </c>
      <c r="T1846" t="s">
        <v>81</v>
      </c>
      <c r="U1846" t="s">
        <v>82</v>
      </c>
      <c r="V1846" t="s">
        <v>83</v>
      </c>
      <c r="W1846" t="s">
        <v>109</v>
      </c>
      <c r="X1846" t="s"/>
      <c r="Y1846" t="s">
        <v>85</v>
      </c>
      <c r="Z1846">
        <f>HYPERLINK("https://hotel-media.eclerx.com/savepage/tk_1546241854943893_sr_188.html","info")</f>
        <v/>
      </c>
      <c r="AA1846" t="n">
        <v>585622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316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3415341</v>
      </c>
      <c r="AZ1846" t="s">
        <v>1699</v>
      </c>
      <c r="BA1846" t="s"/>
      <c r="BB1846" t="n">
        <v>874870</v>
      </c>
      <c r="BC1846" t="n">
        <v>52.499345</v>
      </c>
      <c r="BD1846" t="n">
        <v>52.499345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1697</v>
      </c>
      <c r="F1847" t="n">
        <v>4580613</v>
      </c>
      <c r="G1847" t="s">
        <v>74</v>
      </c>
      <c r="H1847" t="s">
        <v>75</v>
      </c>
      <c r="I1847" t="s"/>
      <c r="J1847" t="s">
        <v>74</v>
      </c>
      <c r="K1847" t="n">
        <v>154</v>
      </c>
      <c r="L1847" t="s">
        <v>76</v>
      </c>
      <c r="M1847" t="s"/>
      <c r="N1847" t="s">
        <v>182</v>
      </c>
      <c r="O1847" t="s">
        <v>78</v>
      </c>
      <c r="P1847" t="s">
        <v>1698</v>
      </c>
      <c r="Q1847" t="s"/>
      <c r="R1847" t="s">
        <v>112</v>
      </c>
      <c r="S1847" t="s">
        <v>785</v>
      </c>
      <c r="T1847" t="s">
        <v>81</v>
      </c>
      <c r="U1847" t="s">
        <v>82</v>
      </c>
      <c r="V1847" t="s">
        <v>83</v>
      </c>
      <c r="W1847" t="s">
        <v>109</v>
      </c>
      <c r="X1847" t="s"/>
      <c r="Y1847" t="s">
        <v>85</v>
      </c>
      <c r="Z1847">
        <f>HYPERLINK("https://hotel-media.eclerx.com/savepage/tk_1546241854943893_sr_188.html","info")</f>
        <v/>
      </c>
      <c r="AA1847" t="n">
        <v>585622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316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3415341</v>
      </c>
      <c r="AZ1847" t="s">
        <v>1699</v>
      </c>
      <c r="BA1847" t="s"/>
      <c r="BB1847" t="n">
        <v>874870</v>
      </c>
      <c r="BC1847" t="n">
        <v>52.499345</v>
      </c>
      <c r="BD1847" t="n">
        <v>52.499345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773</v>
      </c>
      <c r="F1848" t="n">
        <v>3276143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774</v>
      </c>
      <c r="O1848" t="s">
        <v>78</v>
      </c>
      <c r="P1848" t="s">
        <v>775</v>
      </c>
      <c r="Q1848" t="s"/>
      <c r="R1848" t="s">
        <v>112</v>
      </c>
      <c r="S1848" t="s">
        <v>604</v>
      </c>
      <c r="T1848" t="s">
        <v>81</v>
      </c>
      <c r="U1848" t="s">
        <v>82</v>
      </c>
      <c r="V1848" t="s">
        <v>83</v>
      </c>
      <c r="W1848" t="s">
        <v>109</v>
      </c>
      <c r="X1848" t="s"/>
      <c r="Y1848" t="s">
        <v>85</v>
      </c>
      <c r="Z1848">
        <f>HYPERLINK("https://hotel-media.eclerx.com/savepage/tk_1546241359192431_sr_189.html","info")</f>
        <v/>
      </c>
      <c r="AA1848" t="n">
        <v>519601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42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3381944</v>
      </c>
      <c r="AZ1848" t="s">
        <v>776</v>
      </c>
      <c r="BA1848" t="s"/>
      <c r="BB1848" t="n">
        <v>865535</v>
      </c>
      <c r="BC1848" t="n">
        <v>52.50084</v>
      </c>
      <c r="BD1848" t="n">
        <v>52.50084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773</v>
      </c>
      <c r="F1849" t="n">
        <v>3276143</v>
      </c>
      <c r="G1849" t="s">
        <v>74</v>
      </c>
      <c r="H1849" t="s">
        <v>75</v>
      </c>
      <c r="I1849" t="s"/>
      <c r="J1849" t="s">
        <v>74</v>
      </c>
      <c r="K1849" t="n">
        <v>92</v>
      </c>
      <c r="L1849" t="s">
        <v>76</v>
      </c>
      <c r="M1849" t="s"/>
      <c r="N1849" t="s">
        <v>777</v>
      </c>
      <c r="O1849" t="s">
        <v>78</v>
      </c>
      <c r="P1849" t="s">
        <v>775</v>
      </c>
      <c r="Q1849" t="s"/>
      <c r="R1849" t="s">
        <v>112</v>
      </c>
      <c r="S1849" t="s">
        <v>605</v>
      </c>
      <c r="T1849" t="s">
        <v>81</v>
      </c>
      <c r="U1849" t="s">
        <v>82</v>
      </c>
      <c r="V1849" t="s">
        <v>83</v>
      </c>
      <c r="W1849" t="s">
        <v>109</v>
      </c>
      <c r="X1849" t="s"/>
      <c r="Y1849" t="s">
        <v>85</v>
      </c>
      <c r="Z1849">
        <f>HYPERLINK("https://hotel-media.eclerx.com/savepage/tk_1546241359192431_sr_189.html","info")</f>
        <v/>
      </c>
      <c r="AA1849" t="n">
        <v>519601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42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3381944</v>
      </c>
      <c r="AZ1849" t="s">
        <v>776</v>
      </c>
      <c r="BA1849" t="s"/>
      <c r="BB1849" t="n">
        <v>865535</v>
      </c>
      <c r="BC1849" t="n">
        <v>52.50084</v>
      </c>
      <c r="BD1849" t="n">
        <v>52.50084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773</v>
      </c>
      <c r="F1850" t="n">
        <v>3276143</v>
      </c>
      <c r="G1850" t="s">
        <v>74</v>
      </c>
      <c r="H1850" t="s">
        <v>75</v>
      </c>
      <c r="I1850" t="s"/>
      <c r="J1850" t="s">
        <v>74</v>
      </c>
      <c r="K1850" t="n">
        <v>82</v>
      </c>
      <c r="L1850" t="s">
        <v>76</v>
      </c>
      <c r="M1850" t="s"/>
      <c r="N1850" t="s">
        <v>778</v>
      </c>
      <c r="O1850" t="s">
        <v>78</v>
      </c>
      <c r="P1850" t="s">
        <v>775</v>
      </c>
      <c r="Q1850" t="s"/>
      <c r="R1850" t="s">
        <v>112</v>
      </c>
      <c r="S1850" t="s">
        <v>604</v>
      </c>
      <c r="T1850" t="s">
        <v>81</v>
      </c>
      <c r="U1850" t="s">
        <v>82</v>
      </c>
      <c r="V1850" t="s">
        <v>83</v>
      </c>
      <c r="W1850" t="s">
        <v>109</v>
      </c>
      <c r="X1850" t="s"/>
      <c r="Y1850" t="s">
        <v>85</v>
      </c>
      <c r="Z1850">
        <f>HYPERLINK("https://hotel-media.eclerx.com/savepage/tk_1546241359192431_sr_189.html","info")</f>
        <v/>
      </c>
      <c r="AA1850" t="n">
        <v>519601</v>
      </c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42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3381944</v>
      </c>
      <c r="AZ1850" t="s">
        <v>776</v>
      </c>
      <c r="BA1850" t="s"/>
      <c r="BB1850" t="n">
        <v>865535</v>
      </c>
      <c r="BC1850" t="n">
        <v>52.50084</v>
      </c>
      <c r="BD1850" t="n">
        <v>52.50084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773</v>
      </c>
      <c r="F1851" t="n">
        <v>3276143</v>
      </c>
      <c r="G1851" t="s">
        <v>74</v>
      </c>
      <c r="H1851" t="s">
        <v>75</v>
      </c>
      <c r="I1851" t="s"/>
      <c r="J1851" t="s">
        <v>74</v>
      </c>
      <c r="K1851" t="n">
        <v>82</v>
      </c>
      <c r="L1851" t="s">
        <v>76</v>
      </c>
      <c r="M1851" t="s"/>
      <c r="N1851" t="s">
        <v>779</v>
      </c>
      <c r="O1851" t="s">
        <v>78</v>
      </c>
      <c r="P1851" t="s">
        <v>775</v>
      </c>
      <c r="Q1851" t="s"/>
      <c r="R1851" t="s">
        <v>112</v>
      </c>
      <c r="S1851" t="s">
        <v>604</v>
      </c>
      <c r="T1851" t="s">
        <v>81</v>
      </c>
      <c r="U1851" t="s">
        <v>82</v>
      </c>
      <c r="V1851" t="s">
        <v>83</v>
      </c>
      <c r="W1851" t="s">
        <v>109</v>
      </c>
      <c r="X1851" t="s"/>
      <c r="Y1851" t="s">
        <v>85</v>
      </c>
      <c r="Z1851">
        <f>HYPERLINK("https://hotel-media.eclerx.com/savepage/tk_1546241359192431_sr_189.html","info")</f>
        <v/>
      </c>
      <c r="AA1851" t="n">
        <v>519601</v>
      </c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42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3381944</v>
      </c>
      <c r="AZ1851" t="s">
        <v>776</v>
      </c>
      <c r="BA1851" t="s"/>
      <c r="BB1851" t="n">
        <v>865535</v>
      </c>
      <c r="BC1851" t="n">
        <v>52.50084</v>
      </c>
      <c r="BD1851" t="n">
        <v>52.50084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773</v>
      </c>
      <c r="F1852" t="n">
        <v>3276143</v>
      </c>
      <c r="G1852" t="s">
        <v>74</v>
      </c>
      <c r="H1852" t="s">
        <v>75</v>
      </c>
      <c r="I1852" t="s"/>
      <c r="J1852" t="s">
        <v>74</v>
      </c>
      <c r="K1852" t="n">
        <v>82</v>
      </c>
      <c r="L1852" t="s">
        <v>76</v>
      </c>
      <c r="M1852" t="s"/>
      <c r="N1852" t="s">
        <v>778</v>
      </c>
      <c r="O1852" t="s">
        <v>78</v>
      </c>
      <c r="P1852" t="s">
        <v>775</v>
      </c>
      <c r="Q1852" t="s"/>
      <c r="R1852" t="s">
        <v>112</v>
      </c>
      <c r="S1852" t="s">
        <v>604</v>
      </c>
      <c r="T1852" t="s">
        <v>81</v>
      </c>
      <c r="U1852" t="s">
        <v>82</v>
      </c>
      <c r="V1852" t="s">
        <v>83</v>
      </c>
      <c r="W1852" t="s">
        <v>109</v>
      </c>
      <c r="X1852" t="s"/>
      <c r="Y1852" t="s">
        <v>85</v>
      </c>
      <c r="Z1852">
        <f>HYPERLINK("https://hotel-media.eclerx.com/savepage/tk_1546241359192431_sr_189.html","info")</f>
        <v/>
      </c>
      <c r="AA1852" t="n">
        <v>519601</v>
      </c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42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3381944</v>
      </c>
      <c r="AZ1852" t="s">
        <v>776</v>
      </c>
      <c r="BA1852" t="s"/>
      <c r="BB1852" t="n">
        <v>865535</v>
      </c>
      <c r="BC1852" t="n">
        <v>52.50084</v>
      </c>
      <c r="BD1852" t="n">
        <v>52.50084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773</v>
      </c>
      <c r="F1853" t="n">
        <v>3276143</v>
      </c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780</v>
      </c>
      <c r="O1853" t="s">
        <v>78</v>
      </c>
      <c r="P1853" t="s">
        <v>775</v>
      </c>
      <c r="Q1853" t="s"/>
      <c r="R1853" t="s">
        <v>112</v>
      </c>
      <c r="S1853" t="s">
        <v>605</v>
      </c>
      <c r="T1853" t="s">
        <v>81</v>
      </c>
      <c r="U1853" t="s">
        <v>82</v>
      </c>
      <c r="V1853" t="s">
        <v>83</v>
      </c>
      <c r="W1853" t="s">
        <v>109</v>
      </c>
      <c r="X1853" t="s"/>
      <c r="Y1853" t="s">
        <v>85</v>
      </c>
      <c r="Z1853">
        <f>HYPERLINK("https://hotel-media.eclerx.com/savepage/tk_1546241359192431_sr_189.html","info")</f>
        <v/>
      </c>
      <c r="AA1853" t="n">
        <v>519601</v>
      </c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42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3381944</v>
      </c>
      <c r="AZ1853" t="s">
        <v>776</v>
      </c>
      <c r="BA1853" t="s"/>
      <c r="BB1853" t="n">
        <v>865535</v>
      </c>
      <c r="BC1853" t="n">
        <v>52.50084</v>
      </c>
      <c r="BD1853" t="n">
        <v>52.50084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773</v>
      </c>
      <c r="F1854" t="n">
        <v>3276143</v>
      </c>
      <c r="G1854" t="s">
        <v>74</v>
      </c>
      <c r="H1854" t="s">
        <v>75</v>
      </c>
      <c r="I1854" t="s"/>
      <c r="J1854" t="s">
        <v>74</v>
      </c>
      <c r="K1854" t="n">
        <v>108</v>
      </c>
      <c r="L1854" t="s">
        <v>76</v>
      </c>
      <c r="M1854" t="s"/>
      <c r="N1854" t="s">
        <v>779</v>
      </c>
      <c r="O1854" t="s">
        <v>78</v>
      </c>
      <c r="P1854" t="s">
        <v>775</v>
      </c>
      <c r="Q1854" t="s"/>
      <c r="R1854" t="s">
        <v>112</v>
      </c>
      <c r="S1854" t="s">
        <v>401</v>
      </c>
      <c r="T1854" t="s">
        <v>81</v>
      </c>
      <c r="U1854" t="s">
        <v>82</v>
      </c>
      <c r="V1854" t="s">
        <v>83</v>
      </c>
      <c r="W1854" t="s">
        <v>84</v>
      </c>
      <c r="X1854" t="s"/>
      <c r="Y1854" t="s">
        <v>85</v>
      </c>
      <c r="Z1854">
        <f>HYPERLINK("https://hotel-media.eclerx.com/savepage/tk_1546241359192431_sr_189.html","info")</f>
        <v/>
      </c>
      <c r="AA1854" t="n">
        <v>519601</v>
      </c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42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3381944</v>
      </c>
      <c r="AZ1854" t="s">
        <v>776</v>
      </c>
      <c r="BA1854" t="s"/>
      <c r="BB1854" t="n">
        <v>865535</v>
      </c>
      <c r="BC1854" t="n">
        <v>52.50084</v>
      </c>
      <c r="BD1854" t="n">
        <v>52.50084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773</v>
      </c>
      <c r="F1855" t="n">
        <v>3276143</v>
      </c>
      <c r="G1855" t="s">
        <v>74</v>
      </c>
      <c r="H1855" t="s">
        <v>75</v>
      </c>
      <c r="I1855" t="s"/>
      <c r="J1855" t="s">
        <v>74</v>
      </c>
      <c r="K1855" t="n">
        <v>108</v>
      </c>
      <c r="L1855" t="s">
        <v>76</v>
      </c>
      <c r="M1855" t="s"/>
      <c r="N1855" t="s">
        <v>778</v>
      </c>
      <c r="O1855" t="s">
        <v>78</v>
      </c>
      <c r="P1855" t="s">
        <v>775</v>
      </c>
      <c r="Q1855" t="s"/>
      <c r="R1855" t="s">
        <v>112</v>
      </c>
      <c r="S1855" t="s">
        <v>401</v>
      </c>
      <c r="T1855" t="s">
        <v>81</v>
      </c>
      <c r="U1855" t="s">
        <v>82</v>
      </c>
      <c r="V1855" t="s">
        <v>83</v>
      </c>
      <c r="W1855" t="s">
        <v>84</v>
      </c>
      <c r="X1855" t="s"/>
      <c r="Y1855" t="s">
        <v>85</v>
      </c>
      <c r="Z1855">
        <f>HYPERLINK("https://hotel-media.eclerx.com/savepage/tk_1546241359192431_sr_189.html","info")</f>
        <v/>
      </c>
      <c r="AA1855" t="n">
        <v>519601</v>
      </c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42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3381944</v>
      </c>
      <c r="AZ1855" t="s">
        <v>776</v>
      </c>
      <c r="BA1855" t="s"/>
      <c r="BB1855" t="n">
        <v>865535</v>
      </c>
      <c r="BC1855" t="n">
        <v>52.50084</v>
      </c>
      <c r="BD1855" t="n">
        <v>52.50084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773</v>
      </c>
      <c r="F1856" t="n">
        <v>3276143</v>
      </c>
      <c r="G1856" t="s">
        <v>74</v>
      </c>
      <c r="H1856" t="s">
        <v>75</v>
      </c>
      <c r="I1856" t="s"/>
      <c r="J1856" t="s">
        <v>74</v>
      </c>
      <c r="K1856" t="n">
        <v>112</v>
      </c>
      <c r="L1856" t="s">
        <v>76</v>
      </c>
      <c r="M1856" t="s"/>
      <c r="N1856" t="s">
        <v>781</v>
      </c>
      <c r="O1856" t="s">
        <v>78</v>
      </c>
      <c r="P1856" t="s">
        <v>775</v>
      </c>
      <c r="Q1856" t="s"/>
      <c r="R1856" t="s">
        <v>112</v>
      </c>
      <c r="S1856" t="s">
        <v>666</v>
      </c>
      <c r="T1856" t="s">
        <v>81</v>
      </c>
      <c r="U1856" t="s">
        <v>82</v>
      </c>
      <c r="V1856" t="s">
        <v>83</v>
      </c>
      <c r="W1856" t="s">
        <v>109</v>
      </c>
      <c r="X1856" t="s"/>
      <c r="Y1856" t="s">
        <v>85</v>
      </c>
      <c r="Z1856">
        <f>HYPERLINK("https://hotel-media.eclerx.com/savepage/tk_1546241359192431_sr_189.html","info")</f>
        <v/>
      </c>
      <c r="AA1856" t="n">
        <v>519601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42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3381944</v>
      </c>
      <c r="AZ1856" t="s">
        <v>776</v>
      </c>
      <c r="BA1856" t="s"/>
      <c r="BB1856" t="n">
        <v>865535</v>
      </c>
      <c r="BC1856" t="n">
        <v>52.50084</v>
      </c>
      <c r="BD1856" t="n">
        <v>52.50084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773</v>
      </c>
      <c r="F1857" t="n">
        <v>3276143</v>
      </c>
      <c r="G1857" t="s">
        <v>74</v>
      </c>
      <c r="H1857" t="s">
        <v>75</v>
      </c>
      <c r="I1857" t="s"/>
      <c r="J1857" t="s">
        <v>74</v>
      </c>
      <c r="K1857" t="n">
        <v>112</v>
      </c>
      <c r="L1857" t="s">
        <v>76</v>
      </c>
      <c r="M1857" t="s"/>
      <c r="N1857" t="s">
        <v>782</v>
      </c>
      <c r="O1857" t="s">
        <v>78</v>
      </c>
      <c r="P1857" t="s">
        <v>775</v>
      </c>
      <c r="Q1857" t="s"/>
      <c r="R1857" t="s">
        <v>112</v>
      </c>
      <c r="S1857" t="s">
        <v>666</v>
      </c>
      <c r="T1857" t="s">
        <v>81</v>
      </c>
      <c r="U1857" t="s">
        <v>82</v>
      </c>
      <c r="V1857" t="s">
        <v>83</v>
      </c>
      <c r="W1857" t="s">
        <v>109</v>
      </c>
      <c r="X1857" t="s"/>
      <c r="Y1857" t="s">
        <v>85</v>
      </c>
      <c r="Z1857">
        <f>HYPERLINK("https://hotel-media.eclerx.com/savepage/tk_1546241359192431_sr_189.html","info")</f>
        <v/>
      </c>
      <c r="AA1857" t="n">
        <v>519601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42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3381944</v>
      </c>
      <c r="AZ1857" t="s">
        <v>776</v>
      </c>
      <c r="BA1857" t="s"/>
      <c r="BB1857" t="n">
        <v>865535</v>
      </c>
      <c r="BC1857" t="n">
        <v>52.50084</v>
      </c>
      <c r="BD1857" t="n">
        <v>52.50084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773</v>
      </c>
      <c r="F1858" t="n">
        <v>3276143</v>
      </c>
      <c r="G1858" t="s">
        <v>74</v>
      </c>
      <c r="H1858" t="s">
        <v>75</v>
      </c>
      <c r="I1858" t="s"/>
      <c r="J1858" t="s">
        <v>74</v>
      </c>
      <c r="K1858" t="n">
        <v>112</v>
      </c>
      <c r="L1858" t="s">
        <v>76</v>
      </c>
      <c r="M1858" t="s"/>
      <c r="N1858" t="s">
        <v>781</v>
      </c>
      <c r="O1858" t="s">
        <v>78</v>
      </c>
      <c r="P1858" t="s">
        <v>775</v>
      </c>
      <c r="Q1858" t="s"/>
      <c r="R1858" t="s">
        <v>112</v>
      </c>
      <c r="S1858" t="s">
        <v>666</v>
      </c>
      <c r="T1858" t="s">
        <v>81</v>
      </c>
      <c r="U1858" t="s">
        <v>82</v>
      </c>
      <c r="V1858" t="s">
        <v>83</v>
      </c>
      <c r="W1858" t="s">
        <v>109</v>
      </c>
      <c r="X1858" t="s"/>
      <c r="Y1858" t="s">
        <v>85</v>
      </c>
      <c r="Z1858">
        <f>HYPERLINK("https://hotel-media.eclerx.com/savepage/tk_1546241359192431_sr_189.html","info")</f>
        <v/>
      </c>
      <c r="AA1858" t="n">
        <v>519601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42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3381944</v>
      </c>
      <c r="AZ1858" t="s">
        <v>776</v>
      </c>
      <c r="BA1858" t="s"/>
      <c r="BB1858" t="n">
        <v>865535</v>
      </c>
      <c r="BC1858" t="n">
        <v>52.50084</v>
      </c>
      <c r="BD1858" t="n">
        <v>52.50084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773</v>
      </c>
      <c r="F1859" t="n">
        <v>3276143</v>
      </c>
      <c r="G1859" t="s">
        <v>74</v>
      </c>
      <c r="H1859" t="s">
        <v>75</v>
      </c>
      <c r="I1859" t="s"/>
      <c r="J1859" t="s">
        <v>74</v>
      </c>
      <c r="K1859" t="n">
        <v>112</v>
      </c>
      <c r="L1859" t="s">
        <v>76</v>
      </c>
      <c r="M1859" t="s"/>
      <c r="N1859" t="s">
        <v>782</v>
      </c>
      <c r="O1859" t="s">
        <v>78</v>
      </c>
      <c r="P1859" t="s">
        <v>775</v>
      </c>
      <c r="Q1859" t="s"/>
      <c r="R1859" t="s">
        <v>112</v>
      </c>
      <c r="S1859" t="s">
        <v>666</v>
      </c>
      <c r="T1859" t="s">
        <v>81</v>
      </c>
      <c r="U1859" t="s">
        <v>82</v>
      </c>
      <c r="V1859" t="s">
        <v>83</v>
      </c>
      <c r="W1859" t="s">
        <v>109</v>
      </c>
      <c r="X1859" t="s"/>
      <c r="Y1859" t="s">
        <v>85</v>
      </c>
      <c r="Z1859">
        <f>HYPERLINK("https://hotel-media.eclerx.com/savepage/tk_1546241359192431_sr_189.html","info")</f>
        <v/>
      </c>
      <c r="AA1859" t="n">
        <v>519601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42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3381944</v>
      </c>
      <c r="AZ1859" t="s">
        <v>776</v>
      </c>
      <c r="BA1859" t="s"/>
      <c r="BB1859" t="n">
        <v>865535</v>
      </c>
      <c r="BC1859" t="n">
        <v>52.50084</v>
      </c>
      <c r="BD1859" t="n">
        <v>52.50084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773</v>
      </c>
      <c r="F1860" t="n">
        <v>3276143</v>
      </c>
      <c r="G1860" t="s">
        <v>74</v>
      </c>
      <c r="H1860" t="s">
        <v>75</v>
      </c>
      <c r="I1860" t="s"/>
      <c r="J1860" t="s">
        <v>74</v>
      </c>
      <c r="K1860" t="n">
        <v>122</v>
      </c>
      <c r="L1860" t="s">
        <v>76</v>
      </c>
      <c r="M1860" t="s"/>
      <c r="N1860" t="s">
        <v>783</v>
      </c>
      <c r="O1860" t="s">
        <v>78</v>
      </c>
      <c r="P1860" t="s">
        <v>775</v>
      </c>
      <c r="Q1860" t="s"/>
      <c r="R1860" t="s">
        <v>112</v>
      </c>
      <c r="S1860" t="s">
        <v>167</v>
      </c>
      <c r="T1860" t="s">
        <v>81</v>
      </c>
      <c r="U1860" t="s">
        <v>82</v>
      </c>
      <c r="V1860" t="s">
        <v>83</v>
      </c>
      <c r="W1860" t="s">
        <v>109</v>
      </c>
      <c r="X1860" t="s"/>
      <c r="Y1860" t="s">
        <v>85</v>
      </c>
      <c r="Z1860">
        <f>HYPERLINK("https://hotel-media.eclerx.com/savepage/tk_1546241359192431_sr_189.html","info")</f>
        <v/>
      </c>
      <c r="AA1860" t="n">
        <v>519601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42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3381944</v>
      </c>
      <c r="AZ1860" t="s">
        <v>776</v>
      </c>
      <c r="BA1860" t="s"/>
      <c r="BB1860" t="n">
        <v>865535</v>
      </c>
      <c r="BC1860" t="n">
        <v>52.50084</v>
      </c>
      <c r="BD1860" t="n">
        <v>52.50084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773</v>
      </c>
      <c r="F1861" t="n">
        <v>3276143</v>
      </c>
      <c r="G1861" t="s">
        <v>74</v>
      </c>
      <c r="H1861" t="s">
        <v>75</v>
      </c>
      <c r="I1861" t="s"/>
      <c r="J1861" t="s">
        <v>74</v>
      </c>
      <c r="K1861" t="n">
        <v>122</v>
      </c>
      <c r="L1861" t="s">
        <v>76</v>
      </c>
      <c r="M1861" t="s"/>
      <c r="N1861" t="s">
        <v>784</v>
      </c>
      <c r="O1861" t="s">
        <v>78</v>
      </c>
      <c r="P1861" t="s">
        <v>775</v>
      </c>
      <c r="Q1861" t="s"/>
      <c r="R1861" t="s">
        <v>112</v>
      </c>
      <c r="S1861" t="s">
        <v>167</v>
      </c>
      <c r="T1861" t="s">
        <v>81</v>
      </c>
      <c r="U1861" t="s">
        <v>82</v>
      </c>
      <c r="V1861" t="s">
        <v>83</v>
      </c>
      <c r="W1861" t="s">
        <v>109</v>
      </c>
      <c r="X1861" t="s"/>
      <c r="Y1861" t="s">
        <v>85</v>
      </c>
      <c r="Z1861">
        <f>HYPERLINK("https://hotel-media.eclerx.com/savepage/tk_1546241359192431_sr_189.html","info")</f>
        <v/>
      </c>
      <c r="AA1861" t="n">
        <v>519601</v>
      </c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42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3381944</v>
      </c>
      <c r="AZ1861" t="s">
        <v>776</v>
      </c>
      <c r="BA1861" t="s"/>
      <c r="BB1861" t="n">
        <v>865535</v>
      </c>
      <c r="BC1861" t="n">
        <v>52.50084</v>
      </c>
      <c r="BD1861" t="n">
        <v>52.50084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773</v>
      </c>
      <c r="F1862" t="n">
        <v>3276143</v>
      </c>
      <c r="G1862" t="s">
        <v>74</v>
      </c>
      <c r="H1862" t="s">
        <v>75</v>
      </c>
      <c r="I1862" t="s"/>
      <c r="J1862" t="s">
        <v>74</v>
      </c>
      <c r="K1862" t="n">
        <v>124</v>
      </c>
      <c r="L1862" t="s">
        <v>76</v>
      </c>
      <c r="M1862" t="s"/>
      <c r="N1862" t="s">
        <v>777</v>
      </c>
      <c r="O1862" t="s">
        <v>78</v>
      </c>
      <c r="P1862" t="s">
        <v>775</v>
      </c>
      <c r="Q1862" t="s"/>
      <c r="R1862" t="s">
        <v>112</v>
      </c>
      <c r="S1862" t="s">
        <v>322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>
        <f>HYPERLINK("https://hotel-media.eclerx.com/savepage/tk_1546241359192431_sr_189.html","info")</f>
        <v/>
      </c>
      <c r="AA1862" t="n">
        <v>519601</v>
      </c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42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3381944</v>
      </c>
      <c r="AZ1862" t="s">
        <v>776</v>
      </c>
      <c r="BA1862" t="s"/>
      <c r="BB1862" t="n">
        <v>865535</v>
      </c>
      <c r="BC1862" t="n">
        <v>52.50084</v>
      </c>
      <c r="BD1862" t="n">
        <v>52.50084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773</v>
      </c>
      <c r="F1863" t="n">
        <v>3276143</v>
      </c>
      <c r="G1863" t="s">
        <v>74</v>
      </c>
      <c r="H1863" t="s">
        <v>75</v>
      </c>
      <c r="I1863" t="s"/>
      <c r="J1863" t="s">
        <v>74</v>
      </c>
      <c r="K1863" t="n">
        <v>124</v>
      </c>
      <c r="L1863" t="s">
        <v>76</v>
      </c>
      <c r="M1863" t="s"/>
      <c r="N1863" t="s">
        <v>780</v>
      </c>
      <c r="O1863" t="s">
        <v>78</v>
      </c>
      <c r="P1863" t="s">
        <v>775</v>
      </c>
      <c r="Q1863" t="s"/>
      <c r="R1863" t="s">
        <v>112</v>
      </c>
      <c r="S1863" t="s">
        <v>322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>
        <f>HYPERLINK("https://hotel-media.eclerx.com/savepage/tk_1546241359192431_sr_189.html","info")</f>
        <v/>
      </c>
      <c r="AA1863" t="n">
        <v>519601</v>
      </c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42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3381944</v>
      </c>
      <c r="AZ1863" t="s">
        <v>776</v>
      </c>
      <c r="BA1863" t="s"/>
      <c r="BB1863" t="n">
        <v>865535</v>
      </c>
      <c r="BC1863" t="n">
        <v>52.50084</v>
      </c>
      <c r="BD1863" t="n">
        <v>52.50084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773</v>
      </c>
      <c r="F1864" t="n">
        <v>3276143</v>
      </c>
      <c r="G1864" t="s">
        <v>74</v>
      </c>
      <c r="H1864" t="s">
        <v>75</v>
      </c>
      <c r="I1864" t="s"/>
      <c r="J1864" t="s">
        <v>74</v>
      </c>
      <c r="K1864" t="n">
        <v>138</v>
      </c>
      <c r="L1864" t="s">
        <v>76</v>
      </c>
      <c r="M1864" t="s"/>
      <c r="N1864" t="s">
        <v>781</v>
      </c>
      <c r="O1864" t="s">
        <v>78</v>
      </c>
      <c r="P1864" t="s">
        <v>775</v>
      </c>
      <c r="Q1864" t="s"/>
      <c r="R1864" t="s">
        <v>112</v>
      </c>
      <c r="S1864" t="s">
        <v>168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>
        <f>HYPERLINK("https://hotel-media.eclerx.com/savepage/tk_1546241359192431_sr_189.html","info")</f>
        <v/>
      </c>
      <c r="AA1864" t="n">
        <v>519601</v>
      </c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42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3381944</v>
      </c>
      <c r="AZ1864" t="s">
        <v>776</v>
      </c>
      <c r="BA1864" t="s"/>
      <c r="BB1864" t="n">
        <v>865535</v>
      </c>
      <c r="BC1864" t="n">
        <v>52.50084</v>
      </c>
      <c r="BD1864" t="n">
        <v>52.50084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773</v>
      </c>
      <c r="F1865" t="n">
        <v>3276143</v>
      </c>
      <c r="G1865" t="s">
        <v>74</v>
      </c>
      <c r="H1865" t="s">
        <v>75</v>
      </c>
      <c r="I1865" t="s"/>
      <c r="J1865" t="s">
        <v>74</v>
      </c>
      <c r="K1865" t="n">
        <v>138</v>
      </c>
      <c r="L1865" t="s">
        <v>76</v>
      </c>
      <c r="M1865" t="s"/>
      <c r="N1865" t="s">
        <v>782</v>
      </c>
      <c r="O1865" t="s">
        <v>78</v>
      </c>
      <c r="P1865" t="s">
        <v>775</v>
      </c>
      <c r="Q1865" t="s"/>
      <c r="R1865" t="s">
        <v>112</v>
      </c>
      <c r="S1865" t="s">
        <v>168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>
        <f>HYPERLINK("https://hotel-media.eclerx.com/savepage/tk_1546241359192431_sr_189.html","info")</f>
        <v/>
      </c>
      <c r="AA1865" t="n">
        <v>519601</v>
      </c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42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3381944</v>
      </c>
      <c r="AZ1865" t="s">
        <v>776</v>
      </c>
      <c r="BA1865" t="s"/>
      <c r="BB1865" t="n">
        <v>865535</v>
      </c>
      <c r="BC1865" t="n">
        <v>52.50084</v>
      </c>
      <c r="BD1865" t="n">
        <v>52.50084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773</v>
      </c>
      <c r="F1866" t="n">
        <v>3276143</v>
      </c>
      <c r="G1866" t="s">
        <v>74</v>
      </c>
      <c r="H1866" t="s">
        <v>75</v>
      </c>
      <c r="I1866" t="s"/>
      <c r="J1866" t="s">
        <v>74</v>
      </c>
      <c r="K1866" t="n">
        <v>154</v>
      </c>
      <c r="L1866" t="s">
        <v>76</v>
      </c>
      <c r="M1866" t="s"/>
      <c r="N1866" t="s">
        <v>783</v>
      </c>
      <c r="O1866" t="s">
        <v>78</v>
      </c>
      <c r="P1866" t="s">
        <v>775</v>
      </c>
      <c r="Q1866" t="s"/>
      <c r="R1866" t="s">
        <v>112</v>
      </c>
      <c r="S1866" t="s">
        <v>785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>
        <f>HYPERLINK("https://hotel-media.eclerx.com/savepage/tk_1546241359192431_sr_189.html","info")</f>
        <v/>
      </c>
      <c r="AA1866" t="n">
        <v>519601</v>
      </c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42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3381944</v>
      </c>
      <c r="AZ1866" t="s">
        <v>776</v>
      </c>
      <c r="BA1866" t="s"/>
      <c r="BB1866" t="n">
        <v>865535</v>
      </c>
      <c r="BC1866" t="n">
        <v>52.50084</v>
      </c>
      <c r="BD1866" t="n">
        <v>52.50084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773</v>
      </c>
      <c r="F1867" t="n">
        <v>3276143</v>
      </c>
      <c r="G1867" t="s">
        <v>74</v>
      </c>
      <c r="H1867" t="s">
        <v>75</v>
      </c>
      <c r="I1867" t="s"/>
      <c r="J1867" t="s">
        <v>74</v>
      </c>
      <c r="K1867" t="n">
        <v>154</v>
      </c>
      <c r="L1867" t="s">
        <v>76</v>
      </c>
      <c r="M1867" t="s"/>
      <c r="N1867" t="s">
        <v>784</v>
      </c>
      <c r="O1867" t="s">
        <v>78</v>
      </c>
      <c r="P1867" t="s">
        <v>775</v>
      </c>
      <c r="Q1867" t="s"/>
      <c r="R1867" t="s">
        <v>112</v>
      </c>
      <c r="S1867" t="s">
        <v>785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>
        <f>HYPERLINK("https://hotel-media.eclerx.com/savepage/tk_1546241359192431_sr_189.html","info")</f>
        <v/>
      </c>
      <c r="AA1867" t="n">
        <v>519601</v>
      </c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42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3381944</v>
      </c>
      <c r="AZ1867" t="s">
        <v>776</v>
      </c>
      <c r="BA1867" t="s"/>
      <c r="BB1867" t="n">
        <v>865535</v>
      </c>
      <c r="BC1867" t="n">
        <v>52.50084</v>
      </c>
      <c r="BD1867" t="n">
        <v>52.50084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1935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51</v>
      </c>
      <c r="L1868" t="s">
        <v>76</v>
      </c>
      <c r="M1868" t="s"/>
      <c r="N1868" t="s">
        <v>1936</v>
      </c>
      <c r="O1868" t="s">
        <v>78</v>
      </c>
      <c r="P1868" t="s">
        <v>1935</v>
      </c>
      <c r="Q1868" t="s"/>
      <c r="R1868" t="s">
        <v>79</v>
      </c>
      <c r="S1868" t="s">
        <v>352</v>
      </c>
      <c r="T1868" t="s">
        <v>81</v>
      </c>
      <c r="U1868" t="s">
        <v>82</v>
      </c>
      <c r="V1868" t="s">
        <v>83</v>
      </c>
      <c r="W1868" t="s">
        <v>109</v>
      </c>
      <c r="X1868" t="s"/>
      <c r="Y1868" t="s">
        <v>85</v>
      </c>
      <c r="Z1868">
        <f>HYPERLINK("https://hotel-media.eclerx.com/savepage/tk_15462413992548616_sr_189.html","info")</f>
        <v/>
      </c>
      <c r="AA1868" t="n">
        <v>-4539738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61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4539738</v>
      </c>
      <c r="AZ1868" t="s">
        <v>1937</v>
      </c>
      <c r="BA1868" t="s"/>
      <c r="BB1868" t="n">
        <v>618408</v>
      </c>
      <c r="BC1868" t="n">
        <v>52.502807</v>
      </c>
      <c r="BD1868" t="n">
        <v>52.502807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1935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56</v>
      </c>
      <c r="L1869" t="s">
        <v>76</v>
      </c>
      <c r="M1869" t="s"/>
      <c r="N1869" t="s">
        <v>1938</v>
      </c>
      <c r="O1869" t="s">
        <v>78</v>
      </c>
      <c r="P1869" t="s">
        <v>1935</v>
      </c>
      <c r="Q1869" t="s"/>
      <c r="R1869" t="s">
        <v>79</v>
      </c>
      <c r="S1869" t="s">
        <v>1236</v>
      </c>
      <c r="T1869" t="s">
        <v>81</v>
      </c>
      <c r="U1869" t="s">
        <v>82</v>
      </c>
      <c r="V1869" t="s">
        <v>83</v>
      </c>
      <c r="W1869" t="s">
        <v>109</v>
      </c>
      <c r="X1869" t="s"/>
      <c r="Y1869" t="s">
        <v>85</v>
      </c>
      <c r="Z1869">
        <f>HYPERLINK("https://hotel-media.eclerx.com/savepage/tk_15462413992548616_sr_189.html","info")</f>
        <v/>
      </c>
      <c r="AA1869" t="n">
        <v>-4539738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61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4539738</v>
      </c>
      <c r="AZ1869" t="s">
        <v>1937</v>
      </c>
      <c r="BA1869" t="s"/>
      <c r="BB1869" t="n">
        <v>618408</v>
      </c>
      <c r="BC1869" t="n">
        <v>52.502807</v>
      </c>
      <c r="BD1869" t="n">
        <v>52.502807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1935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51</v>
      </c>
      <c r="L1870" t="s">
        <v>76</v>
      </c>
      <c r="M1870" t="s"/>
      <c r="N1870" t="s">
        <v>1939</v>
      </c>
      <c r="O1870" t="s">
        <v>78</v>
      </c>
      <c r="P1870" t="s">
        <v>1935</v>
      </c>
      <c r="Q1870" t="s"/>
      <c r="R1870" t="s">
        <v>79</v>
      </c>
      <c r="S1870" t="s">
        <v>352</v>
      </c>
      <c r="T1870" t="s">
        <v>81</v>
      </c>
      <c r="U1870" t="s">
        <v>82</v>
      </c>
      <c r="V1870" t="s">
        <v>83</v>
      </c>
      <c r="W1870" t="s">
        <v>109</v>
      </c>
      <c r="X1870" t="s"/>
      <c r="Y1870" t="s">
        <v>85</v>
      </c>
      <c r="Z1870">
        <f>HYPERLINK("https://hotel-media.eclerx.com/savepage/tk_15462413992548616_sr_189.html","info")</f>
        <v/>
      </c>
      <c r="AA1870" t="n">
        <v>-4539738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61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4539738</v>
      </c>
      <c r="AZ1870" t="s">
        <v>1937</v>
      </c>
      <c r="BA1870" t="s"/>
      <c r="BB1870" t="n">
        <v>618408</v>
      </c>
      <c r="BC1870" t="n">
        <v>52.502807</v>
      </c>
      <c r="BD1870" t="n">
        <v>52.502807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1935</v>
      </c>
      <c r="F1871" t="n">
        <v>-1</v>
      </c>
      <c r="G1871" t="s">
        <v>74</v>
      </c>
      <c r="H1871" t="s">
        <v>75</v>
      </c>
      <c r="I1871" t="s"/>
      <c r="J1871" t="s">
        <v>74</v>
      </c>
      <c r="K1871" t="n">
        <v>51</v>
      </c>
      <c r="L1871" t="s">
        <v>76</v>
      </c>
      <c r="M1871" t="s"/>
      <c r="N1871" t="s">
        <v>1940</v>
      </c>
      <c r="O1871" t="s">
        <v>78</v>
      </c>
      <c r="P1871" t="s">
        <v>1935</v>
      </c>
      <c r="Q1871" t="s"/>
      <c r="R1871" t="s">
        <v>79</v>
      </c>
      <c r="S1871" t="s">
        <v>352</v>
      </c>
      <c r="T1871" t="s">
        <v>81</v>
      </c>
      <c r="U1871" t="s">
        <v>82</v>
      </c>
      <c r="V1871" t="s">
        <v>83</v>
      </c>
      <c r="W1871" t="s">
        <v>109</v>
      </c>
      <c r="X1871" t="s"/>
      <c r="Y1871" t="s">
        <v>85</v>
      </c>
      <c r="Z1871">
        <f>HYPERLINK("https://hotel-media.eclerx.com/savepage/tk_15462413992548616_sr_189.html","info")</f>
        <v/>
      </c>
      <c r="AA1871" t="n">
        <v>-4539738</v>
      </c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61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4539738</v>
      </c>
      <c r="AZ1871" t="s">
        <v>1937</v>
      </c>
      <c r="BA1871" t="s"/>
      <c r="BB1871" t="n">
        <v>618408</v>
      </c>
      <c r="BC1871" t="n">
        <v>52.502807</v>
      </c>
      <c r="BD1871" t="n">
        <v>52.502807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1935</v>
      </c>
      <c r="F1872" t="n">
        <v>-1</v>
      </c>
      <c r="G1872" t="s">
        <v>74</v>
      </c>
      <c r="H1872" t="s">
        <v>75</v>
      </c>
      <c r="I1872" t="s"/>
      <c r="J1872" t="s">
        <v>74</v>
      </c>
      <c r="K1872" t="n">
        <v>51</v>
      </c>
      <c r="L1872" t="s">
        <v>76</v>
      </c>
      <c r="M1872" t="s"/>
      <c r="N1872" t="s">
        <v>1939</v>
      </c>
      <c r="O1872" t="s">
        <v>78</v>
      </c>
      <c r="P1872" t="s">
        <v>1935</v>
      </c>
      <c r="Q1872" t="s"/>
      <c r="R1872" t="s">
        <v>79</v>
      </c>
      <c r="S1872" t="s">
        <v>352</v>
      </c>
      <c r="T1872" t="s">
        <v>81</v>
      </c>
      <c r="U1872" t="s">
        <v>82</v>
      </c>
      <c r="V1872" t="s">
        <v>83</v>
      </c>
      <c r="W1872" t="s">
        <v>109</v>
      </c>
      <c r="X1872" t="s"/>
      <c r="Y1872" t="s">
        <v>85</v>
      </c>
      <c r="Z1872">
        <f>HYPERLINK("https://hotel-media.eclerx.com/savepage/tk_15462413992548616_sr_189.html","info")</f>
        <v/>
      </c>
      <c r="AA1872" t="n">
        <v>-4539738</v>
      </c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61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4539738</v>
      </c>
      <c r="AZ1872" t="s">
        <v>1937</v>
      </c>
      <c r="BA1872" t="s"/>
      <c r="BB1872" t="n">
        <v>618408</v>
      </c>
      <c r="BC1872" t="n">
        <v>52.502807</v>
      </c>
      <c r="BD1872" t="n">
        <v>52.502807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1935</v>
      </c>
      <c r="F1873" t="n">
        <v>-1</v>
      </c>
      <c r="G1873" t="s">
        <v>74</v>
      </c>
      <c r="H1873" t="s">
        <v>75</v>
      </c>
      <c r="I1873" t="s"/>
      <c r="J1873" t="s">
        <v>74</v>
      </c>
      <c r="K1873" t="n">
        <v>56</v>
      </c>
      <c r="L1873" t="s">
        <v>76</v>
      </c>
      <c r="M1873" t="s"/>
      <c r="N1873" t="s">
        <v>1941</v>
      </c>
      <c r="O1873" t="s">
        <v>78</v>
      </c>
      <c r="P1873" t="s">
        <v>1935</v>
      </c>
      <c r="Q1873" t="s"/>
      <c r="R1873" t="s">
        <v>79</v>
      </c>
      <c r="S1873" t="s">
        <v>1236</v>
      </c>
      <c r="T1873" t="s">
        <v>81</v>
      </c>
      <c r="U1873" t="s">
        <v>82</v>
      </c>
      <c r="V1873" t="s">
        <v>83</v>
      </c>
      <c r="W1873" t="s">
        <v>109</v>
      </c>
      <c r="X1873" t="s"/>
      <c r="Y1873" t="s">
        <v>85</v>
      </c>
      <c r="Z1873">
        <f>HYPERLINK("https://hotel-media.eclerx.com/savepage/tk_15462413992548616_sr_189.html","info")</f>
        <v/>
      </c>
      <c r="AA1873" t="n">
        <v>-4539738</v>
      </c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61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4539738</v>
      </c>
      <c r="AZ1873" t="s">
        <v>1937</v>
      </c>
      <c r="BA1873" t="s"/>
      <c r="BB1873" t="n">
        <v>618408</v>
      </c>
      <c r="BC1873" t="n">
        <v>52.502807</v>
      </c>
      <c r="BD1873" t="n">
        <v>52.502807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1935</v>
      </c>
      <c r="F1874" t="n">
        <v>-1</v>
      </c>
      <c r="G1874" t="s">
        <v>74</v>
      </c>
      <c r="H1874" t="s">
        <v>75</v>
      </c>
      <c r="I1874" t="s"/>
      <c r="J1874" t="s">
        <v>74</v>
      </c>
      <c r="K1874" t="n">
        <v>66</v>
      </c>
      <c r="L1874" t="s">
        <v>76</v>
      </c>
      <c r="M1874" t="s"/>
      <c r="N1874" t="s">
        <v>1940</v>
      </c>
      <c r="O1874" t="s">
        <v>78</v>
      </c>
      <c r="P1874" t="s">
        <v>1935</v>
      </c>
      <c r="Q1874" t="s"/>
      <c r="R1874" t="s">
        <v>79</v>
      </c>
      <c r="S1874" t="s">
        <v>715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>
        <f>HYPERLINK("https://hotel-media.eclerx.com/savepage/tk_15462413992548616_sr_189.html","info")</f>
        <v/>
      </c>
      <c r="AA1874" t="n">
        <v>-4539738</v>
      </c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61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4539738</v>
      </c>
      <c r="AZ1874" t="s">
        <v>1937</v>
      </c>
      <c r="BA1874" t="s"/>
      <c r="BB1874" t="n">
        <v>618408</v>
      </c>
      <c r="BC1874" t="n">
        <v>52.502807</v>
      </c>
      <c r="BD1874" t="n">
        <v>52.502807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1935</v>
      </c>
      <c r="F1875" t="n">
        <v>-1</v>
      </c>
      <c r="G1875" t="s">
        <v>74</v>
      </c>
      <c r="H1875" t="s">
        <v>75</v>
      </c>
      <c r="I1875" t="s"/>
      <c r="J1875" t="s">
        <v>74</v>
      </c>
      <c r="K1875" t="n">
        <v>66</v>
      </c>
      <c r="L1875" t="s">
        <v>76</v>
      </c>
      <c r="M1875" t="s"/>
      <c r="N1875" t="s">
        <v>1939</v>
      </c>
      <c r="O1875" t="s">
        <v>78</v>
      </c>
      <c r="P1875" t="s">
        <v>1935</v>
      </c>
      <c r="Q1875" t="s"/>
      <c r="R1875" t="s">
        <v>79</v>
      </c>
      <c r="S1875" t="s">
        <v>715</v>
      </c>
      <c r="T1875" t="s">
        <v>81</v>
      </c>
      <c r="U1875" t="s">
        <v>82</v>
      </c>
      <c r="V1875" t="s">
        <v>83</v>
      </c>
      <c r="W1875" t="s">
        <v>84</v>
      </c>
      <c r="X1875" t="s"/>
      <c r="Y1875" t="s">
        <v>85</v>
      </c>
      <c r="Z1875">
        <f>HYPERLINK("https://hotel-media.eclerx.com/savepage/tk_15462413992548616_sr_189.html","info")</f>
        <v/>
      </c>
      <c r="AA1875" t="n">
        <v>-4539738</v>
      </c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61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4539738</v>
      </c>
      <c r="AZ1875" t="s">
        <v>1937</v>
      </c>
      <c r="BA1875" t="s"/>
      <c r="BB1875" t="n">
        <v>618408</v>
      </c>
      <c r="BC1875" t="n">
        <v>52.502807</v>
      </c>
      <c r="BD1875" t="n">
        <v>52.502807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1935</v>
      </c>
      <c r="F1876" t="n">
        <v>-1</v>
      </c>
      <c r="G1876" t="s">
        <v>74</v>
      </c>
      <c r="H1876" t="s">
        <v>75</v>
      </c>
      <c r="I1876" t="s"/>
      <c r="J1876" t="s">
        <v>74</v>
      </c>
      <c r="K1876" t="n">
        <v>66</v>
      </c>
      <c r="L1876" t="s">
        <v>76</v>
      </c>
      <c r="M1876" t="s"/>
      <c r="N1876" t="s">
        <v>1940</v>
      </c>
      <c r="O1876" t="s">
        <v>78</v>
      </c>
      <c r="P1876" t="s">
        <v>1935</v>
      </c>
      <c r="Q1876" t="s"/>
      <c r="R1876" t="s">
        <v>79</v>
      </c>
      <c r="S1876" t="s">
        <v>715</v>
      </c>
      <c r="T1876" t="s">
        <v>81</v>
      </c>
      <c r="U1876" t="s">
        <v>82</v>
      </c>
      <c r="V1876" t="s">
        <v>83</v>
      </c>
      <c r="W1876" t="s">
        <v>84</v>
      </c>
      <c r="X1876" t="s"/>
      <c r="Y1876" t="s">
        <v>85</v>
      </c>
      <c r="Z1876">
        <f>HYPERLINK("https://hotel-media.eclerx.com/savepage/tk_15462413992548616_sr_189.html","info")</f>
        <v/>
      </c>
      <c r="AA1876" t="n">
        <v>-4539738</v>
      </c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61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4539738</v>
      </c>
      <c r="AZ1876" t="s">
        <v>1937</v>
      </c>
      <c r="BA1876" t="s"/>
      <c r="BB1876" t="n">
        <v>618408</v>
      </c>
      <c r="BC1876" t="n">
        <v>52.502807</v>
      </c>
      <c r="BD1876" t="n">
        <v>52.502807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1935</v>
      </c>
      <c r="F1877" t="n">
        <v>-1</v>
      </c>
      <c r="G1877" t="s">
        <v>74</v>
      </c>
      <c r="H1877" t="s">
        <v>75</v>
      </c>
      <c r="I1877" t="s"/>
      <c r="J1877" t="s">
        <v>74</v>
      </c>
      <c r="K1877" t="n">
        <v>66</v>
      </c>
      <c r="L1877" t="s">
        <v>76</v>
      </c>
      <c r="M1877" t="s"/>
      <c r="N1877" t="s">
        <v>1939</v>
      </c>
      <c r="O1877" t="s">
        <v>78</v>
      </c>
      <c r="P1877" t="s">
        <v>1935</v>
      </c>
      <c r="Q1877" t="s"/>
      <c r="R1877" t="s">
        <v>79</v>
      </c>
      <c r="S1877" t="s">
        <v>715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>
        <f>HYPERLINK("https://hotel-media.eclerx.com/savepage/tk_15462413992548616_sr_189.html","info")</f>
        <v/>
      </c>
      <c r="AA1877" t="n">
        <v>-4539738</v>
      </c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61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4539738</v>
      </c>
      <c r="AZ1877" t="s">
        <v>1937</v>
      </c>
      <c r="BA1877" t="s"/>
      <c r="BB1877" t="n">
        <v>618408</v>
      </c>
      <c r="BC1877" t="n">
        <v>52.502807</v>
      </c>
      <c r="BD1877" t="n">
        <v>52.502807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1935</v>
      </c>
      <c r="F1878" t="n">
        <v>-1</v>
      </c>
      <c r="G1878" t="s">
        <v>74</v>
      </c>
      <c r="H1878" t="s">
        <v>75</v>
      </c>
      <c r="I1878" t="s"/>
      <c r="J1878" t="s">
        <v>74</v>
      </c>
      <c r="K1878" t="n">
        <v>71</v>
      </c>
      <c r="L1878" t="s">
        <v>76</v>
      </c>
      <c r="M1878" t="s"/>
      <c r="N1878" t="s">
        <v>1938</v>
      </c>
      <c r="O1878" t="s">
        <v>78</v>
      </c>
      <c r="P1878" t="s">
        <v>1935</v>
      </c>
      <c r="Q1878" t="s"/>
      <c r="R1878" t="s">
        <v>79</v>
      </c>
      <c r="S1878" t="s">
        <v>280</v>
      </c>
      <c r="T1878" t="s">
        <v>81</v>
      </c>
      <c r="U1878" t="s">
        <v>82</v>
      </c>
      <c r="V1878" t="s">
        <v>83</v>
      </c>
      <c r="W1878" t="s">
        <v>84</v>
      </c>
      <c r="X1878" t="s"/>
      <c r="Y1878" t="s">
        <v>85</v>
      </c>
      <c r="Z1878">
        <f>HYPERLINK("https://hotel-media.eclerx.com/savepage/tk_15462413992548616_sr_189.html","info")</f>
        <v/>
      </c>
      <c r="AA1878" t="n">
        <v>-4539738</v>
      </c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61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4539738</v>
      </c>
      <c r="AZ1878" t="s">
        <v>1937</v>
      </c>
      <c r="BA1878" t="s"/>
      <c r="BB1878" t="n">
        <v>618408</v>
      </c>
      <c r="BC1878" t="n">
        <v>52.502807</v>
      </c>
      <c r="BD1878" t="n">
        <v>52.502807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1935</v>
      </c>
      <c r="F1879" t="n">
        <v>-1</v>
      </c>
      <c r="G1879" t="s">
        <v>74</v>
      </c>
      <c r="H1879" t="s">
        <v>75</v>
      </c>
      <c r="I1879" t="s"/>
      <c r="J1879" t="s">
        <v>74</v>
      </c>
      <c r="K1879" t="n">
        <v>71</v>
      </c>
      <c r="L1879" t="s">
        <v>76</v>
      </c>
      <c r="M1879" t="s"/>
      <c r="N1879" t="s">
        <v>1941</v>
      </c>
      <c r="O1879" t="s">
        <v>78</v>
      </c>
      <c r="P1879" t="s">
        <v>1935</v>
      </c>
      <c r="Q1879" t="s"/>
      <c r="R1879" t="s">
        <v>79</v>
      </c>
      <c r="S1879" t="s">
        <v>280</v>
      </c>
      <c r="T1879" t="s">
        <v>81</v>
      </c>
      <c r="U1879" t="s">
        <v>82</v>
      </c>
      <c r="V1879" t="s">
        <v>83</v>
      </c>
      <c r="W1879" t="s">
        <v>84</v>
      </c>
      <c r="X1879" t="s"/>
      <c r="Y1879" t="s">
        <v>85</v>
      </c>
      <c r="Z1879">
        <f>HYPERLINK("https://hotel-media.eclerx.com/savepage/tk_15462413992548616_sr_189.html","info")</f>
        <v/>
      </c>
      <c r="AA1879" t="n">
        <v>-4539738</v>
      </c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61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4539738</v>
      </c>
      <c r="AZ1879" t="s">
        <v>1937</v>
      </c>
      <c r="BA1879" t="s"/>
      <c r="BB1879" t="n">
        <v>618408</v>
      </c>
      <c r="BC1879" t="n">
        <v>52.502807</v>
      </c>
      <c r="BD1879" t="n">
        <v>52.502807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1942</v>
      </c>
      <c r="F1880" t="n">
        <v>341931</v>
      </c>
      <c r="G1880" t="s">
        <v>74</v>
      </c>
      <c r="H1880" t="s">
        <v>75</v>
      </c>
      <c r="I1880" t="s"/>
      <c r="J1880" t="s">
        <v>74</v>
      </c>
      <c r="K1880" t="n">
        <v>84.78</v>
      </c>
      <c r="L1880" t="s">
        <v>76</v>
      </c>
      <c r="M1880" t="s"/>
      <c r="N1880" t="s">
        <v>93</v>
      </c>
      <c r="O1880" t="s">
        <v>78</v>
      </c>
      <c r="P1880" t="s">
        <v>1943</v>
      </c>
      <c r="Q1880" t="s"/>
      <c r="R1880" t="s">
        <v>112</v>
      </c>
      <c r="S1880" t="s">
        <v>1944</v>
      </c>
      <c r="T1880" t="s">
        <v>81</v>
      </c>
      <c r="U1880" t="s">
        <v>82</v>
      </c>
      <c r="V1880" t="s">
        <v>83</v>
      </c>
      <c r="W1880" t="s">
        <v>109</v>
      </c>
      <c r="X1880" t="s"/>
      <c r="Y1880" t="s">
        <v>85</v>
      </c>
      <c r="Z1880">
        <f>HYPERLINK("https://hotel-media.eclerx.com/savepage/tk_154624228579828_sr_189.html","info")</f>
        <v/>
      </c>
      <c r="AA1880" t="n">
        <v>26782</v>
      </c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479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163211</v>
      </c>
      <c r="AZ1880" t="s">
        <v>1945</v>
      </c>
      <c r="BA1880" t="s"/>
      <c r="BB1880" t="n">
        <v>3198</v>
      </c>
      <c r="BC1880" t="n">
        <v>52.503498</v>
      </c>
      <c r="BD1880" t="n">
        <v>52.503498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1942</v>
      </c>
      <c r="F1881" t="n">
        <v>341931</v>
      </c>
      <c r="G1881" t="s">
        <v>74</v>
      </c>
      <c r="H1881" t="s">
        <v>75</v>
      </c>
      <c r="I1881" t="s"/>
      <c r="J1881" t="s">
        <v>74</v>
      </c>
      <c r="K1881" t="n">
        <v>99.75</v>
      </c>
      <c r="L1881" t="s">
        <v>76</v>
      </c>
      <c r="M1881" t="s"/>
      <c r="N1881" t="s">
        <v>183</v>
      </c>
      <c r="O1881" t="s">
        <v>78</v>
      </c>
      <c r="P1881" t="s">
        <v>1943</v>
      </c>
      <c r="Q1881" t="s"/>
      <c r="R1881" t="s">
        <v>112</v>
      </c>
      <c r="S1881" t="s">
        <v>644</v>
      </c>
      <c r="T1881" t="s">
        <v>81</v>
      </c>
      <c r="U1881" t="s">
        <v>82</v>
      </c>
      <c r="V1881" t="s">
        <v>83</v>
      </c>
      <c r="W1881" t="s">
        <v>109</v>
      </c>
      <c r="X1881" t="s"/>
      <c r="Y1881" t="s">
        <v>85</v>
      </c>
      <c r="Z1881">
        <f>HYPERLINK("https://hotel-media.eclerx.com/savepage/tk_154624228579828_sr_189.html","info")</f>
        <v/>
      </c>
      <c r="AA1881" t="n">
        <v>26782</v>
      </c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479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163211</v>
      </c>
      <c r="AZ1881" t="s">
        <v>1945</v>
      </c>
      <c r="BA1881" t="s"/>
      <c r="BB1881" t="n">
        <v>3198</v>
      </c>
      <c r="BC1881" t="n">
        <v>52.503498</v>
      </c>
      <c r="BD1881" t="n">
        <v>52.503498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1942</v>
      </c>
      <c r="F1882" t="n">
        <v>341931</v>
      </c>
      <c r="G1882" t="s">
        <v>74</v>
      </c>
      <c r="H1882" t="s">
        <v>75</v>
      </c>
      <c r="I1882" t="s"/>
      <c r="J1882" t="s">
        <v>74</v>
      </c>
      <c r="K1882" t="n">
        <v>89.25</v>
      </c>
      <c r="L1882" t="s">
        <v>76</v>
      </c>
      <c r="M1882" t="s"/>
      <c r="N1882" t="s">
        <v>1946</v>
      </c>
      <c r="O1882" t="s">
        <v>78</v>
      </c>
      <c r="P1882" t="s">
        <v>1943</v>
      </c>
      <c r="Q1882" t="s"/>
      <c r="R1882" t="s">
        <v>112</v>
      </c>
      <c r="S1882" t="s">
        <v>1303</v>
      </c>
      <c r="T1882" t="s">
        <v>81</v>
      </c>
      <c r="U1882" t="s">
        <v>82</v>
      </c>
      <c r="V1882" t="s">
        <v>83</v>
      </c>
      <c r="W1882" t="s">
        <v>109</v>
      </c>
      <c r="X1882" t="s"/>
      <c r="Y1882" t="s">
        <v>85</v>
      </c>
      <c r="Z1882">
        <f>HYPERLINK("https://hotel-media.eclerx.com/savepage/tk_154624228579828_sr_189.html","info")</f>
        <v/>
      </c>
      <c r="AA1882" t="n">
        <v>26782</v>
      </c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479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163211</v>
      </c>
      <c r="AZ1882" t="s">
        <v>1945</v>
      </c>
      <c r="BA1882" t="s"/>
      <c r="BB1882" t="n">
        <v>3198</v>
      </c>
      <c r="BC1882" t="n">
        <v>52.503498</v>
      </c>
      <c r="BD1882" t="n">
        <v>52.503498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1942</v>
      </c>
      <c r="F1883" t="n">
        <v>341931</v>
      </c>
      <c r="G1883" t="s">
        <v>74</v>
      </c>
      <c r="H1883" t="s">
        <v>75</v>
      </c>
      <c r="I1883" t="s"/>
      <c r="J1883" t="s">
        <v>74</v>
      </c>
      <c r="K1883" t="n">
        <v>99.75</v>
      </c>
      <c r="L1883" t="s">
        <v>76</v>
      </c>
      <c r="M1883" t="s"/>
      <c r="N1883" t="s">
        <v>183</v>
      </c>
      <c r="O1883" t="s">
        <v>78</v>
      </c>
      <c r="P1883" t="s">
        <v>1943</v>
      </c>
      <c r="Q1883" t="s"/>
      <c r="R1883" t="s">
        <v>112</v>
      </c>
      <c r="S1883" t="s">
        <v>644</v>
      </c>
      <c r="T1883" t="s">
        <v>81</v>
      </c>
      <c r="U1883" t="s">
        <v>82</v>
      </c>
      <c r="V1883" t="s">
        <v>83</v>
      </c>
      <c r="W1883" t="s">
        <v>109</v>
      </c>
      <c r="X1883" t="s"/>
      <c r="Y1883" t="s">
        <v>85</v>
      </c>
      <c r="Z1883">
        <f>HYPERLINK("https://hotel-media.eclerx.com/savepage/tk_154624228579828_sr_189.html","info")</f>
        <v/>
      </c>
      <c r="AA1883" t="n">
        <v>26782</v>
      </c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479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163211</v>
      </c>
      <c r="AZ1883" t="s">
        <v>1945</v>
      </c>
      <c r="BA1883" t="s"/>
      <c r="BB1883" t="n">
        <v>3198</v>
      </c>
      <c r="BC1883" t="n">
        <v>52.503498</v>
      </c>
      <c r="BD1883" t="n">
        <v>52.503498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1942</v>
      </c>
      <c r="F1884" t="n">
        <v>341931</v>
      </c>
      <c r="G1884" t="s">
        <v>74</v>
      </c>
      <c r="H1884" t="s">
        <v>75</v>
      </c>
      <c r="I1884" t="s"/>
      <c r="J1884" t="s">
        <v>74</v>
      </c>
      <c r="K1884" t="n">
        <v>133.75</v>
      </c>
      <c r="L1884" t="s">
        <v>76</v>
      </c>
      <c r="M1884" t="s"/>
      <c r="N1884" t="s">
        <v>183</v>
      </c>
      <c r="O1884" t="s">
        <v>78</v>
      </c>
      <c r="P1884" t="s">
        <v>1943</v>
      </c>
      <c r="Q1884" t="s"/>
      <c r="R1884" t="s">
        <v>112</v>
      </c>
      <c r="S1884" t="s">
        <v>1947</v>
      </c>
      <c r="T1884" t="s">
        <v>81</v>
      </c>
      <c r="U1884" t="s">
        <v>82</v>
      </c>
      <c r="V1884" t="s">
        <v>83</v>
      </c>
      <c r="W1884" t="s">
        <v>84</v>
      </c>
      <c r="X1884" t="s"/>
      <c r="Y1884" t="s">
        <v>85</v>
      </c>
      <c r="Z1884">
        <f>HYPERLINK("https://hotel-media.eclerx.com/savepage/tk_154624228579828_sr_189.html","info")</f>
        <v/>
      </c>
      <c r="AA1884" t="n">
        <v>26782</v>
      </c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479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163211</v>
      </c>
      <c r="AZ1884" t="s">
        <v>1945</v>
      </c>
      <c r="BA1884" t="s"/>
      <c r="BB1884" t="n">
        <v>3198</v>
      </c>
      <c r="BC1884" t="n">
        <v>52.503498</v>
      </c>
      <c r="BD1884" t="n">
        <v>52.503498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1040</v>
      </c>
      <c r="F1885" t="n">
        <v>-1</v>
      </c>
      <c r="G1885" t="s">
        <v>74</v>
      </c>
      <c r="H1885" t="s">
        <v>75</v>
      </c>
      <c r="I1885" t="s"/>
      <c r="J1885" t="s">
        <v>74</v>
      </c>
      <c r="K1885" t="n">
        <v>58.8</v>
      </c>
      <c r="L1885" t="s">
        <v>76</v>
      </c>
      <c r="M1885" t="s"/>
      <c r="N1885" t="s">
        <v>93</v>
      </c>
      <c r="O1885" t="s">
        <v>78</v>
      </c>
      <c r="P1885" t="s">
        <v>1040</v>
      </c>
      <c r="Q1885" t="s"/>
      <c r="R1885" t="s">
        <v>112</v>
      </c>
      <c r="S1885" t="s">
        <v>1041</v>
      </c>
      <c r="T1885" t="s">
        <v>81</v>
      </c>
      <c r="U1885" t="s">
        <v>82</v>
      </c>
      <c r="V1885" t="s">
        <v>83</v>
      </c>
      <c r="W1885" t="s">
        <v>109</v>
      </c>
      <c r="X1885" t="s"/>
      <c r="Y1885" t="s">
        <v>85</v>
      </c>
      <c r="Z1885">
        <f>HYPERLINK("https://hotel-media.eclerx.com/savepage/tk_1546242179545046_sr_189.html","info")</f>
        <v/>
      </c>
      <c r="AA1885" t="n">
        <v>-955274</v>
      </c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433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955274</v>
      </c>
      <c r="AZ1885" t="s">
        <v>1042</v>
      </c>
      <c r="BA1885" t="s"/>
      <c r="BB1885" t="n">
        <v>14412</v>
      </c>
      <c r="BC1885" t="n">
        <v>52.427053</v>
      </c>
      <c r="BD1885" t="n">
        <v>52.427053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1040</v>
      </c>
      <c r="F1886" t="n">
        <v>-1</v>
      </c>
      <c r="G1886" t="s">
        <v>74</v>
      </c>
      <c r="H1886" t="s">
        <v>75</v>
      </c>
      <c r="I1886" t="s"/>
      <c r="J1886" t="s">
        <v>74</v>
      </c>
      <c r="K1886" t="n">
        <v>67.20999999999999</v>
      </c>
      <c r="L1886" t="s">
        <v>76</v>
      </c>
      <c r="M1886" t="s"/>
      <c r="N1886" t="s">
        <v>764</v>
      </c>
      <c r="O1886" t="s">
        <v>78</v>
      </c>
      <c r="P1886" t="s">
        <v>1040</v>
      </c>
      <c r="Q1886" t="s"/>
      <c r="R1886" t="s">
        <v>112</v>
      </c>
      <c r="S1886" t="s">
        <v>1043</v>
      </c>
      <c r="T1886" t="s">
        <v>81</v>
      </c>
      <c r="U1886" t="s">
        <v>82</v>
      </c>
      <c r="V1886" t="s">
        <v>83</v>
      </c>
      <c r="W1886" t="s">
        <v>109</v>
      </c>
      <c r="X1886" t="s"/>
      <c r="Y1886" t="s">
        <v>85</v>
      </c>
      <c r="Z1886">
        <f>HYPERLINK("https://hotel-media.eclerx.com/savepage/tk_1546242179545046_sr_189.html","info")</f>
        <v/>
      </c>
      <c r="AA1886" t="n">
        <v>-955274</v>
      </c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433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955274</v>
      </c>
      <c r="AZ1886" t="s">
        <v>1042</v>
      </c>
      <c r="BA1886" t="s"/>
      <c r="BB1886" t="n">
        <v>14412</v>
      </c>
      <c r="BC1886" t="n">
        <v>52.427053</v>
      </c>
      <c r="BD1886" t="n">
        <v>52.427053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1040</v>
      </c>
      <c r="F1887" t="n">
        <v>-1</v>
      </c>
      <c r="G1887" t="s">
        <v>74</v>
      </c>
      <c r="H1887" t="s">
        <v>75</v>
      </c>
      <c r="I1887" t="s"/>
      <c r="J1887" t="s">
        <v>74</v>
      </c>
      <c r="K1887" t="n">
        <v>75.59999999999999</v>
      </c>
      <c r="L1887" t="s">
        <v>76</v>
      </c>
      <c r="M1887" t="s"/>
      <c r="N1887" t="s">
        <v>898</v>
      </c>
      <c r="O1887" t="s">
        <v>78</v>
      </c>
      <c r="P1887" t="s">
        <v>1040</v>
      </c>
      <c r="Q1887" t="s"/>
      <c r="R1887" t="s">
        <v>112</v>
      </c>
      <c r="S1887" t="s">
        <v>315</v>
      </c>
      <c r="T1887" t="s">
        <v>81</v>
      </c>
      <c r="U1887" t="s">
        <v>82</v>
      </c>
      <c r="V1887" t="s">
        <v>83</v>
      </c>
      <c r="W1887" t="s">
        <v>109</v>
      </c>
      <c r="X1887" t="s"/>
      <c r="Y1887" t="s">
        <v>85</v>
      </c>
      <c r="Z1887">
        <f>HYPERLINK("https://hotel-media.eclerx.com/savepage/tk_1546242179545046_sr_189.html","info")</f>
        <v/>
      </c>
      <c r="AA1887" t="n">
        <v>-955274</v>
      </c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433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955274</v>
      </c>
      <c r="AZ1887" t="s">
        <v>1042</v>
      </c>
      <c r="BA1887" t="s"/>
      <c r="BB1887" t="n">
        <v>14412</v>
      </c>
      <c r="BC1887" t="n">
        <v>52.427053</v>
      </c>
      <c r="BD1887" t="n">
        <v>52.427053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1040</v>
      </c>
      <c r="F1888" t="n">
        <v>-1</v>
      </c>
      <c r="G1888" t="s">
        <v>74</v>
      </c>
      <c r="H1888" t="s">
        <v>75</v>
      </c>
      <c r="I1888" t="s"/>
      <c r="J1888" t="s">
        <v>74</v>
      </c>
      <c r="K1888" t="n">
        <v>92.40000000000001</v>
      </c>
      <c r="L1888" t="s">
        <v>76</v>
      </c>
      <c r="M1888" t="s"/>
      <c r="N1888" t="s">
        <v>475</v>
      </c>
      <c r="O1888" t="s">
        <v>78</v>
      </c>
      <c r="P1888" t="s">
        <v>1040</v>
      </c>
      <c r="Q1888" t="s"/>
      <c r="R1888" t="s">
        <v>112</v>
      </c>
      <c r="S1888" t="s">
        <v>1044</v>
      </c>
      <c r="T1888" t="s">
        <v>81</v>
      </c>
      <c r="U1888" t="s">
        <v>82</v>
      </c>
      <c r="V1888" t="s">
        <v>83</v>
      </c>
      <c r="W1888" t="s">
        <v>109</v>
      </c>
      <c r="X1888" t="s"/>
      <c r="Y1888" t="s">
        <v>85</v>
      </c>
      <c r="Z1888">
        <f>HYPERLINK("https://hotel-media.eclerx.com/savepage/tk_1546242179545046_sr_189.html","info")</f>
        <v/>
      </c>
      <c r="AA1888" t="n">
        <v>-955274</v>
      </c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433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955274</v>
      </c>
      <c r="AZ1888" t="s">
        <v>1042</v>
      </c>
      <c r="BA1888" t="s"/>
      <c r="BB1888" t="n">
        <v>14412</v>
      </c>
      <c r="BC1888" t="n">
        <v>52.427053</v>
      </c>
      <c r="BD1888" t="n">
        <v>52.427053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1040</v>
      </c>
      <c r="F1889" t="n">
        <v>-1</v>
      </c>
      <c r="G1889" t="s">
        <v>74</v>
      </c>
      <c r="H1889" t="s">
        <v>75</v>
      </c>
      <c r="I1889" t="s"/>
      <c r="J1889" t="s">
        <v>74</v>
      </c>
      <c r="K1889" t="n">
        <v>94.5</v>
      </c>
      <c r="L1889" t="s">
        <v>76</v>
      </c>
      <c r="M1889" t="s"/>
      <c r="N1889" t="s">
        <v>898</v>
      </c>
      <c r="O1889" t="s">
        <v>78</v>
      </c>
      <c r="P1889" t="s">
        <v>1040</v>
      </c>
      <c r="Q1889" t="s"/>
      <c r="R1889" t="s">
        <v>112</v>
      </c>
      <c r="S1889" t="s">
        <v>642</v>
      </c>
      <c r="T1889" t="s">
        <v>81</v>
      </c>
      <c r="U1889" t="s">
        <v>82</v>
      </c>
      <c r="V1889" t="s">
        <v>83</v>
      </c>
      <c r="W1889" t="s">
        <v>109</v>
      </c>
      <c r="X1889" t="s"/>
      <c r="Y1889" t="s">
        <v>85</v>
      </c>
      <c r="Z1889">
        <f>HYPERLINK("https://hotel-media.eclerx.com/savepage/tk_1546242179545046_sr_189.html","info")</f>
        <v/>
      </c>
      <c r="AA1889" t="n">
        <v>-955274</v>
      </c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433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955274</v>
      </c>
      <c r="AZ1889" t="s">
        <v>1042</v>
      </c>
      <c r="BA1889" t="s"/>
      <c r="BB1889" t="n">
        <v>14412</v>
      </c>
      <c r="BC1889" t="n">
        <v>52.427053</v>
      </c>
      <c r="BD1889" t="n">
        <v>52.427053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1040</v>
      </c>
      <c r="F1890" t="n">
        <v>-1</v>
      </c>
      <c r="G1890" t="s">
        <v>74</v>
      </c>
      <c r="H1890" t="s">
        <v>75</v>
      </c>
      <c r="I1890" t="s"/>
      <c r="J1890" t="s">
        <v>74</v>
      </c>
      <c r="K1890" t="n">
        <v>114.5</v>
      </c>
      <c r="L1890" t="s">
        <v>76</v>
      </c>
      <c r="M1890" t="s"/>
      <c r="N1890" t="s">
        <v>898</v>
      </c>
      <c r="O1890" t="s">
        <v>78</v>
      </c>
      <c r="P1890" t="s">
        <v>1040</v>
      </c>
      <c r="Q1890" t="s"/>
      <c r="R1890" t="s">
        <v>112</v>
      </c>
      <c r="S1890" t="s">
        <v>1045</v>
      </c>
      <c r="T1890" t="s">
        <v>81</v>
      </c>
      <c r="U1890" t="s">
        <v>82</v>
      </c>
      <c r="V1890" t="s">
        <v>83</v>
      </c>
      <c r="W1890" t="s">
        <v>84</v>
      </c>
      <c r="X1890" t="s"/>
      <c r="Y1890" t="s">
        <v>85</v>
      </c>
      <c r="Z1890">
        <f>HYPERLINK("https://hotel-media.eclerx.com/savepage/tk_1546242179545046_sr_189.html","info")</f>
        <v/>
      </c>
      <c r="AA1890" t="n">
        <v>-955274</v>
      </c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433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955274</v>
      </c>
      <c r="AZ1890" t="s">
        <v>1042</v>
      </c>
      <c r="BA1890" t="s"/>
      <c r="BB1890" t="n">
        <v>14412</v>
      </c>
      <c r="BC1890" t="n">
        <v>52.427053</v>
      </c>
      <c r="BD1890" t="n">
        <v>52.427053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1040</v>
      </c>
      <c r="F1891" t="n">
        <v>-1</v>
      </c>
      <c r="G1891" t="s">
        <v>74</v>
      </c>
      <c r="H1891" t="s">
        <v>75</v>
      </c>
      <c r="I1891" t="s"/>
      <c r="J1891" t="s">
        <v>74</v>
      </c>
      <c r="K1891" t="n">
        <v>115.5</v>
      </c>
      <c r="L1891" t="s">
        <v>76</v>
      </c>
      <c r="M1891" t="s"/>
      <c r="N1891" t="s">
        <v>475</v>
      </c>
      <c r="O1891" t="s">
        <v>78</v>
      </c>
      <c r="P1891" t="s">
        <v>1040</v>
      </c>
      <c r="Q1891" t="s"/>
      <c r="R1891" t="s">
        <v>112</v>
      </c>
      <c r="S1891" t="s">
        <v>328</v>
      </c>
      <c r="T1891" t="s">
        <v>81</v>
      </c>
      <c r="U1891" t="s">
        <v>82</v>
      </c>
      <c r="V1891" t="s">
        <v>83</v>
      </c>
      <c r="W1891" t="s">
        <v>109</v>
      </c>
      <c r="X1891" t="s"/>
      <c r="Y1891" t="s">
        <v>85</v>
      </c>
      <c r="Z1891">
        <f>HYPERLINK("https://hotel-media.eclerx.com/savepage/tk_1546242179545046_sr_189.html","info")</f>
        <v/>
      </c>
      <c r="AA1891" t="n">
        <v>-955274</v>
      </c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433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955274</v>
      </c>
      <c r="AZ1891" t="s">
        <v>1042</v>
      </c>
      <c r="BA1891" t="s"/>
      <c r="BB1891" t="n">
        <v>14412</v>
      </c>
      <c r="BC1891" t="n">
        <v>52.427053</v>
      </c>
      <c r="BD1891" t="n">
        <v>52.427053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1040</v>
      </c>
      <c r="F1892" t="n">
        <v>-1</v>
      </c>
      <c r="G1892" t="s">
        <v>74</v>
      </c>
      <c r="H1892" t="s">
        <v>75</v>
      </c>
      <c r="I1892" t="s"/>
      <c r="J1892" t="s">
        <v>74</v>
      </c>
      <c r="K1892" t="n">
        <v>126</v>
      </c>
      <c r="L1892" t="s">
        <v>76</v>
      </c>
      <c r="M1892" t="s"/>
      <c r="N1892" t="s">
        <v>546</v>
      </c>
      <c r="O1892" t="s">
        <v>78</v>
      </c>
      <c r="P1892" t="s">
        <v>1040</v>
      </c>
      <c r="Q1892" t="s"/>
      <c r="R1892" t="s">
        <v>112</v>
      </c>
      <c r="S1892" t="s">
        <v>1046</v>
      </c>
      <c r="T1892" t="s">
        <v>81</v>
      </c>
      <c r="U1892" t="s">
        <v>82</v>
      </c>
      <c r="V1892" t="s">
        <v>83</v>
      </c>
      <c r="W1892" t="s">
        <v>109</v>
      </c>
      <c r="X1892" t="s"/>
      <c r="Y1892" t="s">
        <v>85</v>
      </c>
      <c r="Z1892">
        <f>HYPERLINK("https://hotel-media.eclerx.com/savepage/tk_1546242179545046_sr_189.html","info")</f>
        <v/>
      </c>
      <c r="AA1892" t="n">
        <v>-955274</v>
      </c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433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955274</v>
      </c>
      <c r="AZ1892" t="s">
        <v>1042</v>
      </c>
      <c r="BA1892" t="s"/>
      <c r="BB1892" t="n">
        <v>14412</v>
      </c>
      <c r="BC1892" t="n">
        <v>52.427053</v>
      </c>
      <c r="BD1892" t="n">
        <v>52.427053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1040</v>
      </c>
      <c r="F1893" t="n">
        <v>-1</v>
      </c>
      <c r="G1893" t="s">
        <v>74</v>
      </c>
      <c r="H1893" t="s">
        <v>75</v>
      </c>
      <c r="I1893" t="s"/>
      <c r="J1893" t="s">
        <v>74</v>
      </c>
      <c r="K1893" t="n">
        <v>157.5</v>
      </c>
      <c r="L1893" t="s">
        <v>76</v>
      </c>
      <c r="M1893" t="s"/>
      <c r="N1893" t="s">
        <v>546</v>
      </c>
      <c r="O1893" t="s">
        <v>78</v>
      </c>
      <c r="P1893" t="s">
        <v>1040</v>
      </c>
      <c r="Q1893" t="s"/>
      <c r="R1893" t="s">
        <v>112</v>
      </c>
      <c r="S1893" t="s">
        <v>1047</v>
      </c>
      <c r="T1893" t="s">
        <v>81</v>
      </c>
      <c r="U1893" t="s">
        <v>82</v>
      </c>
      <c r="V1893" t="s">
        <v>83</v>
      </c>
      <c r="W1893" t="s">
        <v>109</v>
      </c>
      <c r="X1893" t="s"/>
      <c r="Y1893" t="s">
        <v>85</v>
      </c>
      <c r="Z1893">
        <f>HYPERLINK("https://hotel-media.eclerx.com/savepage/tk_1546242179545046_sr_189.html","info")</f>
        <v/>
      </c>
      <c r="AA1893" t="n">
        <v>-955274</v>
      </c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433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955274</v>
      </c>
      <c r="AZ1893" t="s">
        <v>1042</v>
      </c>
      <c r="BA1893" t="s"/>
      <c r="BB1893" t="n">
        <v>14412</v>
      </c>
      <c r="BC1893" t="n">
        <v>52.427053</v>
      </c>
      <c r="BD1893" t="n">
        <v>52.427053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1040</v>
      </c>
      <c r="F1894" t="n">
        <v>-1</v>
      </c>
      <c r="G1894" t="s">
        <v>74</v>
      </c>
      <c r="H1894" t="s">
        <v>75</v>
      </c>
      <c r="I1894" t="s"/>
      <c r="J1894" t="s">
        <v>74</v>
      </c>
      <c r="K1894" t="n">
        <v>177.5</v>
      </c>
      <c r="L1894" t="s">
        <v>76</v>
      </c>
      <c r="M1894" t="s"/>
      <c r="N1894" t="s">
        <v>546</v>
      </c>
      <c r="O1894" t="s">
        <v>78</v>
      </c>
      <c r="P1894" t="s">
        <v>1040</v>
      </c>
      <c r="Q1894" t="s"/>
      <c r="R1894" t="s">
        <v>112</v>
      </c>
      <c r="S1894" t="s">
        <v>1048</v>
      </c>
      <c r="T1894" t="s">
        <v>81</v>
      </c>
      <c r="U1894" t="s">
        <v>82</v>
      </c>
      <c r="V1894" t="s">
        <v>83</v>
      </c>
      <c r="W1894" t="s">
        <v>84</v>
      </c>
      <c r="X1894" t="s"/>
      <c r="Y1894" t="s">
        <v>85</v>
      </c>
      <c r="Z1894">
        <f>HYPERLINK("https://hotel-media.eclerx.com/savepage/tk_1546242179545046_sr_189.html","info")</f>
        <v/>
      </c>
      <c r="AA1894" t="n">
        <v>-955274</v>
      </c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433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955274</v>
      </c>
      <c r="AZ1894" t="s">
        <v>1042</v>
      </c>
      <c r="BA1894" t="s"/>
      <c r="BB1894" t="n">
        <v>14412</v>
      </c>
      <c r="BC1894" t="n">
        <v>52.427053</v>
      </c>
      <c r="BD1894" t="n">
        <v>52.427053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1810</v>
      </c>
      <c r="F1895" t="n">
        <v>-1</v>
      </c>
      <c r="G1895" t="s">
        <v>74</v>
      </c>
      <c r="H1895" t="s">
        <v>75</v>
      </c>
      <c r="I1895" t="s"/>
      <c r="J1895" t="s">
        <v>74</v>
      </c>
      <c r="K1895" t="n">
        <v>60</v>
      </c>
      <c r="L1895" t="s">
        <v>76</v>
      </c>
      <c r="M1895" t="s"/>
      <c r="N1895" t="s">
        <v>787</v>
      </c>
      <c r="O1895" t="s">
        <v>78</v>
      </c>
      <c r="P1895" t="s">
        <v>1810</v>
      </c>
      <c r="Q1895" t="s"/>
      <c r="R1895" t="s">
        <v>79</v>
      </c>
      <c r="S1895" t="s">
        <v>377</v>
      </c>
      <c r="T1895" t="s">
        <v>81</v>
      </c>
      <c r="U1895" t="s">
        <v>82</v>
      </c>
      <c r="V1895" t="s">
        <v>83</v>
      </c>
      <c r="W1895" t="s">
        <v>109</v>
      </c>
      <c r="X1895" t="s"/>
      <c r="Y1895" t="s">
        <v>85</v>
      </c>
      <c r="Z1895">
        <f>HYPERLINK("https://hotel-media.eclerx.com/savepage/tk_15462418922813604_sr_188.html","info")</f>
        <v/>
      </c>
      <c r="AA1895" t="n">
        <v>-2071505</v>
      </c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336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2071505</v>
      </c>
      <c r="AZ1895" t="s">
        <v>1811</v>
      </c>
      <c r="BA1895" t="s"/>
      <c r="BB1895" t="n">
        <v>437876</v>
      </c>
      <c r="BC1895" t="n">
        <v>52.523269</v>
      </c>
      <c r="BD1895" t="n">
        <v>52.523269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1810</v>
      </c>
      <c r="F1896" t="n">
        <v>-1</v>
      </c>
      <c r="G1896" t="s">
        <v>74</v>
      </c>
      <c r="H1896" t="s">
        <v>75</v>
      </c>
      <c r="I1896" t="s"/>
      <c r="J1896" t="s">
        <v>74</v>
      </c>
      <c r="K1896" t="n">
        <v>64.98999999999999</v>
      </c>
      <c r="L1896" t="s">
        <v>76</v>
      </c>
      <c r="M1896" t="s"/>
      <c r="N1896" t="s">
        <v>183</v>
      </c>
      <c r="O1896" t="s">
        <v>78</v>
      </c>
      <c r="P1896" t="s">
        <v>1810</v>
      </c>
      <c r="Q1896" t="s"/>
      <c r="R1896" t="s">
        <v>79</v>
      </c>
      <c r="S1896" t="s">
        <v>1123</v>
      </c>
      <c r="T1896" t="s">
        <v>81</v>
      </c>
      <c r="U1896" t="s">
        <v>82</v>
      </c>
      <c r="V1896" t="s">
        <v>83</v>
      </c>
      <c r="W1896" t="s">
        <v>109</v>
      </c>
      <c r="X1896" t="s"/>
      <c r="Y1896" t="s">
        <v>85</v>
      </c>
      <c r="Z1896">
        <f>HYPERLINK("https://hotel-media.eclerx.com/savepage/tk_15462418922813604_sr_188.html","info")</f>
        <v/>
      </c>
      <c r="AA1896" t="n">
        <v>-2071505</v>
      </c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336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2071505</v>
      </c>
      <c r="AZ1896" t="s">
        <v>1811</v>
      </c>
      <c r="BA1896" t="s"/>
      <c r="BB1896" t="n">
        <v>437876</v>
      </c>
      <c r="BC1896" t="n">
        <v>52.523269</v>
      </c>
      <c r="BD1896" t="n">
        <v>52.523269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1810</v>
      </c>
      <c r="F1897" t="n">
        <v>-1</v>
      </c>
      <c r="G1897" t="s">
        <v>74</v>
      </c>
      <c r="H1897" t="s">
        <v>75</v>
      </c>
      <c r="I1897" t="s"/>
      <c r="J1897" t="s">
        <v>74</v>
      </c>
      <c r="K1897" t="n">
        <v>70</v>
      </c>
      <c r="L1897" t="s">
        <v>76</v>
      </c>
      <c r="M1897" t="s"/>
      <c r="N1897" t="s">
        <v>1065</v>
      </c>
      <c r="O1897" t="s">
        <v>78</v>
      </c>
      <c r="P1897" t="s">
        <v>1810</v>
      </c>
      <c r="Q1897" t="s"/>
      <c r="R1897" t="s">
        <v>79</v>
      </c>
      <c r="S1897" t="s">
        <v>493</v>
      </c>
      <c r="T1897" t="s">
        <v>81</v>
      </c>
      <c r="U1897" t="s">
        <v>82</v>
      </c>
      <c r="V1897" t="s">
        <v>83</v>
      </c>
      <c r="W1897" t="s">
        <v>109</v>
      </c>
      <c r="X1897" t="s"/>
      <c r="Y1897" t="s">
        <v>85</v>
      </c>
      <c r="Z1897">
        <f>HYPERLINK("https://hotel-media.eclerx.com/savepage/tk_15462418922813604_sr_188.html","info")</f>
        <v/>
      </c>
      <c r="AA1897" t="n">
        <v>-2071505</v>
      </c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336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2071505</v>
      </c>
      <c r="AZ1897" t="s">
        <v>1811</v>
      </c>
      <c r="BA1897" t="s"/>
      <c r="BB1897" t="n">
        <v>437876</v>
      </c>
      <c r="BC1897" t="n">
        <v>52.523269</v>
      </c>
      <c r="BD1897" t="n">
        <v>52.523269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1948</v>
      </c>
      <c r="F1898" t="n">
        <v>3581295</v>
      </c>
      <c r="G1898" t="s">
        <v>74</v>
      </c>
      <c r="H1898" t="s">
        <v>75</v>
      </c>
      <c r="I1898" t="s"/>
      <c r="J1898" t="s">
        <v>74</v>
      </c>
      <c r="K1898" t="n">
        <v>112.7</v>
      </c>
      <c r="L1898" t="s">
        <v>76</v>
      </c>
      <c r="M1898" t="s"/>
      <c r="N1898" t="s">
        <v>104</v>
      </c>
      <c r="O1898" t="s">
        <v>78</v>
      </c>
      <c r="P1898" t="s">
        <v>1949</v>
      </c>
      <c r="Q1898" t="s"/>
      <c r="R1898" t="s">
        <v>79</v>
      </c>
      <c r="S1898" t="s">
        <v>1950</v>
      </c>
      <c r="T1898" t="s">
        <v>81</v>
      </c>
      <c r="U1898" t="s">
        <v>82</v>
      </c>
      <c r="V1898" t="s">
        <v>83</v>
      </c>
      <c r="W1898" t="s">
        <v>109</v>
      </c>
      <c r="X1898" t="s"/>
      <c r="Y1898" t="s">
        <v>85</v>
      </c>
      <c r="Z1898">
        <f>HYPERLINK("https://hotel-media.eclerx.com/savepage/tk_15462417989319437_sr_188.html","info")</f>
        <v/>
      </c>
      <c r="AA1898" t="n">
        <v>274365</v>
      </c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285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7000816</v>
      </c>
      <c r="AZ1898" t="s">
        <v>1951</v>
      </c>
      <c r="BA1898" t="s"/>
      <c r="BB1898" t="n">
        <v>146886</v>
      </c>
      <c r="BC1898" t="n">
        <v>52.49582</v>
      </c>
      <c r="BD1898" t="n">
        <v>52.49582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1835</v>
      </c>
      <c r="F1899" t="n">
        <v>3631619</v>
      </c>
      <c r="G1899" t="s">
        <v>74</v>
      </c>
      <c r="H1899" t="s">
        <v>75</v>
      </c>
      <c r="I1899" t="s"/>
      <c r="J1899" t="s">
        <v>74</v>
      </c>
      <c r="K1899" t="n">
        <v>82</v>
      </c>
      <c r="L1899" t="s">
        <v>76</v>
      </c>
      <c r="M1899" t="s"/>
      <c r="N1899" t="s">
        <v>93</v>
      </c>
      <c r="O1899" t="s">
        <v>78</v>
      </c>
      <c r="P1899" t="s">
        <v>1836</v>
      </c>
      <c r="Q1899" t="s"/>
      <c r="R1899" t="s">
        <v>171</v>
      </c>
      <c r="S1899" t="s">
        <v>604</v>
      </c>
      <c r="T1899" t="s">
        <v>81</v>
      </c>
      <c r="U1899" t="s">
        <v>82</v>
      </c>
      <c r="V1899" t="s">
        <v>83</v>
      </c>
      <c r="W1899" t="s">
        <v>109</v>
      </c>
      <c r="X1899" t="s"/>
      <c r="Y1899" t="s">
        <v>85</v>
      </c>
      <c r="Z1899">
        <f>HYPERLINK("https://hotel-media.eclerx.com/savepage/tk_1546241655399696_sr_188.html","info")</f>
        <v/>
      </c>
      <c r="AA1899" t="n">
        <v>275313</v>
      </c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207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2071487</v>
      </c>
      <c r="AZ1899" t="s">
        <v>1837</v>
      </c>
      <c r="BA1899" t="s"/>
      <c r="BB1899" t="n">
        <v>36727</v>
      </c>
      <c r="BC1899" t="n">
        <v>52.44746</v>
      </c>
      <c r="BD1899" t="n">
        <v>52.44746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1835</v>
      </c>
      <c r="F1900" t="n">
        <v>3631619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95</v>
      </c>
      <c r="O1900" t="s">
        <v>78</v>
      </c>
      <c r="P1900" t="s">
        <v>1836</v>
      </c>
      <c r="Q1900" t="s"/>
      <c r="R1900" t="s">
        <v>171</v>
      </c>
      <c r="S1900" t="s">
        <v>398</v>
      </c>
      <c r="T1900" t="s">
        <v>81</v>
      </c>
      <c r="U1900" t="s">
        <v>82</v>
      </c>
      <c r="V1900" t="s">
        <v>83</v>
      </c>
      <c r="W1900" t="s">
        <v>84</v>
      </c>
      <c r="X1900" t="s"/>
      <c r="Y1900" t="s">
        <v>85</v>
      </c>
      <c r="Z1900">
        <f>HYPERLINK("https://hotel-media.eclerx.com/savepage/tk_1546241655399696_sr_188.html","info")</f>
        <v/>
      </c>
      <c r="AA1900" t="n">
        <v>275313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207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2071487</v>
      </c>
      <c r="AZ1900" t="s">
        <v>1837</v>
      </c>
      <c r="BA1900" t="s"/>
      <c r="BB1900" t="n">
        <v>36727</v>
      </c>
      <c r="BC1900" t="n">
        <v>52.44746</v>
      </c>
      <c r="BD1900" t="n">
        <v>52.44746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1952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58.5</v>
      </c>
      <c r="L1901" t="s">
        <v>76</v>
      </c>
      <c r="M1901" t="s"/>
      <c r="N1901" t="s">
        <v>93</v>
      </c>
      <c r="O1901" t="s">
        <v>78</v>
      </c>
      <c r="P1901" t="s">
        <v>1952</v>
      </c>
      <c r="Q1901" t="s"/>
      <c r="R1901" t="s">
        <v>171</v>
      </c>
      <c r="S1901" t="s">
        <v>1953</v>
      </c>
      <c r="T1901" t="s">
        <v>81</v>
      </c>
      <c r="U1901" t="s">
        <v>82</v>
      </c>
      <c r="V1901" t="s">
        <v>83</v>
      </c>
      <c r="W1901" t="s">
        <v>84</v>
      </c>
      <c r="X1901" t="s"/>
      <c r="Y1901" t="s">
        <v>85</v>
      </c>
      <c r="Z1901">
        <f>HYPERLINK("https://hotel-media.eclerx.com/savepage/tk_15462420719207036_sr_189.html","info")</f>
        <v/>
      </c>
      <c r="AA1901" t="n">
        <v>-2071824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383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2071824</v>
      </c>
      <c r="AZ1901" t="s">
        <v>1954</v>
      </c>
      <c r="BA1901" t="s"/>
      <c r="BB1901" t="n">
        <v>26528</v>
      </c>
      <c r="BC1901" t="n">
        <v>52.50658</v>
      </c>
      <c r="BD1901" t="n">
        <v>52.50658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1952</v>
      </c>
      <c r="F1902" t="n">
        <v>-1</v>
      </c>
      <c r="G1902" t="s">
        <v>74</v>
      </c>
      <c r="H1902" t="s">
        <v>75</v>
      </c>
      <c r="I1902" t="s"/>
      <c r="J1902" t="s">
        <v>74</v>
      </c>
      <c r="K1902" t="n">
        <v>65</v>
      </c>
      <c r="L1902" t="s">
        <v>76</v>
      </c>
      <c r="M1902" t="s"/>
      <c r="N1902" t="s">
        <v>104</v>
      </c>
      <c r="O1902" t="s">
        <v>78</v>
      </c>
      <c r="P1902" t="s">
        <v>1952</v>
      </c>
      <c r="Q1902" t="s"/>
      <c r="R1902" t="s">
        <v>171</v>
      </c>
      <c r="S1902" t="s">
        <v>363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>
        <f>HYPERLINK("https://hotel-media.eclerx.com/savepage/tk_15462420719207036_sr_189.html","info")</f>
        <v/>
      </c>
      <c r="AA1902" t="n">
        <v>-2071824</v>
      </c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383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2071824</v>
      </c>
      <c r="AZ1902" t="s">
        <v>1954</v>
      </c>
      <c r="BA1902" t="s"/>
      <c r="BB1902" t="n">
        <v>26528</v>
      </c>
      <c r="BC1902" t="n">
        <v>52.50658</v>
      </c>
      <c r="BD1902" t="n">
        <v>52.50658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1952</v>
      </c>
      <c r="F1903" t="n">
        <v>-1</v>
      </c>
      <c r="G1903" t="s">
        <v>74</v>
      </c>
      <c r="H1903" t="s">
        <v>75</v>
      </c>
      <c r="I1903" t="s"/>
      <c r="J1903" t="s">
        <v>74</v>
      </c>
      <c r="K1903" t="n">
        <v>95.01000000000001</v>
      </c>
      <c r="L1903" t="s">
        <v>76</v>
      </c>
      <c r="M1903" t="s"/>
      <c r="N1903" t="s">
        <v>191</v>
      </c>
      <c r="O1903" t="s">
        <v>78</v>
      </c>
      <c r="P1903" t="s">
        <v>1952</v>
      </c>
      <c r="Q1903" t="s"/>
      <c r="R1903" t="s">
        <v>171</v>
      </c>
      <c r="S1903" t="s">
        <v>1472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>
        <f>HYPERLINK("https://hotel-media.eclerx.com/savepage/tk_15462420719207036_sr_189.html","info")</f>
        <v/>
      </c>
      <c r="AA1903" t="n">
        <v>-2071824</v>
      </c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383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2071824</v>
      </c>
      <c r="AZ1903" t="s">
        <v>1954</v>
      </c>
      <c r="BA1903" t="s"/>
      <c r="BB1903" t="n">
        <v>26528</v>
      </c>
      <c r="BC1903" t="n">
        <v>52.50658</v>
      </c>
      <c r="BD1903" t="n">
        <v>52.50658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1955</v>
      </c>
      <c r="F1904" t="n">
        <v>432267</v>
      </c>
      <c r="G1904" t="s">
        <v>74</v>
      </c>
      <c r="H1904" t="s">
        <v>75</v>
      </c>
      <c r="I1904" t="s"/>
      <c r="J1904" t="s">
        <v>74</v>
      </c>
      <c r="K1904" t="n">
        <v>48.6</v>
      </c>
      <c r="L1904" t="s">
        <v>76</v>
      </c>
      <c r="M1904" t="s"/>
      <c r="N1904" t="s">
        <v>93</v>
      </c>
      <c r="O1904" t="s">
        <v>78</v>
      </c>
      <c r="P1904" t="s">
        <v>1956</v>
      </c>
      <c r="Q1904" t="s"/>
      <c r="R1904" t="s">
        <v>171</v>
      </c>
      <c r="S1904" t="s">
        <v>1957</v>
      </c>
      <c r="T1904" t="s">
        <v>81</v>
      </c>
      <c r="U1904" t="s">
        <v>82</v>
      </c>
      <c r="V1904" t="s">
        <v>83</v>
      </c>
      <c r="W1904" t="s">
        <v>109</v>
      </c>
      <c r="X1904" t="s"/>
      <c r="Y1904" t="s">
        <v>85</v>
      </c>
      <c r="Z1904">
        <f>HYPERLINK("https://hotel-media.eclerx.com/savepage/tk_15462414810324128_sr_188.html","info")</f>
        <v/>
      </c>
      <c r="AA1904" t="n">
        <v>115574</v>
      </c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114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1614165</v>
      </c>
      <c r="AZ1904" t="s">
        <v>1958</v>
      </c>
      <c r="BA1904" t="s"/>
      <c r="BB1904" t="n">
        <v>424118</v>
      </c>
      <c r="BC1904" t="n">
        <v>52.51284</v>
      </c>
      <c r="BD1904" t="n">
        <v>52.51284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1955</v>
      </c>
      <c r="F1905" t="n">
        <v>432267</v>
      </c>
      <c r="G1905" t="s">
        <v>74</v>
      </c>
      <c r="H1905" t="s">
        <v>75</v>
      </c>
      <c r="I1905" t="s"/>
      <c r="J1905" t="s">
        <v>74</v>
      </c>
      <c r="K1905" t="n">
        <v>53.99</v>
      </c>
      <c r="L1905" t="s">
        <v>76</v>
      </c>
      <c r="M1905" t="s"/>
      <c r="N1905" t="s">
        <v>1616</v>
      </c>
      <c r="O1905" t="s">
        <v>78</v>
      </c>
      <c r="P1905" t="s">
        <v>1956</v>
      </c>
      <c r="Q1905" t="s"/>
      <c r="R1905" t="s">
        <v>171</v>
      </c>
      <c r="S1905" t="s">
        <v>1188</v>
      </c>
      <c r="T1905" t="s">
        <v>81</v>
      </c>
      <c r="U1905" t="s">
        <v>82</v>
      </c>
      <c r="V1905" t="s">
        <v>83</v>
      </c>
      <c r="W1905" t="s">
        <v>109</v>
      </c>
      <c r="X1905" t="s"/>
      <c r="Y1905" t="s">
        <v>85</v>
      </c>
      <c r="Z1905">
        <f>HYPERLINK("https://hotel-media.eclerx.com/savepage/tk_15462414810324128_sr_188.html","info")</f>
        <v/>
      </c>
      <c r="AA1905" t="n">
        <v>115574</v>
      </c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114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1614165</v>
      </c>
      <c r="AZ1905" t="s">
        <v>1958</v>
      </c>
      <c r="BA1905" t="s"/>
      <c r="BB1905" t="n">
        <v>424118</v>
      </c>
      <c r="BC1905" t="n">
        <v>52.51284</v>
      </c>
      <c r="BD1905" t="n">
        <v>52.51284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1955</v>
      </c>
      <c r="F1906" t="n">
        <v>432267</v>
      </c>
      <c r="G1906" t="s">
        <v>74</v>
      </c>
      <c r="H1906" t="s">
        <v>75</v>
      </c>
      <c r="I1906" t="s"/>
      <c r="J1906" t="s">
        <v>74</v>
      </c>
      <c r="K1906" t="n">
        <v>74</v>
      </c>
      <c r="L1906" t="s">
        <v>76</v>
      </c>
      <c r="M1906" t="s"/>
      <c r="N1906" t="s">
        <v>1616</v>
      </c>
      <c r="O1906" t="s">
        <v>78</v>
      </c>
      <c r="P1906" t="s">
        <v>1956</v>
      </c>
      <c r="Q1906" t="s"/>
      <c r="R1906" t="s">
        <v>171</v>
      </c>
      <c r="S1906" t="s">
        <v>600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>
        <f>HYPERLINK("https://hotel-media.eclerx.com/savepage/tk_15462414810324128_sr_188.html","info")</f>
        <v/>
      </c>
      <c r="AA1906" t="n">
        <v>115574</v>
      </c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114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1614165</v>
      </c>
      <c r="AZ1906" t="s">
        <v>1958</v>
      </c>
      <c r="BA1906" t="s"/>
      <c r="BB1906" t="n">
        <v>424118</v>
      </c>
      <c r="BC1906" t="n">
        <v>52.51284</v>
      </c>
      <c r="BD1906" t="n">
        <v>52.51284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1959</v>
      </c>
      <c r="F1907" t="n">
        <v>-1</v>
      </c>
      <c r="G1907" t="s">
        <v>74</v>
      </c>
      <c r="H1907" t="s">
        <v>75</v>
      </c>
      <c r="I1907" t="s"/>
      <c r="J1907" t="s">
        <v>74</v>
      </c>
      <c r="K1907" t="n">
        <v>58</v>
      </c>
      <c r="L1907" t="s">
        <v>76</v>
      </c>
      <c r="M1907" t="s"/>
      <c r="N1907" t="s">
        <v>95</v>
      </c>
      <c r="O1907" t="s">
        <v>78</v>
      </c>
      <c r="P1907" t="s">
        <v>1959</v>
      </c>
      <c r="Q1907" t="s"/>
      <c r="R1907" t="s">
        <v>79</v>
      </c>
      <c r="S1907" t="s">
        <v>491</v>
      </c>
      <c r="T1907" t="s">
        <v>81</v>
      </c>
      <c r="U1907" t="s">
        <v>82</v>
      </c>
      <c r="V1907" t="s">
        <v>83</v>
      </c>
      <c r="W1907" t="s">
        <v>109</v>
      </c>
      <c r="X1907" t="s"/>
      <c r="Y1907" t="s">
        <v>85</v>
      </c>
      <c r="Z1907">
        <f>HYPERLINK("https://hotel-media.eclerx.com/savepage/tk_15462416204429805_sr_189.html","info")</f>
        <v/>
      </c>
      <c r="AA1907" t="n">
        <v>-2071649</v>
      </c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169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2071649</v>
      </c>
      <c r="AZ1907" t="s">
        <v>1960</v>
      </c>
      <c r="BA1907" t="s"/>
      <c r="BB1907" t="n">
        <v>17238</v>
      </c>
      <c r="BC1907" t="n">
        <v>52.52861</v>
      </c>
      <c r="BD1907" t="n">
        <v>52.52861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1961</v>
      </c>
      <c r="F1908" t="n">
        <v>-1</v>
      </c>
      <c r="G1908" t="s">
        <v>74</v>
      </c>
      <c r="H1908" t="s">
        <v>75</v>
      </c>
      <c r="I1908" t="s"/>
      <c r="J1908" t="s">
        <v>74</v>
      </c>
      <c r="K1908" t="n">
        <v>143.65</v>
      </c>
      <c r="L1908" t="s">
        <v>76</v>
      </c>
      <c r="M1908" t="s"/>
      <c r="N1908" t="s">
        <v>93</v>
      </c>
      <c r="O1908" t="s">
        <v>78</v>
      </c>
      <c r="P1908" t="s">
        <v>1961</v>
      </c>
      <c r="Q1908" t="s"/>
      <c r="R1908" t="s">
        <v>112</v>
      </c>
      <c r="S1908" t="s">
        <v>1962</v>
      </c>
      <c r="T1908" t="s">
        <v>81</v>
      </c>
      <c r="U1908" t="s">
        <v>82</v>
      </c>
      <c r="V1908" t="s">
        <v>83</v>
      </c>
      <c r="W1908" t="s">
        <v>109</v>
      </c>
      <c r="X1908" t="s"/>
      <c r="Y1908" t="s">
        <v>85</v>
      </c>
      <c r="Z1908">
        <f>HYPERLINK("https://hotel-media.eclerx.com/savepage/tk_15462420908933153_sr_189.html","info")</f>
        <v/>
      </c>
      <c r="AA1908" t="n">
        <v>-2071524</v>
      </c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393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2071524</v>
      </c>
      <c r="AZ1908" t="s">
        <v>1963</v>
      </c>
      <c r="BA1908" t="s"/>
      <c r="BB1908" t="n">
        <v>632565</v>
      </c>
      <c r="BC1908" t="n">
        <v>52.50572</v>
      </c>
      <c r="BD1908" t="n">
        <v>52.50572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1961</v>
      </c>
      <c r="F1909" t="n">
        <v>-1</v>
      </c>
      <c r="G1909" t="s">
        <v>74</v>
      </c>
      <c r="H1909" t="s">
        <v>75</v>
      </c>
      <c r="I1909" t="s"/>
      <c r="J1909" t="s">
        <v>74</v>
      </c>
      <c r="K1909" t="n">
        <v>169</v>
      </c>
      <c r="L1909" t="s">
        <v>76</v>
      </c>
      <c r="M1909" t="s"/>
      <c r="N1909" t="s">
        <v>104</v>
      </c>
      <c r="O1909" t="s">
        <v>78</v>
      </c>
      <c r="P1909" t="s">
        <v>1961</v>
      </c>
      <c r="Q1909" t="s"/>
      <c r="R1909" t="s">
        <v>112</v>
      </c>
      <c r="S1909" t="s">
        <v>1872</v>
      </c>
      <c r="T1909" t="s">
        <v>81</v>
      </c>
      <c r="U1909" t="s">
        <v>82</v>
      </c>
      <c r="V1909" t="s">
        <v>83</v>
      </c>
      <c r="W1909" t="s">
        <v>109</v>
      </c>
      <c r="X1909" t="s"/>
      <c r="Y1909" t="s">
        <v>85</v>
      </c>
      <c r="Z1909">
        <f>HYPERLINK("https://hotel-media.eclerx.com/savepage/tk_15462420908933153_sr_189.html","info")</f>
        <v/>
      </c>
      <c r="AA1909" t="n">
        <v>-2071524</v>
      </c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393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2071524</v>
      </c>
      <c r="AZ1909" t="s">
        <v>1963</v>
      </c>
      <c r="BA1909" t="s"/>
      <c r="BB1909" t="n">
        <v>632565</v>
      </c>
      <c r="BC1909" t="n">
        <v>52.50572</v>
      </c>
      <c r="BD1909" t="n">
        <v>52.50572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1961</v>
      </c>
      <c r="F1910" t="n">
        <v>-1</v>
      </c>
      <c r="G1910" t="s">
        <v>74</v>
      </c>
      <c r="H1910" t="s">
        <v>75</v>
      </c>
      <c r="I1910" t="s"/>
      <c r="J1910" t="s">
        <v>74</v>
      </c>
      <c r="K1910" t="n">
        <v>194</v>
      </c>
      <c r="L1910" t="s">
        <v>76</v>
      </c>
      <c r="M1910" t="s"/>
      <c r="N1910" t="s">
        <v>182</v>
      </c>
      <c r="O1910" t="s">
        <v>78</v>
      </c>
      <c r="P1910" t="s">
        <v>1961</v>
      </c>
      <c r="Q1910" t="s"/>
      <c r="R1910" t="s">
        <v>112</v>
      </c>
      <c r="S1910" t="s">
        <v>1340</v>
      </c>
      <c r="T1910" t="s">
        <v>81</v>
      </c>
      <c r="U1910" t="s">
        <v>82</v>
      </c>
      <c r="V1910" t="s">
        <v>83</v>
      </c>
      <c r="W1910" t="s">
        <v>109</v>
      </c>
      <c r="X1910" t="s"/>
      <c r="Y1910" t="s">
        <v>85</v>
      </c>
      <c r="Z1910">
        <f>HYPERLINK("https://hotel-media.eclerx.com/savepage/tk_15462420908933153_sr_189.html","info")</f>
        <v/>
      </c>
      <c r="AA1910" t="n">
        <v>-2071524</v>
      </c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393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2071524</v>
      </c>
      <c r="AZ1910" t="s">
        <v>1963</v>
      </c>
      <c r="BA1910" t="s"/>
      <c r="BB1910" t="n">
        <v>632565</v>
      </c>
      <c r="BC1910" t="n">
        <v>52.50572</v>
      </c>
      <c r="BD1910" t="n">
        <v>52.50572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1548</v>
      </c>
      <c r="F1911" t="n">
        <v>116695</v>
      </c>
      <c r="G1911" t="s">
        <v>74</v>
      </c>
      <c r="H1911" t="s">
        <v>75</v>
      </c>
      <c r="I1911" t="s"/>
      <c r="J1911" t="s">
        <v>74</v>
      </c>
      <c r="K1911" t="n">
        <v>79</v>
      </c>
      <c r="L1911" t="s">
        <v>76</v>
      </c>
      <c r="M1911" t="s"/>
      <c r="N1911" t="s">
        <v>93</v>
      </c>
      <c r="O1911" t="s">
        <v>78</v>
      </c>
      <c r="P1911" t="s">
        <v>1549</v>
      </c>
      <c r="Q1911" t="s"/>
      <c r="R1911" t="s">
        <v>79</v>
      </c>
      <c r="S1911" t="s">
        <v>98</v>
      </c>
      <c r="T1911" t="s">
        <v>81</v>
      </c>
      <c r="U1911" t="s">
        <v>82</v>
      </c>
      <c r="V1911" t="s">
        <v>83</v>
      </c>
      <c r="W1911" t="s">
        <v>109</v>
      </c>
      <c r="X1911" t="s"/>
      <c r="Y1911" t="s">
        <v>85</v>
      </c>
      <c r="Z1911">
        <f>HYPERLINK("https://hotel-media.eclerx.com/savepage/tk_15462418160235114_sr_188.html","info")</f>
        <v/>
      </c>
      <c r="AA1911" t="n">
        <v>40619</v>
      </c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294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1603238</v>
      </c>
      <c r="AZ1911" t="s">
        <v>1550</v>
      </c>
      <c r="BA1911" t="s"/>
      <c r="BB1911" t="n">
        <v>102101</v>
      </c>
      <c r="BC1911" t="n">
        <v>52.55298</v>
      </c>
      <c r="BD1911" t="n">
        <v>52.55298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1548</v>
      </c>
      <c r="F1912" t="n">
        <v>116695</v>
      </c>
      <c r="G1912" t="s">
        <v>74</v>
      </c>
      <c r="H1912" t="s">
        <v>75</v>
      </c>
      <c r="I1912" t="s"/>
      <c r="J1912" t="s">
        <v>74</v>
      </c>
      <c r="K1912" t="n">
        <v>87</v>
      </c>
      <c r="L1912" t="s">
        <v>76</v>
      </c>
      <c r="M1912" t="s"/>
      <c r="N1912" t="s">
        <v>95</v>
      </c>
      <c r="O1912" t="s">
        <v>78</v>
      </c>
      <c r="P1912" t="s">
        <v>1549</v>
      </c>
      <c r="Q1912" t="s"/>
      <c r="R1912" t="s">
        <v>79</v>
      </c>
      <c r="S1912" t="s">
        <v>181</v>
      </c>
      <c r="T1912" t="s">
        <v>81</v>
      </c>
      <c r="U1912" t="s">
        <v>82</v>
      </c>
      <c r="V1912" t="s">
        <v>83</v>
      </c>
      <c r="W1912" t="s">
        <v>109</v>
      </c>
      <c r="X1912" t="s"/>
      <c r="Y1912" t="s">
        <v>85</v>
      </c>
      <c r="Z1912">
        <f>HYPERLINK("https://hotel-media.eclerx.com/savepage/tk_15462418160235114_sr_188.html","info")</f>
        <v/>
      </c>
      <c r="AA1912" t="n">
        <v>40619</v>
      </c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294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1603238</v>
      </c>
      <c r="AZ1912" t="s">
        <v>1550</v>
      </c>
      <c r="BA1912" t="s"/>
      <c r="BB1912" t="n">
        <v>102101</v>
      </c>
      <c r="BC1912" t="n">
        <v>52.55298</v>
      </c>
      <c r="BD1912" t="n">
        <v>52.55298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1964</v>
      </c>
      <c r="F1913" t="n">
        <v>-1</v>
      </c>
      <c r="G1913" t="s">
        <v>74</v>
      </c>
      <c r="H1913" t="s">
        <v>75</v>
      </c>
      <c r="I1913" t="s"/>
      <c r="J1913" t="s">
        <v>74</v>
      </c>
      <c r="K1913" t="n">
        <v>54.6</v>
      </c>
      <c r="L1913" t="s">
        <v>76</v>
      </c>
      <c r="M1913" t="s"/>
      <c r="N1913" t="s">
        <v>104</v>
      </c>
      <c r="O1913" t="s">
        <v>78</v>
      </c>
      <c r="P1913" t="s">
        <v>1964</v>
      </c>
      <c r="Q1913" t="s"/>
      <c r="R1913" t="s">
        <v>269</v>
      </c>
      <c r="S1913" t="s">
        <v>1965</v>
      </c>
      <c r="T1913" t="s">
        <v>81</v>
      </c>
      <c r="U1913" t="s">
        <v>82</v>
      </c>
      <c r="V1913" t="s">
        <v>83</v>
      </c>
      <c r="W1913" t="s">
        <v>109</v>
      </c>
      <c r="X1913" t="s"/>
      <c r="Y1913" t="s">
        <v>85</v>
      </c>
      <c r="Z1913">
        <f>HYPERLINK("https://hotel-media.eclerx.com/savepage/tk_15462422014197073_sr_188.html","info")</f>
        <v/>
      </c>
      <c r="AA1913" t="n">
        <v>-3010643</v>
      </c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507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3010643</v>
      </c>
      <c r="AZ1913" t="s">
        <v>1966</v>
      </c>
      <c r="BA1913" t="s"/>
      <c r="BB1913" t="n">
        <v>499172</v>
      </c>
      <c r="BC1913" t="n">
        <v>52.455905</v>
      </c>
      <c r="BD1913" t="n">
        <v>52.455905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1964</v>
      </c>
      <c r="F1914" t="n">
        <v>-1</v>
      </c>
      <c r="G1914" t="s">
        <v>74</v>
      </c>
      <c r="H1914" t="s">
        <v>75</v>
      </c>
      <c r="I1914" t="s"/>
      <c r="J1914" t="s">
        <v>74</v>
      </c>
      <c r="K1914" t="n">
        <v>60.9</v>
      </c>
      <c r="L1914" t="s">
        <v>76</v>
      </c>
      <c r="M1914" t="s"/>
      <c r="N1914" t="s">
        <v>182</v>
      </c>
      <c r="O1914" t="s">
        <v>78</v>
      </c>
      <c r="P1914" t="s">
        <v>1964</v>
      </c>
      <c r="Q1914" t="s"/>
      <c r="R1914" t="s">
        <v>269</v>
      </c>
      <c r="S1914" t="s">
        <v>1967</v>
      </c>
      <c r="T1914" t="s">
        <v>81</v>
      </c>
      <c r="U1914" t="s">
        <v>82</v>
      </c>
      <c r="V1914" t="s">
        <v>83</v>
      </c>
      <c r="W1914" t="s">
        <v>109</v>
      </c>
      <c r="X1914" t="s"/>
      <c r="Y1914" t="s">
        <v>85</v>
      </c>
      <c r="Z1914">
        <f>HYPERLINK("https://hotel-media.eclerx.com/savepage/tk_15462422014197073_sr_188.html","info")</f>
        <v/>
      </c>
      <c r="AA1914" t="n">
        <v>-3010643</v>
      </c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507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3010643</v>
      </c>
      <c r="AZ1914" t="s">
        <v>1966</v>
      </c>
      <c r="BA1914" t="s"/>
      <c r="BB1914" t="n">
        <v>499172</v>
      </c>
      <c r="BC1914" t="n">
        <v>52.455905</v>
      </c>
      <c r="BD1914" t="n">
        <v>52.455905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1968</v>
      </c>
      <c r="F1915" t="n">
        <v>-1</v>
      </c>
      <c r="G1915" t="s">
        <v>74</v>
      </c>
      <c r="H1915" t="s">
        <v>75</v>
      </c>
      <c r="I1915" t="s"/>
      <c r="J1915" t="s">
        <v>74</v>
      </c>
      <c r="K1915" t="n">
        <v>79</v>
      </c>
      <c r="L1915" t="s">
        <v>76</v>
      </c>
      <c r="M1915" t="s"/>
      <c r="N1915" t="s">
        <v>93</v>
      </c>
      <c r="O1915" t="s">
        <v>78</v>
      </c>
      <c r="P1915" t="s">
        <v>1968</v>
      </c>
      <c r="Q1915" t="s"/>
      <c r="R1915" t="s">
        <v>112</v>
      </c>
      <c r="S1915" t="s">
        <v>98</v>
      </c>
      <c r="T1915" t="s">
        <v>81</v>
      </c>
      <c r="U1915" t="s">
        <v>82</v>
      </c>
      <c r="V1915" t="s">
        <v>83</v>
      </c>
      <c r="W1915" t="s">
        <v>109</v>
      </c>
      <c r="X1915" t="s"/>
      <c r="Y1915" t="s">
        <v>85</v>
      </c>
      <c r="Z1915">
        <f>HYPERLINK("https://hotel-media.eclerx.com/savepage/tk_15462417179938085_sr_189.html","info")</f>
        <v/>
      </c>
      <c r="AA1915" t="n">
        <v>-2071784</v>
      </c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216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2071784</v>
      </c>
      <c r="AZ1915" t="s">
        <v>1969</v>
      </c>
      <c r="BA1915" t="s"/>
      <c r="BB1915" t="n">
        <v>447746</v>
      </c>
      <c r="BC1915" t="n">
        <v>52.528396</v>
      </c>
      <c r="BD1915" t="n">
        <v>52.528396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1968</v>
      </c>
      <c r="F1916" t="n">
        <v>-1</v>
      </c>
      <c r="G1916" t="s">
        <v>74</v>
      </c>
      <c r="H1916" t="s">
        <v>75</v>
      </c>
      <c r="I1916" t="s"/>
      <c r="J1916" t="s">
        <v>74</v>
      </c>
      <c r="K1916" t="n">
        <v>89</v>
      </c>
      <c r="L1916" t="s">
        <v>76</v>
      </c>
      <c r="M1916" t="s"/>
      <c r="N1916" t="s">
        <v>95</v>
      </c>
      <c r="O1916" t="s">
        <v>78</v>
      </c>
      <c r="P1916" t="s">
        <v>1968</v>
      </c>
      <c r="Q1916" t="s"/>
      <c r="R1916" t="s">
        <v>112</v>
      </c>
      <c r="S1916" t="s">
        <v>1179</v>
      </c>
      <c r="T1916" t="s">
        <v>81</v>
      </c>
      <c r="U1916" t="s">
        <v>82</v>
      </c>
      <c r="V1916" t="s">
        <v>83</v>
      </c>
      <c r="W1916" t="s">
        <v>109</v>
      </c>
      <c r="X1916" t="s"/>
      <c r="Y1916" t="s">
        <v>85</v>
      </c>
      <c r="Z1916">
        <f>HYPERLINK("https://hotel-media.eclerx.com/savepage/tk_15462417179938085_sr_189.html","info")</f>
        <v/>
      </c>
      <c r="AA1916" t="n">
        <v>-2071784</v>
      </c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216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2071784</v>
      </c>
      <c r="AZ1916" t="s">
        <v>1969</v>
      </c>
      <c r="BA1916" t="s"/>
      <c r="BB1916" t="n">
        <v>447746</v>
      </c>
      <c r="BC1916" t="n">
        <v>52.528396</v>
      </c>
      <c r="BD1916" t="n">
        <v>52.528396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1968</v>
      </c>
      <c r="F1917" t="n">
        <v>-1</v>
      </c>
      <c r="G1917" t="s">
        <v>74</v>
      </c>
      <c r="H1917" t="s">
        <v>75</v>
      </c>
      <c r="I1917" t="s"/>
      <c r="J1917" t="s">
        <v>74</v>
      </c>
      <c r="K1917" t="n">
        <v>99</v>
      </c>
      <c r="L1917" t="s">
        <v>76</v>
      </c>
      <c r="M1917" t="s"/>
      <c r="N1917" t="s">
        <v>183</v>
      </c>
      <c r="O1917" t="s">
        <v>78</v>
      </c>
      <c r="P1917" t="s">
        <v>1968</v>
      </c>
      <c r="Q1917" t="s"/>
      <c r="R1917" t="s">
        <v>112</v>
      </c>
      <c r="S1917" t="s">
        <v>200</v>
      </c>
      <c r="T1917" t="s">
        <v>81</v>
      </c>
      <c r="U1917" t="s">
        <v>82</v>
      </c>
      <c r="V1917" t="s">
        <v>83</v>
      </c>
      <c r="W1917" t="s">
        <v>109</v>
      </c>
      <c r="X1917" t="s"/>
      <c r="Y1917" t="s">
        <v>85</v>
      </c>
      <c r="Z1917">
        <f>HYPERLINK("https://hotel-media.eclerx.com/savepage/tk_15462417179938085_sr_189.html","info")</f>
        <v/>
      </c>
      <c r="AA1917" t="n">
        <v>-2071784</v>
      </c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216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2071784</v>
      </c>
      <c r="AZ1917" t="s">
        <v>1969</v>
      </c>
      <c r="BA1917" t="s"/>
      <c r="BB1917" t="n">
        <v>447746</v>
      </c>
      <c r="BC1917" t="n">
        <v>52.528396</v>
      </c>
      <c r="BD1917" t="n">
        <v>52.528396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1968</v>
      </c>
      <c r="F1918" t="n">
        <v>-1</v>
      </c>
      <c r="G1918" t="s">
        <v>74</v>
      </c>
      <c r="H1918" t="s">
        <v>75</v>
      </c>
      <c r="I1918" t="s"/>
      <c r="J1918" t="s">
        <v>74</v>
      </c>
      <c r="K1918" t="n">
        <v>109</v>
      </c>
      <c r="L1918" t="s">
        <v>76</v>
      </c>
      <c r="M1918" t="s"/>
      <c r="N1918" t="s">
        <v>201</v>
      </c>
      <c r="O1918" t="s">
        <v>78</v>
      </c>
      <c r="P1918" t="s">
        <v>1968</v>
      </c>
      <c r="Q1918" t="s"/>
      <c r="R1918" t="s">
        <v>112</v>
      </c>
      <c r="S1918" t="s">
        <v>202</v>
      </c>
      <c r="T1918" t="s">
        <v>81</v>
      </c>
      <c r="U1918" t="s">
        <v>82</v>
      </c>
      <c r="V1918" t="s">
        <v>83</v>
      </c>
      <c r="W1918" t="s">
        <v>109</v>
      </c>
      <c r="X1918" t="s"/>
      <c r="Y1918" t="s">
        <v>85</v>
      </c>
      <c r="Z1918">
        <f>HYPERLINK("https://hotel-media.eclerx.com/savepage/tk_15462417179938085_sr_189.html","info")</f>
        <v/>
      </c>
      <c r="AA1918" t="n">
        <v>-2071784</v>
      </c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216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2071784</v>
      </c>
      <c r="AZ1918" t="s">
        <v>1969</v>
      </c>
      <c r="BA1918" t="s"/>
      <c r="BB1918" t="n">
        <v>447746</v>
      </c>
      <c r="BC1918" t="n">
        <v>52.528396</v>
      </c>
      <c r="BD1918" t="n">
        <v>52.528396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1968</v>
      </c>
      <c r="F1919" t="n">
        <v>-1</v>
      </c>
      <c r="G1919" t="s">
        <v>74</v>
      </c>
      <c r="H1919" t="s">
        <v>75</v>
      </c>
      <c r="I1919" t="s"/>
      <c r="J1919" t="s">
        <v>74</v>
      </c>
      <c r="K1919" t="n">
        <v>129</v>
      </c>
      <c r="L1919" t="s">
        <v>76</v>
      </c>
      <c r="M1919" t="s"/>
      <c r="N1919" t="s">
        <v>183</v>
      </c>
      <c r="O1919" t="s">
        <v>78</v>
      </c>
      <c r="P1919" t="s">
        <v>1968</v>
      </c>
      <c r="Q1919" t="s"/>
      <c r="R1919" t="s">
        <v>112</v>
      </c>
      <c r="S1919" t="s">
        <v>489</v>
      </c>
      <c r="T1919" t="s">
        <v>81</v>
      </c>
      <c r="U1919" t="s">
        <v>82</v>
      </c>
      <c r="V1919" t="s">
        <v>83</v>
      </c>
      <c r="W1919" t="s">
        <v>84</v>
      </c>
      <c r="X1919" t="s"/>
      <c r="Y1919" t="s">
        <v>85</v>
      </c>
      <c r="Z1919">
        <f>HYPERLINK("https://hotel-media.eclerx.com/savepage/tk_15462417179938085_sr_189.html","info")</f>
        <v/>
      </c>
      <c r="AA1919" t="n">
        <v>-2071784</v>
      </c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216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2071784</v>
      </c>
      <c r="AZ1919" t="s">
        <v>1969</v>
      </c>
      <c r="BA1919" t="s"/>
      <c r="BB1919" t="n">
        <v>447746</v>
      </c>
      <c r="BC1919" t="n">
        <v>52.528396</v>
      </c>
      <c r="BD1919" t="n">
        <v>52.528396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1970</v>
      </c>
      <c r="F1920" t="n">
        <v>-1</v>
      </c>
      <c r="G1920" t="s">
        <v>74</v>
      </c>
      <c r="H1920" t="s">
        <v>75</v>
      </c>
      <c r="I1920" t="s"/>
      <c r="J1920" t="s">
        <v>74</v>
      </c>
      <c r="K1920" t="n">
        <v>55.2</v>
      </c>
      <c r="L1920" t="s">
        <v>76</v>
      </c>
      <c r="M1920" t="s"/>
      <c r="N1920" t="s">
        <v>77</v>
      </c>
      <c r="O1920" t="s">
        <v>78</v>
      </c>
      <c r="P1920" t="s">
        <v>1970</v>
      </c>
      <c r="Q1920" t="s"/>
      <c r="R1920" t="s">
        <v>79</v>
      </c>
      <c r="S1920" t="s">
        <v>1971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>
        <f>HYPERLINK("https://hotel-media.eclerx.com/savepage/tk_15462420706582725_sr_188.html","info")</f>
        <v/>
      </c>
      <c r="AA1920" t="n">
        <v>-8731603</v>
      </c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434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8731603</v>
      </c>
      <c r="AZ1920" t="s">
        <v>1972</v>
      </c>
      <c r="BA1920" t="s"/>
      <c r="BB1920" t="n">
        <v>217316</v>
      </c>
      <c r="BC1920" t="n">
        <v>52.54422</v>
      </c>
      <c r="BD1920" t="n">
        <v>52.54422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1363</v>
      </c>
      <c r="F1921" t="n">
        <v>-1</v>
      </c>
      <c r="G1921" t="s">
        <v>74</v>
      </c>
      <c r="H1921" t="s">
        <v>75</v>
      </c>
      <c r="I1921" t="s"/>
      <c r="J1921" t="s">
        <v>74</v>
      </c>
      <c r="K1921" t="n">
        <v>88</v>
      </c>
      <c r="L1921" t="s">
        <v>76</v>
      </c>
      <c r="M1921" t="s"/>
      <c r="N1921" t="s">
        <v>93</v>
      </c>
      <c r="O1921" t="s">
        <v>78</v>
      </c>
      <c r="P1921" t="s">
        <v>1363</v>
      </c>
      <c r="Q1921" t="s"/>
      <c r="R1921" t="s">
        <v>171</v>
      </c>
      <c r="S1921" t="s">
        <v>214</v>
      </c>
      <c r="T1921" t="s">
        <v>81</v>
      </c>
      <c r="U1921" t="s">
        <v>82</v>
      </c>
      <c r="V1921" t="s">
        <v>83</v>
      </c>
      <c r="W1921" t="s">
        <v>109</v>
      </c>
      <c r="X1921" t="s"/>
      <c r="Y1921" t="s">
        <v>85</v>
      </c>
      <c r="Z1921">
        <f>HYPERLINK("https://hotel-media.eclerx.com/savepage/tk_1546241743951858_sr_188.html","info")</f>
        <v/>
      </c>
      <c r="AA1921" t="n">
        <v>-2071621</v>
      </c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255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2071621</v>
      </c>
      <c r="AZ1921" t="s">
        <v>1364</v>
      </c>
      <c r="BA1921" t="s"/>
      <c r="BB1921" t="n">
        <v>38866</v>
      </c>
      <c r="BC1921" t="n">
        <v>52.4997</v>
      </c>
      <c r="BD1921" t="n">
        <v>52.4997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1363</v>
      </c>
      <c r="F1922" t="n">
        <v>-1</v>
      </c>
      <c r="G1922" t="s">
        <v>74</v>
      </c>
      <c r="H1922" t="s">
        <v>75</v>
      </c>
      <c r="I1922" t="s"/>
      <c r="J1922" t="s">
        <v>74</v>
      </c>
      <c r="K1922" t="n">
        <v>96</v>
      </c>
      <c r="L1922" t="s">
        <v>76</v>
      </c>
      <c r="M1922" t="s"/>
      <c r="N1922" t="s">
        <v>354</v>
      </c>
      <c r="O1922" t="s">
        <v>78</v>
      </c>
      <c r="P1922" t="s">
        <v>1363</v>
      </c>
      <c r="Q1922" t="s"/>
      <c r="R1922" t="s">
        <v>171</v>
      </c>
      <c r="S1922" t="s">
        <v>725</v>
      </c>
      <c r="T1922" t="s">
        <v>81</v>
      </c>
      <c r="U1922" t="s">
        <v>82</v>
      </c>
      <c r="V1922" t="s">
        <v>83</v>
      </c>
      <c r="W1922" t="s">
        <v>109</v>
      </c>
      <c r="X1922" t="s"/>
      <c r="Y1922" t="s">
        <v>85</v>
      </c>
      <c r="Z1922">
        <f>HYPERLINK("https://hotel-media.eclerx.com/savepage/tk_1546241743951858_sr_188.html","info")</f>
        <v/>
      </c>
      <c r="AA1922" t="n">
        <v>-2071621</v>
      </c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255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2071621</v>
      </c>
      <c r="AZ1922" t="s">
        <v>1364</v>
      </c>
      <c r="BA1922" t="s"/>
      <c r="BB1922" t="n">
        <v>38866</v>
      </c>
      <c r="BC1922" t="n">
        <v>52.4997</v>
      </c>
      <c r="BD1922" t="n">
        <v>52.4997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1363</v>
      </c>
      <c r="F1923" t="n">
        <v>-1</v>
      </c>
      <c r="G1923" t="s">
        <v>74</v>
      </c>
      <c r="H1923" t="s">
        <v>75</v>
      </c>
      <c r="I1923" t="s"/>
      <c r="J1923" t="s">
        <v>74</v>
      </c>
      <c r="K1923" t="n">
        <v>113</v>
      </c>
      <c r="L1923" t="s">
        <v>76</v>
      </c>
      <c r="M1923" t="s"/>
      <c r="N1923" t="s">
        <v>544</v>
      </c>
      <c r="O1923" t="s">
        <v>78</v>
      </c>
      <c r="P1923" t="s">
        <v>1363</v>
      </c>
      <c r="Q1923" t="s"/>
      <c r="R1923" t="s">
        <v>171</v>
      </c>
      <c r="S1923" t="s">
        <v>726</v>
      </c>
      <c r="T1923" t="s">
        <v>81</v>
      </c>
      <c r="U1923" t="s">
        <v>82</v>
      </c>
      <c r="V1923" t="s">
        <v>83</v>
      </c>
      <c r="W1923" t="s">
        <v>109</v>
      </c>
      <c r="X1923" t="s"/>
      <c r="Y1923" t="s">
        <v>85</v>
      </c>
      <c r="Z1923">
        <f>HYPERLINK("https://hotel-media.eclerx.com/savepage/tk_1546241743951858_sr_188.html","info")</f>
        <v/>
      </c>
      <c r="AA1923" t="n">
        <v>-2071621</v>
      </c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255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2071621</v>
      </c>
      <c r="AZ1923" t="s">
        <v>1364</v>
      </c>
      <c r="BA1923" t="s"/>
      <c r="BB1923" t="n">
        <v>38866</v>
      </c>
      <c r="BC1923" t="n">
        <v>52.4997</v>
      </c>
      <c r="BD1923" t="n">
        <v>52.4997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906</v>
      </c>
      <c r="F1924" t="n">
        <v>578995</v>
      </c>
      <c r="G1924" t="s">
        <v>74</v>
      </c>
      <c r="H1924" t="s">
        <v>75</v>
      </c>
      <c r="I1924" t="s"/>
      <c r="J1924" t="s">
        <v>74</v>
      </c>
      <c r="K1924" t="n">
        <v>65.31</v>
      </c>
      <c r="L1924" t="s">
        <v>76</v>
      </c>
      <c r="M1924" t="s"/>
      <c r="N1924" t="s">
        <v>95</v>
      </c>
      <c r="O1924" t="s">
        <v>78</v>
      </c>
      <c r="P1924" t="s">
        <v>907</v>
      </c>
      <c r="Q1924" t="s"/>
      <c r="R1924" t="s">
        <v>79</v>
      </c>
      <c r="S1924" t="s">
        <v>908</v>
      </c>
      <c r="T1924" t="s">
        <v>81</v>
      </c>
      <c r="U1924" t="s">
        <v>82</v>
      </c>
      <c r="V1924" t="s">
        <v>83</v>
      </c>
      <c r="W1924" t="s">
        <v>109</v>
      </c>
      <c r="X1924" t="s"/>
      <c r="Y1924" t="s">
        <v>85</v>
      </c>
      <c r="Z1924">
        <f>HYPERLINK("https://hotel-media.eclerx.com/savepage/tk_15462418063549976_sr_189.html","info")</f>
        <v/>
      </c>
      <c r="AA1924" t="n">
        <v>134350</v>
      </c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259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3714199</v>
      </c>
      <c r="AZ1924" t="s">
        <v>909</v>
      </c>
      <c r="BA1924" t="s"/>
      <c r="BB1924" t="n">
        <v>460073</v>
      </c>
      <c r="BC1924" t="n">
        <v>52.529448</v>
      </c>
      <c r="BD1924" t="n">
        <v>52.529448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1973</v>
      </c>
      <c r="F1925" t="n">
        <v>-1</v>
      </c>
      <c r="G1925" t="s">
        <v>74</v>
      </c>
      <c r="H1925" t="s">
        <v>75</v>
      </c>
      <c r="I1925" t="s"/>
      <c r="J1925" t="s">
        <v>74</v>
      </c>
      <c r="K1925" t="n">
        <v>54</v>
      </c>
      <c r="L1925" t="s">
        <v>76</v>
      </c>
      <c r="M1925" t="s"/>
      <c r="N1925" t="s">
        <v>93</v>
      </c>
      <c r="O1925" t="s">
        <v>78</v>
      </c>
      <c r="P1925" t="s">
        <v>1973</v>
      </c>
      <c r="Q1925" t="s"/>
      <c r="R1925" t="s">
        <v>171</v>
      </c>
      <c r="S1925" t="s">
        <v>1015</v>
      </c>
      <c r="T1925" t="s">
        <v>81</v>
      </c>
      <c r="U1925" t="s">
        <v>82</v>
      </c>
      <c r="V1925" t="s">
        <v>83</v>
      </c>
      <c r="W1925" t="s">
        <v>109</v>
      </c>
      <c r="X1925" t="s"/>
      <c r="Y1925" t="s">
        <v>85</v>
      </c>
      <c r="Z1925">
        <f>HYPERLINK("https://hotel-media.eclerx.com/savepage/tk_1546241595482528_sr_188.html","info")</f>
        <v/>
      </c>
      <c r="AA1925" t="n">
        <v>-2071510</v>
      </c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174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2071510</v>
      </c>
      <c r="AZ1925" t="s">
        <v>1974</v>
      </c>
      <c r="BA1925" t="s"/>
      <c r="BB1925" t="n">
        <v>448882</v>
      </c>
      <c r="BC1925" t="n">
        <v>52.50569</v>
      </c>
      <c r="BD1925" t="n">
        <v>52.50569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1668</v>
      </c>
      <c r="F1926" t="n">
        <v>206746</v>
      </c>
      <c r="G1926" t="s">
        <v>74</v>
      </c>
      <c r="H1926" t="s">
        <v>75</v>
      </c>
      <c r="I1926" t="s"/>
      <c r="J1926" t="s">
        <v>74</v>
      </c>
      <c r="K1926" t="n">
        <v>93.59999999999999</v>
      </c>
      <c r="L1926" t="s">
        <v>76</v>
      </c>
      <c r="M1926" t="s"/>
      <c r="N1926" t="s">
        <v>93</v>
      </c>
      <c r="O1926" t="s">
        <v>78</v>
      </c>
      <c r="P1926" t="s">
        <v>1669</v>
      </c>
      <c r="Q1926" t="s"/>
      <c r="R1926" t="s">
        <v>112</v>
      </c>
      <c r="S1926" t="s">
        <v>1670</v>
      </c>
      <c r="T1926" t="s">
        <v>81</v>
      </c>
      <c r="U1926" t="s">
        <v>82</v>
      </c>
      <c r="V1926" t="s">
        <v>83</v>
      </c>
      <c r="W1926" t="s">
        <v>109</v>
      </c>
      <c r="X1926" t="s"/>
      <c r="Y1926" t="s">
        <v>85</v>
      </c>
      <c r="Z1926">
        <f>HYPERLINK("https://hotel-media.eclerx.com/savepage/tk_15462417652073405_sr_188.html","info")</f>
        <v/>
      </c>
      <c r="AA1926" t="n">
        <v>17700</v>
      </c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267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2959044</v>
      </c>
      <c r="AZ1926" t="s">
        <v>1671</v>
      </c>
      <c r="BA1926" t="s"/>
      <c r="BB1926" t="n">
        <v>14413</v>
      </c>
      <c r="BC1926" t="n">
        <v>52.52269</v>
      </c>
      <c r="BD1926" t="n">
        <v>52.52269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1668</v>
      </c>
      <c r="F1927" t="n">
        <v>206746</v>
      </c>
      <c r="G1927" t="s">
        <v>74</v>
      </c>
      <c r="H1927" t="s">
        <v>75</v>
      </c>
      <c r="I1927" t="s"/>
      <c r="J1927" t="s">
        <v>74</v>
      </c>
      <c r="K1927" t="n">
        <v>104</v>
      </c>
      <c r="L1927" t="s">
        <v>76</v>
      </c>
      <c r="M1927" t="s"/>
      <c r="N1927" t="s">
        <v>95</v>
      </c>
      <c r="O1927" t="s">
        <v>78</v>
      </c>
      <c r="P1927" t="s">
        <v>1669</v>
      </c>
      <c r="Q1927" t="s"/>
      <c r="R1927" t="s">
        <v>112</v>
      </c>
      <c r="S1927" t="s">
        <v>184</v>
      </c>
      <c r="T1927" t="s">
        <v>81</v>
      </c>
      <c r="U1927" t="s">
        <v>82</v>
      </c>
      <c r="V1927" t="s">
        <v>83</v>
      </c>
      <c r="W1927" t="s">
        <v>109</v>
      </c>
      <c r="X1927" t="s"/>
      <c r="Y1927" t="s">
        <v>85</v>
      </c>
      <c r="Z1927">
        <f>HYPERLINK("https://hotel-media.eclerx.com/savepage/tk_15462417652073405_sr_188.html","info")</f>
        <v/>
      </c>
      <c r="AA1927" t="n">
        <v>17700</v>
      </c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267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2959044</v>
      </c>
      <c r="AZ1927" t="s">
        <v>1671</v>
      </c>
      <c r="BA1927" t="s"/>
      <c r="BB1927" t="n">
        <v>14413</v>
      </c>
      <c r="BC1927" t="n">
        <v>52.52269</v>
      </c>
      <c r="BD1927" t="n">
        <v>52.52269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1668</v>
      </c>
      <c r="F1928" t="n">
        <v>206746</v>
      </c>
      <c r="G1928" t="s">
        <v>74</v>
      </c>
      <c r="H1928" t="s">
        <v>75</v>
      </c>
      <c r="I1928" t="s"/>
      <c r="J1928" t="s">
        <v>74</v>
      </c>
      <c r="K1928" t="n">
        <v>124</v>
      </c>
      <c r="L1928" t="s">
        <v>76</v>
      </c>
      <c r="M1928" t="s"/>
      <c r="N1928" t="s">
        <v>327</v>
      </c>
      <c r="O1928" t="s">
        <v>78</v>
      </c>
      <c r="P1928" t="s">
        <v>1669</v>
      </c>
      <c r="Q1928" t="s"/>
      <c r="R1928" t="s">
        <v>112</v>
      </c>
      <c r="S1928" t="s">
        <v>322</v>
      </c>
      <c r="T1928" t="s">
        <v>81</v>
      </c>
      <c r="U1928" t="s">
        <v>82</v>
      </c>
      <c r="V1928" t="s">
        <v>83</v>
      </c>
      <c r="W1928" t="s">
        <v>109</v>
      </c>
      <c r="X1928" t="s"/>
      <c r="Y1928" t="s">
        <v>85</v>
      </c>
      <c r="Z1928">
        <f>HYPERLINK("https://hotel-media.eclerx.com/savepage/tk_15462417652073405_sr_188.html","info")</f>
        <v/>
      </c>
      <c r="AA1928" t="n">
        <v>17700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267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2959044</v>
      </c>
      <c r="AZ1928" t="s">
        <v>1671</v>
      </c>
      <c r="BA1928" t="s"/>
      <c r="BB1928" t="n">
        <v>14413</v>
      </c>
      <c r="BC1928" t="n">
        <v>52.52269</v>
      </c>
      <c r="BD1928" t="n">
        <v>52.52269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1668</v>
      </c>
      <c r="F1929" t="n">
        <v>206746</v>
      </c>
      <c r="G1929" t="s">
        <v>74</v>
      </c>
      <c r="H1929" t="s">
        <v>75</v>
      </c>
      <c r="I1929" t="s"/>
      <c r="J1929" t="s">
        <v>74</v>
      </c>
      <c r="K1929" t="n">
        <v>129</v>
      </c>
      <c r="L1929" t="s">
        <v>76</v>
      </c>
      <c r="M1929" t="s"/>
      <c r="N1929" t="s">
        <v>201</v>
      </c>
      <c r="O1929" t="s">
        <v>78</v>
      </c>
      <c r="P1929" t="s">
        <v>1669</v>
      </c>
      <c r="Q1929" t="s"/>
      <c r="R1929" t="s">
        <v>112</v>
      </c>
      <c r="S1929" t="s">
        <v>489</v>
      </c>
      <c r="T1929" t="s">
        <v>81</v>
      </c>
      <c r="U1929" t="s">
        <v>82</v>
      </c>
      <c r="V1929" t="s">
        <v>83</v>
      </c>
      <c r="W1929" t="s">
        <v>109</v>
      </c>
      <c r="X1929" t="s"/>
      <c r="Y1929" t="s">
        <v>85</v>
      </c>
      <c r="Z1929">
        <f>HYPERLINK("https://hotel-media.eclerx.com/savepage/tk_15462417652073405_sr_188.html","info")</f>
        <v/>
      </c>
      <c r="AA1929" t="n">
        <v>17700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267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2959044</v>
      </c>
      <c r="AZ1929" t="s">
        <v>1671</v>
      </c>
      <c r="BA1929" t="s"/>
      <c r="BB1929" t="n">
        <v>14413</v>
      </c>
      <c r="BC1929" t="n">
        <v>52.52269</v>
      </c>
      <c r="BD1929" t="n">
        <v>52.52269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1975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85</v>
      </c>
      <c r="L1930" t="s">
        <v>76</v>
      </c>
      <c r="M1930" t="s"/>
      <c r="N1930" t="s">
        <v>93</v>
      </c>
      <c r="O1930" t="s">
        <v>78</v>
      </c>
      <c r="P1930" t="s">
        <v>1975</v>
      </c>
      <c r="Q1930" t="s"/>
      <c r="R1930" t="s">
        <v>112</v>
      </c>
      <c r="S1930" t="s">
        <v>211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>
        <f>HYPERLINK("https://hotel-media.eclerx.com/savepage/tk_15462416092560372_sr_188.html","info")</f>
        <v/>
      </c>
      <c r="AA1930" t="n">
        <v>-2071569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182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2071569</v>
      </c>
      <c r="AZ1930" t="s">
        <v>1976</v>
      </c>
      <c r="BA1930" t="s"/>
      <c r="BB1930" t="n">
        <v>48223</v>
      </c>
      <c r="BC1930" t="n">
        <v>52.57665</v>
      </c>
      <c r="BD1930" t="n">
        <v>52.57665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1975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89</v>
      </c>
      <c r="L1931" t="s">
        <v>76</v>
      </c>
      <c r="M1931" t="s"/>
      <c r="N1931" t="s">
        <v>95</v>
      </c>
      <c r="O1931" t="s">
        <v>78</v>
      </c>
      <c r="P1931" t="s">
        <v>1975</v>
      </c>
      <c r="Q1931" t="s"/>
      <c r="R1931" t="s">
        <v>112</v>
      </c>
      <c r="S1931" t="s">
        <v>1179</v>
      </c>
      <c r="T1931" t="s">
        <v>81</v>
      </c>
      <c r="U1931" t="s">
        <v>82</v>
      </c>
      <c r="V1931" t="s">
        <v>83</v>
      </c>
      <c r="W1931" t="s">
        <v>84</v>
      </c>
      <c r="X1931" t="s"/>
      <c r="Y1931" t="s">
        <v>85</v>
      </c>
      <c r="Z1931">
        <f>HYPERLINK("https://hotel-media.eclerx.com/savepage/tk_15462416092560372_sr_188.html","info")</f>
        <v/>
      </c>
      <c r="AA1931" t="n">
        <v>-2071569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182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2071569</v>
      </c>
      <c r="AZ1931" t="s">
        <v>1976</v>
      </c>
      <c r="BA1931" t="s"/>
      <c r="BB1931" t="n">
        <v>48223</v>
      </c>
      <c r="BC1931" t="n">
        <v>52.57665</v>
      </c>
      <c r="BD1931" t="n">
        <v>52.57665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1975</v>
      </c>
      <c r="F1932" t="n">
        <v>-1</v>
      </c>
      <c r="G1932" t="s">
        <v>74</v>
      </c>
      <c r="H1932" t="s">
        <v>75</v>
      </c>
      <c r="I1932" t="s"/>
      <c r="J1932" t="s">
        <v>74</v>
      </c>
      <c r="K1932" t="n">
        <v>139</v>
      </c>
      <c r="L1932" t="s">
        <v>76</v>
      </c>
      <c r="M1932" t="s"/>
      <c r="N1932" t="s">
        <v>1977</v>
      </c>
      <c r="O1932" t="s">
        <v>78</v>
      </c>
      <c r="P1932" t="s">
        <v>1975</v>
      </c>
      <c r="Q1932" t="s"/>
      <c r="R1932" t="s">
        <v>112</v>
      </c>
      <c r="S1932" t="s">
        <v>283</v>
      </c>
      <c r="T1932" t="s">
        <v>81</v>
      </c>
      <c r="U1932" t="s">
        <v>82</v>
      </c>
      <c r="V1932" t="s">
        <v>83</v>
      </c>
      <c r="W1932" t="s">
        <v>84</v>
      </c>
      <c r="X1932" t="s"/>
      <c r="Y1932" t="s">
        <v>85</v>
      </c>
      <c r="Z1932">
        <f>HYPERLINK("https://hotel-media.eclerx.com/savepage/tk_15462416092560372_sr_188.html","info")</f>
        <v/>
      </c>
      <c r="AA1932" t="n">
        <v>-2071569</v>
      </c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182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2071569</v>
      </c>
      <c r="AZ1932" t="s">
        <v>1976</v>
      </c>
      <c r="BA1932" t="s"/>
      <c r="BB1932" t="n">
        <v>48223</v>
      </c>
      <c r="BC1932" t="n">
        <v>52.57665</v>
      </c>
      <c r="BD1932" t="n">
        <v>52.57665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1978</v>
      </c>
      <c r="F1933" t="n">
        <v>529921</v>
      </c>
      <c r="G1933" t="s">
        <v>74</v>
      </c>
      <c r="H1933" t="s">
        <v>75</v>
      </c>
      <c r="I1933" t="s"/>
      <c r="J1933" t="s">
        <v>74</v>
      </c>
      <c r="K1933" t="n">
        <v>172.2</v>
      </c>
      <c r="L1933" t="s">
        <v>76</v>
      </c>
      <c r="M1933" t="s"/>
      <c r="N1933" t="s">
        <v>201</v>
      </c>
      <c r="O1933" t="s">
        <v>78</v>
      </c>
      <c r="P1933" t="s">
        <v>1979</v>
      </c>
      <c r="Q1933" t="s"/>
      <c r="R1933" t="s">
        <v>112</v>
      </c>
      <c r="S1933" t="s">
        <v>1980</v>
      </c>
      <c r="T1933" t="s">
        <v>81</v>
      </c>
      <c r="U1933" t="s">
        <v>82</v>
      </c>
      <c r="V1933" t="s">
        <v>83</v>
      </c>
      <c r="W1933" t="s">
        <v>109</v>
      </c>
      <c r="X1933" t="s"/>
      <c r="Y1933" t="s">
        <v>85</v>
      </c>
      <c r="Z1933">
        <f>HYPERLINK("https://hotel-media.eclerx.com/savepage/tk_1546241335579388_sr_188.html","info")</f>
        <v/>
      </c>
      <c r="AA1933" t="n">
        <v>5854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163360</v>
      </c>
      <c r="AZ1933" t="s">
        <v>1981</v>
      </c>
      <c r="BA1933" t="s"/>
      <c r="BB1933" t="n">
        <v>10518</v>
      </c>
      <c r="BC1933" t="n">
        <v>52.5185</v>
      </c>
      <c r="BD1933" t="n">
        <v>52.5185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1978</v>
      </c>
      <c r="F1934" t="n">
        <v>529921</v>
      </c>
      <c r="G1934" t="s">
        <v>74</v>
      </c>
      <c r="H1934" t="s">
        <v>75</v>
      </c>
      <c r="I1934" t="s"/>
      <c r="J1934" t="s">
        <v>74</v>
      </c>
      <c r="K1934" t="n">
        <v>203.7</v>
      </c>
      <c r="L1934" t="s">
        <v>76</v>
      </c>
      <c r="M1934" t="s"/>
      <c r="N1934" t="s">
        <v>327</v>
      </c>
      <c r="O1934" t="s">
        <v>78</v>
      </c>
      <c r="P1934" t="s">
        <v>1979</v>
      </c>
      <c r="Q1934" t="s"/>
      <c r="R1934" t="s">
        <v>112</v>
      </c>
      <c r="S1934" t="s">
        <v>1162</v>
      </c>
      <c r="T1934" t="s">
        <v>81</v>
      </c>
      <c r="U1934" t="s">
        <v>82</v>
      </c>
      <c r="V1934" t="s">
        <v>83</v>
      </c>
      <c r="W1934" t="s">
        <v>109</v>
      </c>
      <c r="X1934" t="s"/>
      <c r="Y1934" t="s">
        <v>85</v>
      </c>
      <c r="Z1934">
        <f>HYPERLINK("https://hotel-media.eclerx.com/savepage/tk_1546241335579388_sr_188.html","info")</f>
        <v/>
      </c>
      <c r="AA1934" t="n">
        <v>5854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163360</v>
      </c>
      <c r="AZ1934" t="s">
        <v>1981</v>
      </c>
      <c r="BA1934" t="s"/>
      <c r="BB1934" t="n">
        <v>10518</v>
      </c>
      <c r="BC1934" t="n">
        <v>52.5185</v>
      </c>
      <c r="BD1934" t="n">
        <v>52.5185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1978</v>
      </c>
      <c r="F1935" t="n">
        <v>529921</v>
      </c>
      <c r="G1935" t="s">
        <v>74</v>
      </c>
      <c r="H1935" t="s">
        <v>75</v>
      </c>
      <c r="I1935" t="s"/>
      <c r="J1935" t="s">
        <v>74</v>
      </c>
      <c r="K1935" t="n">
        <v>261.45</v>
      </c>
      <c r="L1935" t="s">
        <v>76</v>
      </c>
      <c r="M1935" t="s"/>
      <c r="N1935" t="s">
        <v>203</v>
      </c>
      <c r="O1935" t="s">
        <v>78</v>
      </c>
      <c r="P1935" t="s">
        <v>1979</v>
      </c>
      <c r="Q1935" t="s"/>
      <c r="R1935" t="s">
        <v>112</v>
      </c>
      <c r="S1935" t="s">
        <v>1982</v>
      </c>
      <c r="T1935" t="s">
        <v>81</v>
      </c>
      <c r="U1935" t="s">
        <v>82</v>
      </c>
      <c r="V1935" t="s">
        <v>83</v>
      </c>
      <c r="W1935" t="s">
        <v>109</v>
      </c>
      <c r="X1935" t="s"/>
      <c r="Y1935" t="s">
        <v>85</v>
      </c>
      <c r="Z1935">
        <f>HYPERLINK("https://hotel-media.eclerx.com/savepage/tk_1546241335579388_sr_188.html","info")</f>
        <v/>
      </c>
      <c r="AA1935" t="n">
        <v>5854</v>
      </c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34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163360</v>
      </c>
      <c r="AZ1935" t="s">
        <v>1981</v>
      </c>
      <c r="BA1935" t="s"/>
      <c r="BB1935" t="n">
        <v>10518</v>
      </c>
      <c r="BC1935" t="n">
        <v>52.5185</v>
      </c>
      <c r="BD1935" t="n">
        <v>52.5185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1983</v>
      </c>
      <c r="F1936" t="n">
        <v>3581634</v>
      </c>
      <c r="G1936" t="s">
        <v>74</v>
      </c>
      <c r="H1936" t="s">
        <v>75</v>
      </c>
      <c r="I1936" t="s"/>
      <c r="J1936" t="s">
        <v>74</v>
      </c>
      <c r="K1936" t="n">
        <v>54</v>
      </c>
      <c r="L1936" t="s">
        <v>76</v>
      </c>
      <c r="M1936" t="s"/>
      <c r="N1936" t="s">
        <v>93</v>
      </c>
      <c r="O1936" t="s">
        <v>78</v>
      </c>
      <c r="P1936" t="s">
        <v>1984</v>
      </c>
      <c r="Q1936" t="s"/>
      <c r="R1936" t="s">
        <v>171</v>
      </c>
      <c r="S1936" t="s">
        <v>1015</v>
      </c>
      <c r="T1936" t="s">
        <v>81</v>
      </c>
      <c r="U1936" t="s">
        <v>82</v>
      </c>
      <c r="V1936" t="s">
        <v>83</v>
      </c>
      <c r="W1936" t="s">
        <v>109</v>
      </c>
      <c r="X1936" t="s"/>
      <c r="Y1936" t="s">
        <v>85</v>
      </c>
      <c r="Z1936">
        <f>HYPERLINK("https://hotel-media.eclerx.com/savepage/tk_15462420927921448_sr_189.html","info")</f>
        <v/>
      </c>
      <c r="AA1936" t="n">
        <v>211135</v>
      </c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394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231202</v>
      </c>
      <c r="AZ1936" t="s">
        <v>1985</v>
      </c>
      <c r="BA1936" t="s"/>
      <c r="BB1936" t="n">
        <v>20840</v>
      </c>
      <c r="BC1936" t="n">
        <v>52.50936</v>
      </c>
      <c r="BD1936" t="n">
        <v>52.50936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1675</v>
      </c>
      <c r="F1937" t="n">
        <v>-1</v>
      </c>
      <c r="G1937" t="s">
        <v>74</v>
      </c>
      <c r="H1937" t="s">
        <v>75</v>
      </c>
      <c r="I1937" t="s"/>
      <c r="J1937" t="s">
        <v>74</v>
      </c>
      <c r="K1937" t="n">
        <v>72</v>
      </c>
      <c r="L1937" t="s">
        <v>76</v>
      </c>
      <c r="M1937" t="s"/>
      <c r="N1937" t="s">
        <v>95</v>
      </c>
      <c r="O1937" t="s">
        <v>78</v>
      </c>
      <c r="P1937" t="s">
        <v>1675</v>
      </c>
      <c r="Q1937" t="s"/>
      <c r="R1937" t="s">
        <v>380</v>
      </c>
      <c r="S1937" t="s">
        <v>650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>
        <f>HYPERLINK("https://hotel-media.eclerx.com/savepage/tk_15462414445577955_sr_189.html","info")</f>
        <v/>
      </c>
      <c r="AA1937" t="n">
        <v>-2071500</v>
      </c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83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2071500</v>
      </c>
      <c r="AZ1937" t="s">
        <v>1676</v>
      </c>
      <c r="BA1937" t="s"/>
      <c r="BB1937" t="n">
        <v>89887</v>
      </c>
      <c r="BC1937" t="n">
        <v>52.58631</v>
      </c>
      <c r="BD1937" t="n">
        <v>52.58631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1986</v>
      </c>
      <c r="F1938" t="n">
        <v>3598704</v>
      </c>
      <c r="G1938" t="s">
        <v>74</v>
      </c>
      <c r="H1938" t="s">
        <v>75</v>
      </c>
      <c r="I1938" t="s"/>
      <c r="J1938" t="s">
        <v>74</v>
      </c>
      <c r="K1938" t="n">
        <v>56.5</v>
      </c>
      <c r="L1938" t="s">
        <v>76</v>
      </c>
      <c r="M1938" t="s"/>
      <c r="N1938" t="s">
        <v>137</v>
      </c>
      <c r="O1938" t="s">
        <v>78</v>
      </c>
      <c r="P1938" t="s">
        <v>1987</v>
      </c>
      <c r="Q1938" t="s"/>
      <c r="R1938" t="s">
        <v>171</v>
      </c>
      <c r="S1938" t="s">
        <v>1421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>
        <f>HYPERLINK("https://hotel-media.eclerx.com/savepage/tk_15462415714968076_sr_188.html","info")</f>
        <v/>
      </c>
      <c r="AA1938" t="n">
        <v>278309</v>
      </c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163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2071533</v>
      </c>
      <c r="AZ1938" t="s">
        <v>1988</v>
      </c>
      <c r="BA1938" t="s"/>
      <c r="BB1938" t="n">
        <v>6537</v>
      </c>
      <c r="BC1938" t="n">
        <v>52.437332</v>
      </c>
      <c r="BD1938" t="n">
        <v>52.437332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1986</v>
      </c>
      <c r="F1939" t="n">
        <v>3598704</v>
      </c>
      <c r="G1939" t="s">
        <v>74</v>
      </c>
      <c r="H1939" t="s">
        <v>75</v>
      </c>
      <c r="I1939" t="s"/>
      <c r="J1939" t="s">
        <v>74</v>
      </c>
      <c r="K1939" t="n">
        <v>66.5</v>
      </c>
      <c r="L1939" t="s">
        <v>76</v>
      </c>
      <c r="M1939" t="s"/>
      <c r="N1939" t="s">
        <v>201</v>
      </c>
      <c r="O1939" t="s">
        <v>78</v>
      </c>
      <c r="P1939" t="s">
        <v>1987</v>
      </c>
      <c r="Q1939" t="s"/>
      <c r="R1939" t="s">
        <v>171</v>
      </c>
      <c r="S1939" t="s">
        <v>809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>
        <f>HYPERLINK("https://hotel-media.eclerx.com/savepage/tk_15462415714968076_sr_188.html","info")</f>
        <v/>
      </c>
      <c r="AA1939" t="n">
        <v>278309</v>
      </c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163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2071533</v>
      </c>
      <c r="AZ1939" t="s">
        <v>1988</v>
      </c>
      <c r="BA1939" t="s"/>
      <c r="BB1939" t="n">
        <v>6537</v>
      </c>
      <c r="BC1939" t="n">
        <v>52.437332</v>
      </c>
      <c r="BD1939" t="n">
        <v>52.437332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1989</v>
      </c>
      <c r="F1940" t="n">
        <v>-1</v>
      </c>
      <c r="G1940" t="s">
        <v>74</v>
      </c>
      <c r="H1940" t="s">
        <v>75</v>
      </c>
      <c r="I1940" t="s"/>
      <c r="J1940" t="s">
        <v>74</v>
      </c>
      <c r="K1940" t="n">
        <v>99</v>
      </c>
      <c r="L1940" t="s">
        <v>76</v>
      </c>
      <c r="M1940" t="s"/>
      <c r="N1940" t="s">
        <v>93</v>
      </c>
      <c r="O1940" t="s">
        <v>78</v>
      </c>
      <c r="P1940" t="s">
        <v>1989</v>
      </c>
      <c r="Q1940" t="s"/>
      <c r="R1940" t="s">
        <v>112</v>
      </c>
      <c r="S1940" t="s">
        <v>200</v>
      </c>
      <c r="T1940" t="s">
        <v>81</v>
      </c>
      <c r="U1940" t="s">
        <v>82</v>
      </c>
      <c r="V1940" t="s">
        <v>83</v>
      </c>
      <c r="W1940" t="s">
        <v>109</v>
      </c>
      <c r="X1940" t="s"/>
      <c r="Y1940" t="s">
        <v>85</v>
      </c>
      <c r="Z1940">
        <f>HYPERLINK("https://hotel-media.eclerx.com/savepage/tk_15462416364511042_sr_188.html","info")</f>
        <v/>
      </c>
      <c r="AA1940" t="n">
        <v>-2929645</v>
      </c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197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2929645</v>
      </c>
      <c r="AZ1940" t="s">
        <v>1990</v>
      </c>
      <c r="BA1940" t="s"/>
      <c r="BB1940" t="n">
        <v>30532</v>
      </c>
      <c r="BC1940" t="n">
        <v>52.510828</v>
      </c>
      <c r="BD1940" t="n">
        <v>52.510828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744</v>
      </c>
      <c r="F1941" t="n">
        <v>-1</v>
      </c>
      <c r="G1941" t="s">
        <v>74</v>
      </c>
      <c r="H1941" t="s">
        <v>75</v>
      </c>
      <c r="I1941" t="s"/>
      <c r="J1941" t="s">
        <v>74</v>
      </c>
      <c r="K1941" t="n">
        <v>106</v>
      </c>
      <c r="L1941" t="s">
        <v>76</v>
      </c>
      <c r="M1941" t="s"/>
      <c r="N1941" t="s">
        <v>745</v>
      </c>
      <c r="O1941" t="s">
        <v>78</v>
      </c>
      <c r="P1941" t="s">
        <v>744</v>
      </c>
      <c r="Q1941" t="s"/>
      <c r="R1941" t="s">
        <v>112</v>
      </c>
      <c r="S1941" t="s">
        <v>164</v>
      </c>
      <c r="T1941" t="s">
        <v>81</v>
      </c>
      <c r="U1941" t="s">
        <v>82</v>
      </c>
      <c r="V1941" t="s">
        <v>83</v>
      </c>
      <c r="W1941" t="s">
        <v>109</v>
      </c>
      <c r="X1941" t="s"/>
      <c r="Y1941" t="s">
        <v>85</v>
      </c>
      <c r="Z1941">
        <f>HYPERLINK("https://hotel-media.eclerx.com/savepage/tk_15462414752738214_sr_189.html","info")</f>
        <v/>
      </c>
      <c r="AA1941" t="n">
        <v>-974871</v>
      </c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98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974871</v>
      </c>
      <c r="AZ1941" t="s">
        <v>746</v>
      </c>
      <c r="BA1941" t="s"/>
      <c r="BB1941" t="n">
        <v>6</v>
      </c>
      <c r="BC1941" t="n">
        <v>52.536032</v>
      </c>
      <c r="BD1941" t="n">
        <v>52.536032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744</v>
      </c>
      <c r="F1942" t="n">
        <v>-1</v>
      </c>
      <c r="G1942" t="s">
        <v>74</v>
      </c>
      <c r="H1942" t="s">
        <v>75</v>
      </c>
      <c r="I1942" t="s"/>
      <c r="J1942" t="s">
        <v>74</v>
      </c>
      <c r="K1942" t="n">
        <v>114</v>
      </c>
      <c r="L1942" t="s">
        <v>76</v>
      </c>
      <c r="M1942" t="s"/>
      <c r="N1942" t="s">
        <v>747</v>
      </c>
      <c r="O1942" t="s">
        <v>78</v>
      </c>
      <c r="P1942" t="s">
        <v>744</v>
      </c>
      <c r="Q1942" t="s"/>
      <c r="R1942" t="s">
        <v>112</v>
      </c>
      <c r="S1942" t="s">
        <v>417</v>
      </c>
      <c r="T1942" t="s">
        <v>81</v>
      </c>
      <c r="U1942" t="s">
        <v>82</v>
      </c>
      <c r="V1942" t="s">
        <v>83</v>
      </c>
      <c r="W1942" t="s">
        <v>109</v>
      </c>
      <c r="X1942" t="s"/>
      <c r="Y1942" t="s">
        <v>85</v>
      </c>
      <c r="Z1942">
        <f>HYPERLINK("https://hotel-media.eclerx.com/savepage/tk_15462414752738214_sr_189.html","info")</f>
        <v/>
      </c>
      <c r="AA1942" t="n">
        <v>-974871</v>
      </c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98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974871</v>
      </c>
      <c r="AZ1942" t="s">
        <v>746</v>
      </c>
      <c r="BA1942" t="s"/>
      <c r="BB1942" t="n">
        <v>6</v>
      </c>
      <c r="BC1942" t="n">
        <v>52.536032</v>
      </c>
      <c r="BD1942" t="n">
        <v>52.536032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744</v>
      </c>
      <c r="F1943" t="n">
        <v>-1</v>
      </c>
      <c r="G1943" t="s">
        <v>74</v>
      </c>
      <c r="H1943" t="s">
        <v>75</v>
      </c>
      <c r="I1943" t="s"/>
      <c r="J1943" t="s">
        <v>74</v>
      </c>
      <c r="K1943" t="n">
        <v>116</v>
      </c>
      <c r="L1943" t="s">
        <v>76</v>
      </c>
      <c r="M1943" t="s"/>
      <c r="N1943" t="s">
        <v>748</v>
      </c>
      <c r="O1943" t="s">
        <v>78</v>
      </c>
      <c r="P1943" t="s">
        <v>744</v>
      </c>
      <c r="Q1943" t="s"/>
      <c r="R1943" t="s">
        <v>112</v>
      </c>
      <c r="S1943" t="s">
        <v>425</v>
      </c>
      <c r="T1943" t="s">
        <v>81</v>
      </c>
      <c r="U1943" t="s">
        <v>82</v>
      </c>
      <c r="V1943" t="s">
        <v>83</v>
      </c>
      <c r="W1943" t="s">
        <v>109</v>
      </c>
      <c r="X1943" t="s"/>
      <c r="Y1943" t="s">
        <v>85</v>
      </c>
      <c r="Z1943">
        <f>HYPERLINK("https://hotel-media.eclerx.com/savepage/tk_15462414752738214_sr_189.html","info")</f>
        <v/>
      </c>
      <c r="AA1943" t="n">
        <v>-974871</v>
      </c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98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974871</v>
      </c>
      <c r="AZ1943" t="s">
        <v>746</v>
      </c>
      <c r="BA1943" t="s"/>
      <c r="BB1943" t="n">
        <v>6</v>
      </c>
      <c r="BC1943" t="n">
        <v>52.536032</v>
      </c>
      <c r="BD1943" t="n">
        <v>52.536032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744</v>
      </c>
      <c r="F1944" t="n">
        <v>-1</v>
      </c>
      <c r="G1944" t="s">
        <v>74</v>
      </c>
      <c r="H1944" t="s">
        <v>75</v>
      </c>
      <c r="I1944" t="s"/>
      <c r="J1944" t="s">
        <v>74</v>
      </c>
      <c r="K1944" t="n">
        <v>124</v>
      </c>
      <c r="L1944" t="s">
        <v>76</v>
      </c>
      <c r="M1944" t="s"/>
      <c r="N1944" t="s">
        <v>749</v>
      </c>
      <c r="O1944" t="s">
        <v>78</v>
      </c>
      <c r="P1944" t="s">
        <v>744</v>
      </c>
      <c r="Q1944" t="s"/>
      <c r="R1944" t="s">
        <v>112</v>
      </c>
      <c r="S1944" t="s">
        <v>322</v>
      </c>
      <c r="T1944" t="s">
        <v>81</v>
      </c>
      <c r="U1944" t="s">
        <v>82</v>
      </c>
      <c r="V1944" t="s">
        <v>83</v>
      </c>
      <c r="W1944" t="s">
        <v>109</v>
      </c>
      <c r="X1944" t="s"/>
      <c r="Y1944" t="s">
        <v>85</v>
      </c>
      <c r="Z1944">
        <f>HYPERLINK("https://hotel-media.eclerx.com/savepage/tk_15462414752738214_sr_189.html","info")</f>
        <v/>
      </c>
      <c r="AA1944" t="n">
        <v>-974871</v>
      </c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98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974871</v>
      </c>
      <c r="AZ1944" t="s">
        <v>746</v>
      </c>
      <c r="BA1944" t="s"/>
      <c r="BB1944" t="n">
        <v>6</v>
      </c>
      <c r="BC1944" t="n">
        <v>52.536032</v>
      </c>
      <c r="BD1944" t="n">
        <v>52.536032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744</v>
      </c>
      <c r="F1945" t="n">
        <v>-1</v>
      </c>
      <c r="G1945" t="s">
        <v>74</v>
      </c>
      <c r="H1945" t="s">
        <v>75</v>
      </c>
      <c r="I1945" t="s"/>
      <c r="J1945" t="s">
        <v>74</v>
      </c>
      <c r="K1945" t="n">
        <v>131</v>
      </c>
      <c r="L1945" t="s">
        <v>76</v>
      </c>
      <c r="M1945" t="s"/>
      <c r="N1945" t="s">
        <v>750</v>
      </c>
      <c r="O1945" t="s">
        <v>78</v>
      </c>
      <c r="P1945" t="s">
        <v>744</v>
      </c>
      <c r="Q1945" t="s"/>
      <c r="R1945" t="s">
        <v>112</v>
      </c>
      <c r="S1945" t="s">
        <v>670</v>
      </c>
      <c r="T1945" t="s">
        <v>81</v>
      </c>
      <c r="U1945" t="s">
        <v>82</v>
      </c>
      <c r="V1945" t="s">
        <v>83</v>
      </c>
      <c r="W1945" t="s">
        <v>109</v>
      </c>
      <c r="X1945" t="s"/>
      <c r="Y1945" t="s">
        <v>85</v>
      </c>
      <c r="Z1945">
        <f>HYPERLINK("https://hotel-media.eclerx.com/savepage/tk_15462414752738214_sr_189.html","info")</f>
        <v/>
      </c>
      <c r="AA1945" t="n">
        <v>-974871</v>
      </c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98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974871</v>
      </c>
      <c r="AZ1945" t="s">
        <v>746</v>
      </c>
      <c r="BA1945" t="s"/>
      <c r="BB1945" t="n">
        <v>6</v>
      </c>
      <c r="BC1945" t="n">
        <v>52.536032</v>
      </c>
      <c r="BD1945" t="n">
        <v>52.536032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744</v>
      </c>
      <c r="F1946" t="n">
        <v>-1</v>
      </c>
      <c r="G1946" t="s">
        <v>74</v>
      </c>
      <c r="H1946" t="s">
        <v>75</v>
      </c>
      <c r="I1946" t="s"/>
      <c r="J1946" t="s">
        <v>74</v>
      </c>
      <c r="K1946" t="n">
        <v>138</v>
      </c>
      <c r="L1946" t="s">
        <v>76</v>
      </c>
      <c r="M1946" t="s"/>
      <c r="N1946" t="s">
        <v>751</v>
      </c>
      <c r="O1946" t="s">
        <v>78</v>
      </c>
      <c r="P1946" t="s">
        <v>744</v>
      </c>
      <c r="Q1946" t="s"/>
      <c r="R1946" t="s">
        <v>112</v>
      </c>
      <c r="S1946" t="s">
        <v>168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>
        <f>HYPERLINK("https://hotel-media.eclerx.com/savepage/tk_15462414752738214_sr_189.html","info")</f>
        <v/>
      </c>
      <c r="AA1946" t="n">
        <v>-974871</v>
      </c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98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974871</v>
      </c>
      <c r="AZ1946" t="s">
        <v>746</v>
      </c>
      <c r="BA1946" t="s"/>
      <c r="BB1946" t="n">
        <v>6</v>
      </c>
      <c r="BC1946" t="n">
        <v>52.536032</v>
      </c>
      <c r="BD1946" t="n">
        <v>52.536032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744</v>
      </c>
      <c r="F1947" t="n">
        <v>-1</v>
      </c>
      <c r="G1947" t="s">
        <v>74</v>
      </c>
      <c r="H1947" t="s">
        <v>75</v>
      </c>
      <c r="I1947" t="s"/>
      <c r="J1947" t="s">
        <v>74</v>
      </c>
      <c r="K1947" t="n">
        <v>139</v>
      </c>
      <c r="L1947" t="s">
        <v>76</v>
      </c>
      <c r="M1947" t="s"/>
      <c r="N1947" t="s">
        <v>752</v>
      </c>
      <c r="O1947" t="s">
        <v>78</v>
      </c>
      <c r="P1947" t="s">
        <v>744</v>
      </c>
      <c r="Q1947" t="s"/>
      <c r="R1947" t="s">
        <v>112</v>
      </c>
      <c r="S1947" t="s">
        <v>283</v>
      </c>
      <c r="T1947" t="s">
        <v>81</v>
      </c>
      <c r="U1947" t="s">
        <v>82</v>
      </c>
      <c r="V1947" t="s">
        <v>83</v>
      </c>
      <c r="W1947" t="s">
        <v>109</v>
      </c>
      <c r="X1947" t="s"/>
      <c r="Y1947" t="s">
        <v>85</v>
      </c>
      <c r="Z1947">
        <f>HYPERLINK("https://hotel-media.eclerx.com/savepage/tk_15462414752738214_sr_189.html","info")</f>
        <v/>
      </c>
      <c r="AA1947" t="n">
        <v>-974871</v>
      </c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98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974871</v>
      </c>
      <c r="AZ1947" t="s">
        <v>746</v>
      </c>
      <c r="BA1947" t="s"/>
      <c r="BB1947" t="n">
        <v>6</v>
      </c>
      <c r="BC1947" t="n">
        <v>52.536032</v>
      </c>
      <c r="BD1947" t="n">
        <v>52.536032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744</v>
      </c>
      <c r="F1948" t="n">
        <v>-1</v>
      </c>
      <c r="G1948" t="s">
        <v>74</v>
      </c>
      <c r="H1948" t="s">
        <v>75</v>
      </c>
      <c r="I1948" t="s"/>
      <c r="J1948" t="s">
        <v>74</v>
      </c>
      <c r="K1948" t="n">
        <v>146</v>
      </c>
      <c r="L1948" t="s">
        <v>76</v>
      </c>
      <c r="M1948" t="s"/>
      <c r="N1948" t="s">
        <v>747</v>
      </c>
      <c r="O1948" t="s">
        <v>78</v>
      </c>
      <c r="P1948" t="s">
        <v>744</v>
      </c>
      <c r="Q1948" t="s"/>
      <c r="R1948" t="s">
        <v>112</v>
      </c>
      <c r="S1948" t="s">
        <v>753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>
        <f>HYPERLINK("https://hotel-media.eclerx.com/savepage/tk_15462414752738214_sr_189.html","info")</f>
        <v/>
      </c>
      <c r="AA1948" t="n">
        <v>-974871</v>
      </c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98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974871</v>
      </c>
      <c r="AZ1948" t="s">
        <v>746</v>
      </c>
      <c r="BA1948" t="s"/>
      <c r="BB1948" t="n">
        <v>6</v>
      </c>
      <c r="BC1948" t="n">
        <v>52.536032</v>
      </c>
      <c r="BD1948" t="n">
        <v>52.536032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744</v>
      </c>
      <c r="F1949" t="n">
        <v>-1</v>
      </c>
      <c r="G1949" t="s">
        <v>74</v>
      </c>
      <c r="H1949" t="s">
        <v>75</v>
      </c>
      <c r="I1949" t="s"/>
      <c r="J1949" t="s">
        <v>74</v>
      </c>
      <c r="K1949" t="n">
        <v>148</v>
      </c>
      <c r="L1949" t="s">
        <v>76</v>
      </c>
      <c r="M1949" t="s"/>
      <c r="N1949" t="s">
        <v>748</v>
      </c>
      <c r="O1949" t="s">
        <v>78</v>
      </c>
      <c r="P1949" t="s">
        <v>744</v>
      </c>
      <c r="Q1949" t="s"/>
      <c r="R1949" t="s">
        <v>112</v>
      </c>
      <c r="S1949" t="s">
        <v>754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>
        <f>HYPERLINK("https://hotel-media.eclerx.com/savepage/tk_15462414752738214_sr_189.html","info")</f>
        <v/>
      </c>
      <c r="AA1949" t="n">
        <v>-974871</v>
      </c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98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974871</v>
      </c>
      <c r="AZ1949" t="s">
        <v>746</v>
      </c>
      <c r="BA1949" t="s"/>
      <c r="BB1949" t="n">
        <v>6</v>
      </c>
      <c r="BC1949" t="n">
        <v>52.536032</v>
      </c>
      <c r="BD1949" t="n">
        <v>52.536032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744</v>
      </c>
      <c r="F1950" t="n">
        <v>-1</v>
      </c>
      <c r="G1950" t="s">
        <v>74</v>
      </c>
      <c r="H1950" t="s">
        <v>75</v>
      </c>
      <c r="I1950" t="s"/>
      <c r="J1950" t="s">
        <v>74</v>
      </c>
      <c r="K1950" t="n">
        <v>156</v>
      </c>
      <c r="L1950" t="s">
        <v>76</v>
      </c>
      <c r="M1950" t="s"/>
      <c r="N1950" t="s">
        <v>749</v>
      </c>
      <c r="O1950" t="s">
        <v>78</v>
      </c>
      <c r="P1950" t="s">
        <v>744</v>
      </c>
      <c r="Q1950" t="s"/>
      <c r="R1950" t="s">
        <v>112</v>
      </c>
      <c r="S1950" t="s">
        <v>755</v>
      </c>
      <c r="T1950" t="s">
        <v>81</v>
      </c>
      <c r="U1950" t="s">
        <v>82</v>
      </c>
      <c r="V1950" t="s">
        <v>83</v>
      </c>
      <c r="W1950" t="s">
        <v>84</v>
      </c>
      <c r="X1950" t="s"/>
      <c r="Y1950" t="s">
        <v>85</v>
      </c>
      <c r="Z1950">
        <f>HYPERLINK("https://hotel-media.eclerx.com/savepage/tk_15462414752738214_sr_189.html","info")</f>
        <v/>
      </c>
      <c r="AA1950" t="n">
        <v>-974871</v>
      </c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98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974871</v>
      </c>
      <c r="AZ1950" t="s">
        <v>746</v>
      </c>
      <c r="BA1950" t="s"/>
      <c r="BB1950" t="n">
        <v>6</v>
      </c>
      <c r="BC1950" t="n">
        <v>52.536032</v>
      </c>
      <c r="BD1950" t="n">
        <v>52.536032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744</v>
      </c>
      <c r="F1951" t="n">
        <v>-1</v>
      </c>
      <c r="G1951" t="s">
        <v>74</v>
      </c>
      <c r="H1951" t="s">
        <v>75</v>
      </c>
      <c r="I1951" t="s"/>
      <c r="J1951" t="s">
        <v>74</v>
      </c>
      <c r="K1951" t="n">
        <v>163</v>
      </c>
      <c r="L1951" t="s">
        <v>76</v>
      </c>
      <c r="M1951" t="s"/>
      <c r="N1951" t="s">
        <v>750</v>
      </c>
      <c r="O1951" t="s">
        <v>78</v>
      </c>
      <c r="P1951" t="s">
        <v>744</v>
      </c>
      <c r="Q1951" t="s"/>
      <c r="R1951" t="s">
        <v>112</v>
      </c>
      <c r="S1951" t="s">
        <v>756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>
        <f>HYPERLINK("https://hotel-media.eclerx.com/savepage/tk_15462414752738214_sr_189.html","info")</f>
        <v/>
      </c>
      <c r="AA1951" t="n">
        <v>-974871</v>
      </c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98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974871</v>
      </c>
      <c r="AZ1951" t="s">
        <v>746</v>
      </c>
      <c r="BA1951" t="s"/>
      <c r="BB1951" t="n">
        <v>6</v>
      </c>
      <c r="BC1951" t="n">
        <v>52.536032</v>
      </c>
      <c r="BD1951" t="n">
        <v>52.536032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744</v>
      </c>
      <c r="F1952" t="n">
        <v>-1</v>
      </c>
      <c r="G1952" t="s">
        <v>74</v>
      </c>
      <c r="H1952" t="s">
        <v>75</v>
      </c>
      <c r="I1952" t="s"/>
      <c r="J1952" t="s">
        <v>74</v>
      </c>
      <c r="K1952" t="n">
        <v>171</v>
      </c>
      <c r="L1952" t="s">
        <v>76</v>
      </c>
      <c r="M1952" t="s"/>
      <c r="N1952" t="s">
        <v>752</v>
      </c>
      <c r="O1952" t="s">
        <v>78</v>
      </c>
      <c r="P1952" t="s">
        <v>744</v>
      </c>
      <c r="Q1952" t="s"/>
      <c r="R1952" t="s">
        <v>112</v>
      </c>
      <c r="S1952" t="s">
        <v>757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>
        <f>HYPERLINK("https://hotel-media.eclerx.com/savepage/tk_15462414752738214_sr_189.html","info")</f>
        <v/>
      </c>
      <c r="AA1952" t="n">
        <v>-974871</v>
      </c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98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974871</v>
      </c>
      <c r="AZ1952" t="s">
        <v>746</v>
      </c>
      <c r="BA1952" t="s"/>
      <c r="BB1952" t="n">
        <v>6</v>
      </c>
      <c r="BC1952" t="n">
        <v>52.536032</v>
      </c>
      <c r="BD1952" t="n">
        <v>52.536032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1991</v>
      </c>
      <c r="F1953" t="n">
        <v>132865</v>
      </c>
      <c r="G1953" t="s">
        <v>74</v>
      </c>
      <c r="H1953" t="s">
        <v>75</v>
      </c>
      <c r="I1953" t="s"/>
      <c r="J1953" t="s">
        <v>74</v>
      </c>
      <c r="K1953" t="n">
        <v>88</v>
      </c>
      <c r="L1953" t="s">
        <v>76</v>
      </c>
      <c r="M1953" t="s"/>
      <c r="N1953" t="s">
        <v>93</v>
      </c>
      <c r="O1953" t="s">
        <v>78</v>
      </c>
      <c r="P1953" t="s">
        <v>1992</v>
      </c>
      <c r="Q1953" t="s"/>
      <c r="R1953" t="s">
        <v>171</v>
      </c>
      <c r="S1953" t="s">
        <v>214</v>
      </c>
      <c r="T1953" t="s">
        <v>81</v>
      </c>
      <c r="U1953" t="s">
        <v>82</v>
      </c>
      <c r="V1953" t="s">
        <v>83</v>
      </c>
      <c r="W1953" t="s">
        <v>109</v>
      </c>
      <c r="X1953" t="s"/>
      <c r="Y1953" t="s">
        <v>85</v>
      </c>
      <c r="Z1953">
        <f>HYPERLINK("https://hotel-media.eclerx.com/savepage/tk_1546241948420977_sr_188.html","info")</f>
        <v/>
      </c>
      <c r="AA1953" t="n">
        <v>54481</v>
      </c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366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3037647</v>
      </c>
      <c r="AZ1953" t="s">
        <v>1993</v>
      </c>
      <c r="BA1953" t="s"/>
      <c r="BB1953" t="n">
        <v>74788</v>
      </c>
      <c r="BC1953" t="n">
        <v>52.506887</v>
      </c>
      <c r="BD1953" t="n">
        <v>52.506887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1991</v>
      </c>
      <c r="F1954" t="n">
        <v>132865</v>
      </c>
      <c r="G1954" t="s">
        <v>74</v>
      </c>
      <c r="H1954" t="s">
        <v>75</v>
      </c>
      <c r="I1954" t="s"/>
      <c r="J1954" t="s">
        <v>74</v>
      </c>
      <c r="K1954" t="n">
        <v>99</v>
      </c>
      <c r="L1954" t="s">
        <v>76</v>
      </c>
      <c r="M1954" t="s"/>
      <c r="N1954" t="s">
        <v>95</v>
      </c>
      <c r="O1954" t="s">
        <v>78</v>
      </c>
      <c r="P1954" t="s">
        <v>1992</v>
      </c>
      <c r="Q1954" t="s"/>
      <c r="R1954" t="s">
        <v>171</v>
      </c>
      <c r="S1954" t="s">
        <v>200</v>
      </c>
      <c r="T1954" t="s">
        <v>81</v>
      </c>
      <c r="U1954" t="s">
        <v>82</v>
      </c>
      <c r="V1954" t="s">
        <v>83</v>
      </c>
      <c r="W1954" t="s">
        <v>109</v>
      </c>
      <c r="X1954" t="s"/>
      <c r="Y1954" t="s">
        <v>85</v>
      </c>
      <c r="Z1954">
        <f>HYPERLINK("https://hotel-media.eclerx.com/savepage/tk_1546241948420977_sr_188.html","info")</f>
        <v/>
      </c>
      <c r="AA1954" t="n">
        <v>54481</v>
      </c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366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3037647</v>
      </c>
      <c r="AZ1954" t="s">
        <v>1993</v>
      </c>
      <c r="BA1954" t="s"/>
      <c r="BB1954" t="n">
        <v>74788</v>
      </c>
      <c r="BC1954" t="n">
        <v>52.506887</v>
      </c>
      <c r="BD1954" t="n">
        <v>52.506887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1991</v>
      </c>
      <c r="F1955" t="n">
        <v>132865</v>
      </c>
      <c r="G1955" t="s">
        <v>74</v>
      </c>
      <c r="H1955" t="s">
        <v>75</v>
      </c>
      <c r="I1955" t="s"/>
      <c r="J1955" t="s">
        <v>74</v>
      </c>
      <c r="K1955" t="n">
        <v>114</v>
      </c>
      <c r="L1955" t="s">
        <v>76</v>
      </c>
      <c r="M1955" t="s"/>
      <c r="N1955" t="s">
        <v>597</v>
      </c>
      <c r="O1955" t="s">
        <v>78</v>
      </c>
      <c r="P1955" t="s">
        <v>1992</v>
      </c>
      <c r="Q1955" t="s"/>
      <c r="R1955" t="s">
        <v>171</v>
      </c>
      <c r="S1955" t="s">
        <v>417</v>
      </c>
      <c r="T1955" t="s">
        <v>81</v>
      </c>
      <c r="U1955" t="s">
        <v>82</v>
      </c>
      <c r="V1955" t="s">
        <v>83</v>
      </c>
      <c r="W1955" t="s">
        <v>109</v>
      </c>
      <c r="X1955" t="s"/>
      <c r="Y1955" t="s">
        <v>85</v>
      </c>
      <c r="Z1955">
        <f>HYPERLINK("https://hotel-media.eclerx.com/savepage/tk_1546241948420977_sr_188.html","info")</f>
        <v/>
      </c>
      <c r="AA1955" t="n">
        <v>54481</v>
      </c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366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3037647</v>
      </c>
      <c r="AZ1955" t="s">
        <v>1993</v>
      </c>
      <c r="BA1955" t="s"/>
      <c r="BB1955" t="n">
        <v>74788</v>
      </c>
      <c r="BC1955" t="n">
        <v>52.506887</v>
      </c>
      <c r="BD1955" t="n">
        <v>52.506887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692</v>
      </c>
      <c r="F1956" t="n">
        <v>3588819</v>
      </c>
      <c r="G1956" t="s">
        <v>74</v>
      </c>
      <c r="H1956" t="s">
        <v>75</v>
      </c>
      <c r="I1956" t="s"/>
      <c r="J1956" t="s">
        <v>74</v>
      </c>
      <c r="K1956" t="n">
        <v>70</v>
      </c>
      <c r="L1956" t="s">
        <v>76</v>
      </c>
      <c r="M1956" t="s"/>
      <c r="N1956" t="s">
        <v>95</v>
      </c>
      <c r="O1956" t="s">
        <v>78</v>
      </c>
      <c r="P1956" t="s">
        <v>693</v>
      </c>
      <c r="Q1956" t="s"/>
      <c r="R1956" t="s">
        <v>171</v>
      </c>
      <c r="S1956" t="s">
        <v>493</v>
      </c>
      <c r="T1956" t="s">
        <v>81</v>
      </c>
      <c r="U1956" t="s">
        <v>82</v>
      </c>
      <c r="V1956" t="s">
        <v>83</v>
      </c>
      <c r="W1956" t="s">
        <v>109</v>
      </c>
      <c r="X1956" t="s"/>
      <c r="Y1956" t="s">
        <v>85</v>
      </c>
      <c r="Z1956">
        <f>HYPERLINK("https://hotel-media.eclerx.com/savepage/tk_15462412868218937_sr_189.html","info")</f>
        <v/>
      </c>
      <c r="AA1956" t="n">
        <v>271657</v>
      </c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6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2071636</v>
      </c>
      <c r="AZ1956" t="s">
        <v>694</v>
      </c>
      <c r="BA1956" t="s"/>
      <c r="BB1956" t="n">
        <v>153576</v>
      </c>
      <c r="BC1956" t="n">
        <v>52.50218</v>
      </c>
      <c r="BD1956" t="n">
        <v>52.50218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368</v>
      </c>
      <c r="F1957" t="n">
        <v>1456007</v>
      </c>
      <c r="G1957" t="s">
        <v>74</v>
      </c>
      <c r="H1957" t="s">
        <v>75</v>
      </c>
      <c r="I1957" t="s"/>
      <c r="J1957" t="s">
        <v>74</v>
      </c>
      <c r="K1957" t="n">
        <v>64.68000000000001</v>
      </c>
      <c r="L1957" t="s">
        <v>76</v>
      </c>
      <c r="M1957" t="s"/>
      <c r="N1957" t="s">
        <v>313</v>
      </c>
      <c r="O1957" t="s">
        <v>78</v>
      </c>
      <c r="P1957" t="s">
        <v>369</v>
      </c>
      <c r="Q1957" t="s"/>
      <c r="R1957" t="s">
        <v>171</v>
      </c>
      <c r="S1957" t="s">
        <v>370</v>
      </c>
      <c r="T1957" t="s">
        <v>81</v>
      </c>
      <c r="U1957" t="s">
        <v>82</v>
      </c>
      <c r="V1957" t="s">
        <v>83</v>
      </c>
      <c r="W1957" t="s">
        <v>109</v>
      </c>
      <c r="X1957" t="s"/>
      <c r="Y1957" t="s">
        <v>85</v>
      </c>
      <c r="Z1957">
        <f>HYPERLINK("https://hotel-media.eclerx.com/savepage/tk_15462420742786841_sr_188.html","info")</f>
        <v/>
      </c>
      <c r="AA1957" t="n">
        <v>211071</v>
      </c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436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955177</v>
      </c>
      <c r="AZ1957" t="s">
        <v>371</v>
      </c>
      <c r="BA1957" t="s"/>
      <c r="BB1957" t="n">
        <v>454024</v>
      </c>
      <c r="BC1957" t="n">
        <v>52.555346</v>
      </c>
      <c r="BD1957" t="n">
        <v>52.555346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368</v>
      </c>
      <c r="F1958" t="n">
        <v>1456007</v>
      </c>
      <c r="G1958" t="s">
        <v>74</v>
      </c>
      <c r="H1958" t="s">
        <v>75</v>
      </c>
      <c r="I1958" t="s"/>
      <c r="J1958" t="s">
        <v>74</v>
      </c>
      <c r="K1958" t="n">
        <v>80.84999999999999</v>
      </c>
      <c r="L1958" t="s">
        <v>76</v>
      </c>
      <c r="M1958" t="s"/>
      <c r="N1958" t="s">
        <v>372</v>
      </c>
      <c r="O1958" t="s">
        <v>78</v>
      </c>
      <c r="P1958" t="s">
        <v>369</v>
      </c>
      <c r="Q1958" t="s"/>
      <c r="R1958" t="s">
        <v>171</v>
      </c>
      <c r="S1958" t="s">
        <v>373</v>
      </c>
      <c r="T1958" t="s">
        <v>81</v>
      </c>
      <c r="U1958" t="s">
        <v>82</v>
      </c>
      <c r="V1958" t="s">
        <v>83</v>
      </c>
      <c r="W1958" t="s">
        <v>109</v>
      </c>
      <c r="X1958" t="s"/>
      <c r="Y1958" t="s">
        <v>85</v>
      </c>
      <c r="Z1958">
        <f>HYPERLINK("https://hotel-media.eclerx.com/savepage/tk_15462420742786841_sr_188.html","info")</f>
        <v/>
      </c>
      <c r="AA1958" t="n">
        <v>211071</v>
      </c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436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955177</v>
      </c>
      <c r="AZ1958" t="s">
        <v>371</v>
      </c>
      <c r="BA1958" t="s"/>
      <c r="BB1958" t="n">
        <v>454024</v>
      </c>
      <c r="BC1958" t="n">
        <v>52.555346</v>
      </c>
      <c r="BD1958" t="n">
        <v>52.555346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368</v>
      </c>
      <c r="F1959" t="n">
        <v>1456007</v>
      </c>
      <c r="G1959" t="s">
        <v>74</v>
      </c>
      <c r="H1959" t="s">
        <v>75</v>
      </c>
      <c r="I1959" t="s"/>
      <c r="J1959" t="s">
        <v>74</v>
      </c>
      <c r="K1959" t="n">
        <v>108.84</v>
      </c>
      <c r="L1959" t="s">
        <v>76</v>
      </c>
      <c r="M1959" t="s"/>
      <c r="N1959" t="s">
        <v>372</v>
      </c>
      <c r="O1959" t="s">
        <v>78</v>
      </c>
      <c r="P1959" t="s">
        <v>369</v>
      </c>
      <c r="Q1959" t="s"/>
      <c r="R1959" t="s">
        <v>171</v>
      </c>
      <c r="S1959" t="s">
        <v>374</v>
      </c>
      <c r="T1959" t="s">
        <v>81</v>
      </c>
      <c r="U1959" t="s">
        <v>82</v>
      </c>
      <c r="V1959" t="s">
        <v>83</v>
      </c>
      <c r="W1959" t="s">
        <v>84</v>
      </c>
      <c r="X1959" t="s"/>
      <c r="Y1959" t="s">
        <v>85</v>
      </c>
      <c r="Z1959">
        <f>HYPERLINK("https://hotel-media.eclerx.com/savepage/tk_15462420742786841_sr_188.html","info")</f>
        <v/>
      </c>
      <c r="AA1959" t="n">
        <v>211071</v>
      </c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436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955177</v>
      </c>
      <c r="AZ1959" t="s">
        <v>371</v>
      </c>
      <c r="BA1959" t="s"/>
      <c r="BB1959" t="n">
        <v>454024</v>
      </c>
      <c r="BC1959" t="n">
        <v>52.555346</v>
      </c>
      <c r="BD1959" t="n">
        <v>52.555346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1994</v>
      </c>
      <c r="F1960" t="n">
        <v>-1</v>
      </c>
      <c r="G1960" t="s">
        <v>74</v>
      </c>
      <c r="H1960" t="s">
        <v>75</v>
      </c>
      <c r="I1960" t="s"/>
      <c r="J1960" t="s">
        <v>74</v>
      </c>
      <c r="K1960" t="n">
        <v>114.75</v>
      </c>
      <c r="L1960" t="s">
        <v>76</v>
      </c>
      <c r="M1960" t="s"/>
      <c r="N1960" t="s">
        <v>93</v>
      </c>
      <c r="O1960" t="s">
        <v>78</v>
      </c>
      <c r="P1960" t="s">
        <v>1994</v>
      </c>
      <c r="Q1960" t="s"/>
      <c r="R1960" t="s">
        <v>171</v>
      </c>
      <c r="S1960" t="s">
        <v>1995</v>
      </c>
      <c r="T1960" t="s">
        <v>81</v>
      </c>
      <c r="U1960" t="s">
        <v>82</v>
      </c>
      <c r="V1960" t="s">
        <v>83</v>
      </c>
      <c r="W1960" t="s">
        <v>109</v>
      </c>
      <c r="X1960" t="s"/>
      <c r="Y1960" t="s">
        <v>85</v>
      </c>
      <c r="Z1960">
        <f>HYPERLINK("https://hotel-media.eclerx.com/savepage/tk_15462416637266874_sr_188.html","info")</f>
        <v/>
      </c>
      <c r="AA1960" t="n">
        <v>-5877005</v>
      </c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212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5877005</v>
      </c>
      <c r="AZ1960" t="s">
        <v>1996</v>
      </c>
      <c r="BA1960" t="s"/>
      <c r="BB1960" t="n">
        <v>85132</v>
      </c>
      <c r="BC1960" t="n">
        <v>52.431669</v>
      </c>
      <c r="BD1960" t="n">
        <v>52.431669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1994</v>
      </c>
      <c r="F1961" t="n">
        <v>-1</v>
      </c>
      <c r="G1961" t="s">
        <v>74</v>
      </c>
      <c r="H1961" t="s">
        <v>75</v>
      </c>
      <c r="I1961" t="s"/>
      <c r="J1961" t="s">
        <v>74</v>
      </c>
      <c r="K1961" t="n">
        <v>135</v>
      </c>
      <c r="L1961" t="s">
        <v>76</v>
      </c>
      <c r="M1961" t="s"/>
      <c r="N1961" t="s">
        <v>95</v>
      </c>
      <c r="O1961" t="s">
        <v>78</v>
      </c>
      <c r="P1961" t="s">
        <v>1994</v>
      </c>
      <c r="Q1961" t="s"/>
      <c r="R1961" t="s">
        <v>171</v>
      </c>
      <c r="S1961" t="s">
        <v>646</v>
      </c>
      <c r="T1961" t="s">
        <v>81</v>
      </c>
      <c r="U1961" t="s">
        <v>82</v>
      </c>
      <c r="V1961" t="s">
        <v>83</v>
      </c>
      <c r="W1961" t="s">
        <v>109</v>
      </c>
      <c r="X1961" t="s"/>
      <c r="Y1961" t="s">
        <v>85</v>
      </c>
      <c r="Z1961">
        <f>HYPERLINK("https://hotel-media.eclerx.com/savepage/tk_15462416637266874_sr_188.html","info")</f>
        <v/>
      </c>
      <c r="AA1961" t="n">
        <v>-5877005</v>
      </c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212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5877005</v>
      </c>
      <c r="AZ1961" t="s">
        <v>1996</v>
      </c>
      <c r="BA1961" t="s"/>
      <c r="BB1961" t="n">
        <v>85132</v>
      </c>
      <c r="BC1961" t="n">
        <v>52.431669</v>
      </c>
      <c r="BD1961" t="n">
        <v>52.431669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1994</v>
      </c>
      <c r="F1962" t="n">
        <v>-1</v>
      </c>
      <c r="G1962" t="s">
        <v>74</v>
      </c>
      <c r="H1962" t="s">
        <v>75</v>
      </c>
      <c r="I1962" t="s"/>
      <c r="J1962" t="s">
        <v>74</v>
      </c>
      <c r="K1962" t="n">
        <v>145</v>
      </c>
      <c r="L1962" t="s">
        <v>76</v>
      </c>
      <c r="M1962" t="s"/>
      <c r="N1962" t="s">
        <v>189</v>
      </c>
      <c r="O1962" t="s">
        <v>78</v>
      </c>
      <c r="P1962" t="s">
        <v>1994</v>
      </c>
      <c r="Q1962" t="s"/>
      <c r="R1962" t="s">
        <v>171</v>
      </c>
      <c r="S1962" t="s">
        <v>562</v>
      </c>
      <c r="T1962" t="s">
        <v>81</v>
      </c>
      <c r="U1962" t="s">
        <v>82</v>
      </c>
      <c r="V1962" t="s">
        <v>83</v>
      </c>
      <c r="W1962" t="s">
        <v>109</v>
      </c>
      <c r="X1962" t="s"/>
      <c r="Y1962" t="s">
        <v>85</v>
      </c>
      <c r="Z1962">
        <f>HYPERLINK("https://hotel-media.eclerx.com/savepage/tk_15462416637266874_sr_188.html","info")</f>
        <v/>
      </c>
      <c r="AA1962" t="n">
        <v>-5877005</v>
      </c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212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5877005</v>
      </c>
      <c r="AZ1962" t="s">
        <v>1996</v>
      </c>
      <c r="BA1962" t="s"/>
      <c r="BB1962" t="n">
        <v>85132</v>
      </c>
      <c r="BC1962" t="n">
        <v>52.431669</v>
      </c>
      <c r="BD1962" t="n">
        <v>52.431669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1994</v>
      </c>
      <c r="F1963" t="n">
        <v>-1</v>
      </c>
      <c r="G1963" t="s">
        <v>74</v>
      </c>
      <c r="H1963" t="s">
        <v>75</v>
      </c>
      <c r="I1963" t="s"/>
      <c r="J1963" t="s">
        <v>74</v>
      </c>
      <c r="K1963" t="n">
        <v>181</v>
      </c>
      <c r="L1963" t="s">
        <v>76</v>
      </c>
      <c r="M1963" t="s"/>
      <c r="N1963" t="s">
        <v>189</v>
      </c>
      <c r="O1963" t="s">
        <v>78</v>
      </c>
      <c r="P1963" t="s">
        <v>1994</v>
      </c>
      <c r="Q1963" t="s"/>
      <c r="R1963" t="s">
        <v>171</v>
      </c>
      <c r="S1963" t="s">
        <v>1997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>
        <f>HYPERLINK("https://hotel-media.eclerx.com/savepage/tk_15462416637266874_sr_188.html","info")</f>
        <v/>
      </c>
      <c r="AA1963" t="n">
        <v>-5877005</v>
      </c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212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5877005</v>
      </c>
      <c r="AZ1963" t="s">
        <v>1996</v>
      </c>
      <c r="BA1963" t="s"/>
      <c r="BB1963" t="n">
        <v>85132</v>
      </c>
      <c r="BC1963" t="n">
        <v>52.431669</v>
      </c>
      <c r="BD1963" t="n">
        <v>52.431669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1998</v>
      </c>
      <c r="F1964" t="n">
        <v>-1</v>
      </c>
      <c r="G1964" t="s">
        <v>74</v>
      </c>
      <c r="H1964" t="s">
        <v>75</v>
      </c>
      <c r="I1964" t="s"/>
      <c r="J1964" t="s">
        <v>74</v>
      </c>
      <c r="K1964" t="n">
        <v>83</v>
      </c>
      <c r="L1964" t="s">
        <v>76</v>
      </c>
      <c r="M1964" t="s"/>
      <c r="N1964" t="s">
        <v>93</v>
      </c>
      <c r="O1964" t="s">
        <v>78</v>
      </c>
      <c r="P1964" t="s">
        <v>1998</v>
      </c>
      <c r="Q1964" t="s"/>
      <c r="R1964" t="s">
        <v>171</v>
      </c>
      <c r="S1964" t="s">
        <v>1488</v>
      </c>
      <c r="T1964" t="s">
        <v>81</v>
      </c>
      <c r="U1964" t="s">
        <v>82</v>
      </c>
      <c r="V1964" t="s">
        <v>83</v>
      </c>
      <c r="W1964" t="s">
        <v>109</v>
      </c>
      <c r="X1964" t="s"/>
      <c r="Y1964" t="s">
        <v>85</v>
      </c>
      <c r="Z1964">
        <f>HYPERLINK("https://hotel-media.eclerx.com/savepage/tk_1546241890411695_sr_188.html","info")</f>
        <v/>
      </c>
      <c r="AA1964" t="n">
        <v>-2071523</v>
      </c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335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2071523</v>
      </c>
      <c r="AZ1964" t="s">
        <v>1999</v>
      </c>
      <c r="BA1964" t="s"/>
      <c r="BB1964" t="n">
        <v>63998</v>
      </c>
      <c r="BC1964" t="n">
        <v>52.53546</v>
      </c>
      <c r="BD1964" t="n">
        <v>52.53546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1998</v>
      </c>
      <c r="F1965" t="n">
        <v>-1</v>
      </c>
      <c r="G1965" t="s">
        <v>74</v>
      </c>
      <c r="H1965" t="s">
        <v>75</v>
      </c>
      <c r="I1965" t="s"/>
      <c r="J1965" t="s">
        <v>74</v>
      </c>
      <c r="K1965" t="n">
        <v>98</v>
      </c>
      <c r="L1965" t="s">
        <v>76</v>
      </c>
      <c r="M1965" t="s"/>
      <c r="N1965" t="s">
        <v>95</v>
      </c>
      <c r="O1965" t="s">
        <v>78</v>
      </c>
      <c r="P1965" t="s">
        <v>1998</v>
      </c>
      <c r="Q1965" t="s"/>
      <c r="R1965" t="s">
        <v>171</v>
      </c>
      <c r="S1965" t="s">
        <v>656</v>
      </c>
      <c r="T1965" t="s">
        <v>81</v>
      </c>
      <c r="U1965" t="s">
        <v>82</v>
      </c>
      <c r="V1965" t="s">
        <v>83</v>
      </c>
      <c r="W1965" t="s">
        <v>109</v>
      </c>
      <c r="X1965" t="s"/>
      <c r="Y1965" t="s">
        <v>85</v>
      </c>
      <c r="Z1965">
        <f>HYPERLINK("https://hotel-media.eclerx.com/savepage/tk_1546241890411695_sr_188.html","info")</f>
        <v/>
      </c>
      <c r="AA1965" t="n">
        <v>-2071523</v>
      </c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335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2071523</v>
      </c>
      <c r="AZ1965" t="s">
        <v>1999</v>
      </c>
      <c r="BA1965" t="s"/>
      <c r="BB1965" t="n">
        <v>63998</v>
      </c>
      <c r="BC1965" t="n">
        <v>52.53546</v>
      </c>
      <c r="BD1965" t="n">
        <v>52.53546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1998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116</v>
      </c>
      <c r="L1966" t="s">
        <v>76</v>
      </c>
      <c r="M1966" t="s"/>
      <c r="N1966" t="s">
        <v>2000</v>
      </c>
      <c r="O1966" t="s">
        <v>78</v>
      </c>
      <c r="P1966" t="s">
        <v>1998</v>
      </c>
      <c r="Q1966" t="s"/>
      <c r="R1966" t="s">
        <v>171</v>
      </c>
      <c r="S1966" t="s">
        <v>425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>
        <f>HYPERLINK("https://hotel-media.eclerx.com/savepage/tk_1546241890411695_sr_188.html","info")</f>
        <v/>
      </c>
      <c r="AA1966" t="n">
        <v>-2071523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335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2071523</v>
      </c>
      <c r="AZ1966" t="s">
        <v>1999</v>
      </c>
      <c r="BA1966" t="s"/>
      <c r="BB1966" t="n">
        <v>63998</v>
      </c>
      <c r="BC1966" t="n">
        <v>52.53546</v>
      </c>
      <c r="BD1966" t="n">
        <v>52.53546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1998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127</v>
      </c>
      <c r="L1967" t="s">
        <v>76</v>
      </c>
      <c r="M1967" t="s"/>
      <c r="N1967" t="s">
        <v>2001</v>
      </c>
      <c r="O1967" t="s">
        <v>78</v>
      </c>
      <c r="P1967" t="s">
        <v>1998</v>
      </c>
      <c r="Q1967" t="s"/>
      <c r="R1967" t="s">
        <v>171</v>
      </c>
      <c r="S1967" t="s">
        <v>1257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>
        <f>HYPERLINK("https://hotel-media.eclerx.com/savepage/tk_1546241890411695_sr_188.html","info")</f>
        <v/>
      </c>
      <c r="AA1967" t="n">
        <v>-2071523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335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2071523</v>
      </c>
      <c r="AZ1967" t="s">
        <v>1999</v>
      </c>
      <c r="BA1967" t="s"/>
      <c r="BB1967" t="n">
        <v>63998</v>
      </c>
      <c r="BC1967" t="n">
        <v>52.53546</v>
      </c>
      <c r="BD1967" t="n">
        <v>52.53546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1998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144</v>
      </c>
      <c r="L1968" t="s">
        <v>76</v>
      </c>
      <c r="M1968" t="s"/>
      <c r="N1968" t="s">
        <v>205</v>
      </c>
      <c r="O1968" t="s">
        <v>78</v>
      </c>
      <c r="P1968" t="s">
        <v>1998</v>
      </c>
      <c r="Q1968" t="s"/>
      <c r="R1968" t="s">
        <v>171</v>
      </c>
      <c r="S1968" t="s">
        <v>335</v>
      </c>
      <c r="T1968" t="s">
        <v>81</v>
      </c>
      <c r="U1968" t="s">
        <v>82</v>
      </c>
      <c r="V1968" t="s">
        <v>83</v>
      </c>
      <c r="W1968" t="s">
        <v>109</v>
      </c>
      <c r="X1968" t="s"/>
      <c r="Y1968" t="s">
        <v>85</v>
      </c>
      <c r="Z1968">
        <f>HYPERLINK("https://hotel-media.eclerx.com/savepage/tk_1546241890411695_sr_188.html","info")</f>
        <v/>
      </c>
      <c r="AA1968" t="n">
        <v>-2071523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335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2071523</v>
      </c>
      <c r="AZ1968" t="s">
        <v>1999</v>
      </c>
      <c r="BA1968" t="s"/>
      <c r="BB1968" t="n">
        <v>63998</v>
      </c>
      <c r="BC1968" t="n">
        <v>52.53546</v>
      </c>
      <c r="BD1968" t="n">
        <v>52.53546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1998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161.99</v>
      </c>
      <c r="L1969" t="s">
        <v>76</v>
      </c>
      <c r="M1969" t="s"/>
      <c r="N1969" t="s">
        <v>1621</v>
      </c>
      <c r="O1969" t="s">
        <v>78</v>
      </c>
      <c r="P1969" t="s">
        <v>1998</v>
      </c>
      <c r="Q1969" t="s"/>
      <c r="R1969" t="s">
        <v>171</v>
      </c>
      <c r="S1969" t="s">
        <v>768</v>
      </c>
      <c r="T1969" t="s">
        <v>81</v>
      </c>
      <c r="U1969" t="s">
        <v>82</v>
      </c>
      <c r="V1969" t="s">
        <v>83</v>
      </c>
      <c r="W1969" t="s">
        <v>84</v>
      </c>
      <c r="X1969" t="s"/>
      <c r="Y1969" t="s">
        <v>85</v>
      </c>
      <c r="Z1969">
        <f>HYPERLINK("https://hotel-media.eclerx.com/savepage/tk_1546241890411695_sr_188.html","info")</f>
        <v/>
      </c>
      <c r="AA1969" t="n">
        <v>-2071523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335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2071523</v>
      </c>
      <c r="AZ1969" t="s">
        <v>1999</v>
      </c>
      <c r="BA1969" t="s"/>
      <c r="BB1969" t="n">
        <v>63998</v>
      </c>
      <c r="BC1969" t="n">
        <v>52.53546</v>
      </c>
      <c r="BD1969" t="n">
        <v>52.53546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2002</v>
      </c>
      <c r="F1970" t="n">
        <v>-1</v>
      </c>
      <c r="G1970" t="s">
        <v>74</v>
      </c>
      <c r="H1970" t="s">
        <v>75</v>
      </c>
      <c r="I1970" t="s"/>
      <c r="J1970" t="s">
        <v>74</v>
      </c>
      <c r="K1970" t="n">
        <v>84.15000000000001</v>
      </c>
      <c r="L1970" t="s">
        <v>76</v>
      </c>
      <c r="M1970" t="s"/>
      <c r="N1970" t="s">
        <v>313</v>
      </c>
      <c r="O1970" t="s">
        <v>78</v>
      </c>
      <c r="P1970" t="s">
        <v>2002</v>
      </c>
      <c r="Q1970" t="s"/>
      <c r="R1970" t="s">
        <v>112</v>
      </c>
      <c r="S1970" t="s">
        <v>737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>
        <f>HYPERLINK("https://hotel-media.eclerx.com/savepage/tk_15462418345671887_sr_189.html","info")</f>
        <v/>
      </c>
      <c r="AA1970" t="n">
        <v>-5998663</v>
      </c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274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5998663</v>
      </c>
      <c r="AZ1970" t="s">
        <v>2003</v>
      </c>
      <c r="BA1970" t="s"/>
      <c r="BB1970" t="n">
        <v>89625</v>
      </c>
      <c r="BC1970" t="n">
        <v>52.49898</v>
      </c>
      <c r="BD1970" t="n">
        <v>52.49898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2002</v>
      </c>
      <c r="F1971" t="n">
        <v>-1</v>
      </c>
      <c r="G1971" t="s">
        <v>74</v>
      </c>
      <c r="H1971" t="s">
        <v>75</v>
      </c>
      <c r="I1971" t="s"/>
      <c r="J1971" t="s">
        <v>74</v>
      </c>
      <c r="K1971" t="n">
        <v>99</v>
      </c>
      <c r="L1971" t="s">
        <v>76</v>
      </c>
      <c r="M1971" t="s"/>
      <c r="N1971" t="s">
        <v>372</v>
      </c>
      <c r="O1971" t="s">
        <v>78</v>
      </c>
      <c r="P1971" t="s">
        <v>2002</v>
      </c>
      <c r="Q1971" t="s"/>
      <c r="R1971" t="s">
        <v>112</v>
      </c>
      <c r="S1971" t="s">
        <v>200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>
        <f>HYPERLINK("https://hotel-media.eclerx.com/savepage/tk_15462418345671887_sr_189.html","info")</f>
        <v/>
      </c>
      <c r="AA1971" t="n">
        <v>-5998663</v>
      </c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274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5998663</v>
      </c>
      <c r="AZ1971" t="s">
        <v>2003</v>
      </c>
      <c r="BA1971" t="s"/>
      <c r="BB1971" t="n">
        <v>89625</v>
      </c>
      <c r="BC1971" t="n">
        <v>52.49898</v>
      </c>
      <c r="BD1971" t="n">
        <v>52.49898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2002</v>
      </c>
      <c r="F1972" t="n">
        <v>-1</v>
      </c>
      <c r="G1972" t="s">
        <v>74</v>
      </c>
      <c r="H1972" t="s">
        <v>75</v>
      </c>
      <c r="I1972" t="s"/>
      <c r="J1972" t="s">
        <v>74</v>
      </c>
      <c r="K1972" t="n">
        <v>101.15</v>
      </c>
      <c r="L1972" t="s">
        <v>76</v>
      </c>
      <c r="M1972" t="s"/>
      <c r="N1972" t="s">
        <v>218</v>
      </c>
      <c r="O1972" t="s">
        <v>78</v>
      </c>
      <c r="P1972" t="s">
        <v>2002</v>
      </c>
      <c r="Q1972" t="s"/>
      <c r="R1972" t="s">
        <v>112</v>
      </c>
      <c r="S1972" t="s">
        <v>979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>
        <f>HYPERLINK("https://hotel-media.eclerx.com/savepage/tk_15462418345671887_sr_189.html","info")</f>
        <v/>
      </c>
      <c r="AA1972" t="n">
        <v>-5998663</v>
      </c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274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5998663</v>
      </c>
      <c r="AZ1972" t="s">
        <v>2003</v>
      </c>
      <c r="BA1972" t="s"/>
      <c r="BB1972" t="n">
        <v>89625</v>
      </c>
      <c r="BC1972" t="n">
        <v>52.49898</v>
      </c>
      <c r="BD1972" t="n">
        <v>52.49898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2002</v>
      </c>
      <c r="F1973" t="n">
        <v>-1</v>
      </c>
      <c r="G1973" t="s">
        <v>74</v>
      </c>
      <c r="H1973" t="s">
        <v>75</v>
      </c>
      <c r="I1973" t="s"/>
      <c r="J1973" t="s">
        <v>74</v>
      </c>
      <c r="K1973" t="n">
        <v>119</v>
      </c>
      <c r="L1973" t="s">
        <v>76</v>
      </c>
      <c r="M1973" t="s"/>
      <c r="N1973" t="s">
        <v>218</v>
      </c>
      <c r="O1973" t="s">
        <v>78</v>
      </c>
      <c r="P1973" t="s">
        <v>2002</v>
      </c>
      <c r="Q1973" t="s"/>
      <c r="R1973" t="s">
        <v>112</v>
      </c>
      <c r="S1973" t="s">
        <v>204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>
        <f>HYPERLINK("https://hotel-media.eclerx.com/savepage/tk_15462418345671887_sr_189.html","info")</f>
        <v/>
      </c>
      <c r="AA1973" t="n">
        <v>-5998663</v>
      </c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274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5998663</v>
      </c>
      <c r="AZ1973" t="s">
        <v>2003</v>
      </c>
      <c r="BA1973" t="s"/>
      <c r="BB1973" t="n">
        <v>89625</v>
      </c>
      <c r="BC1973" t="n">
        <v>52.49898</v>
      </c>
      <c r="BD1973" t="n">
        <v>52.49898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2002</v>
      </c>
      <c r="F1974" t="n">
        <v>-1</v>
      </c>
      <c r="G1974" t="s">
        <v>74</v>
      </c>
      <c r="H1974" t="s">
        <v>75</v>
      </c>
      <c r="I1974" t="s"/>
      <c r="J1974" t="s">
        <v>74</v>
      </c>
      <c r="K1974" t="n">
        <v>126.65</v>
      </c>
      <c r="L1974" t="s">
        <v>76</v>
      </c>
      <c r="M1974" t="s"/>
      <c r="N1974" t="s">
        <v>191</v>
      </c>
      <c r="O1974" t="s">
        <v>78</v>
      </c>
      <c r="P1974" t="s">
        <v>2002</v>
      </c>
      <c r="Q1974" t="s"/>
      <c r="R1974" t="s">
        <v>112</v>
      </c>
      <c r="S1974" t="s">
        <v>2004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>
        <f>HYPERLINK("https://hotel-media.eclerx.com/savepage/tk_15462418345671887_sr_189.html","info")</f>
        <v/>
      </c>
      <c r="AA1974" t="n">
        <v>-5998663</v>
      </c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274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5998663</v>
      </c>
      <c r="AZ1974" t="s">
        <v>2003</v>
      </c>
      <c r="BA1974" t="s"/>
      <c r="BB1974" t="n">
        <v>89625</v>
      </c>
      <c r="BC1974" t="n">
        <v>52.49898</v>
      </c>
      <c r="BD1974" t="n">
        <v>52.49898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2002</v>
      </c>
      <c r="F1975" t="n">
        <v>-1</v>
      </c>
      <c r="G1975" t="s">
        <v>74</v>
      </c>
      <c r="H1975" t="s">
        <v>75</v>
      </c>
      <c r="I1975" t="s"/>
      <c r="J1975" t="s">
        <v>74</v>
      </c>
      <c r="K1975" t="n">
        <v>149</v>
      </c>
      <c r="L1975" t="s">
        <v>76</v>
      </c>
      <c r="M1975" t="s"/>
      <c r="N1975" t="s">
        <v>191</v>
      </c>
      <c r="O1975" t="s">
        <v>78</v>
      </c>
      <c r="P1975" t="s">
        <v>2002</v>
      </c>
      <c r="Q1975" t="s"/>
      <c r="R1975" t="s">
        <v>112</v>
      </c>
      <c r="S1975" t="s">
        <v>206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>
        <f>HYPERLINK("https://hotel-media.eclerx.com/savepage/tk_15462418345671887_sr_189.html","info")</f>
        <v/>
      </c>
      <c r="AA1975" t="n">
        <v>-5998663</v>
      </c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274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5998663</v>
      </c>
      <c r="AZ1975" t="s">
        <v>2003</v>
      </c>
      <c r="BA1975" t="s"/>
      <c r="BB1975" t="n">
        <v>89625</v>
      </c>
      <c r="BC1975" t="n">
        <v>52.49898</v>
      </c>
      <c r="BD1975" t="n">
        <v>52.49898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2002</v>
      </c>
      <c r="F1976" t="n">
        <v>-1</v>
      </c>
      <c r="G1976" t="s">
        <v>74</v>
      </c>
      <c r="H1976" t="s">
        <v>75</v>
      </c>
      <c r="I1976" t="s"/>
      <c r="J1976" t="s">
        <v>74</v>
      </c>
      <c r="K1976" t="n">
        <v>149</v>
      </c>
      <c r="L1976" t="s">
        <v>76</v>
      </c>
      <c r="M1976" t="s"/>
      <c r="N1976" t="s">
        <v>475</v>
      </c>
      <c r="O1976" t="s">
        <v>78</v>
      </c>
      <c r="P1976" t="s">
        <v>2002</v>
      </c>
      <c r="Q1976" t="s"/>
      <c r="R1976" t="s">
        <v>112</v>
      </c>
      <c r="S1976" t="s">
        <v>206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>
        <f>HYPERLINK("https://hotel-media.eclerx.com/savepage/tk_15462418345671887_sr_189.html","info")</f>
        <v/>
      </c>
      <c r="AA1976" t="n">
        <v>-5998663</v>
      </c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274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5998663</v>
      </c>
      <c r="AZ1976" t="s">
        <v>2003</v>
      </c>
      <c r="BA1976" t="s"/>
      <c r="BB1976" t="n">
        <v>89625</v>
      </c>
      <c r="BC1976" t="n">
        <v>52.49898</v>
      </c>
      <c r="BD1976" t="n">
        <v>52.49898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2005</v>
      </c>
      <c r="F1977" t="n">
        <v>-1</v>
      </c>
      <c r="G1977" t="s">
        <v>74</v>
      </c>
      <c r="H1977" t="s">
        <v>75</v>
      </c>
      <c r="I1977" t="s"/>
      <c r="J1977" t="s">
        <v>74</v>
      </c>
      <c r="K1977" t="n">
        <v>99.98999999999999</v>
      </c>
      <c r="L1977" t="s">
        <v>76</v>
      </c>
      <c r="M1977" t="s"/>
      <c r="N1977" t="s">
        <v>95</v>
      </c>
      <c r="O1977" t="s">
        <v>78</v>
      </c>
      <c r="P1977" t="s">
        <v>2005</v>
      </c>
      <c r="Q1977" t="s"/>
      <c r="R1977" t="s">
        <v>79</v>
      </c>
      <c r="S1977" t="s">
        <v>2006</v>
      </c>
      <c r="T1977" t="s">
        <v>81</v>
      </c>
      <c r="U1977" t="s">
        <v>82</v>
      </c>
      <c r="V1977" t="s">
        <v>83</v>
      </c>
      <c r="W1977" t="s">
        <v>109</v>
      </c>
      <c r="X1977" t="s"/>
      <c r="Y1977" t="s">
        <v>85</v>
      </c>
      <c r="Z1977">
        <f>HYPERLINK("https://hotel-media.eclerx.com/savepage/tk_1546242034880619_sr_188.html","info")</f>
        <v/>
      </c>
      <c r="AA1977" t="n">
        <v>-6657648</v>
      </c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414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6657648</v>
      </c>
      <c r="AZ1977" t="s">
        <v>2007</v>
      </c>
      <c r="BA1977" t="s"/>
      <c r="BB1977" t="n">
        <v>960360</v>
      </c>
      <c r="BC1977" t="n">
        <v>52.49386</v>
      </c>
      <c r="BD1977" t="n">
        <v>52.49386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1881</v>
      </c>
      <c r="F1978" t="n">
        <v>-1</v>
      </c>
      <c r="G1978" t="s">
        <v>74</v>
      </c>
      <c r="H1978" t="s">
        <v>75</v>
      </c>
      <c r="I1978" t="s"/>
      <c r="J1978" t="s">
        <v>74</v>
      </c>
      <c r="K1978" t="n">
        <v>79</v>
      </c>
      <c r="L1978" t="s">
        <v>76</v>
      </c>
      <c r="M1978" t="s"/>
      <c r="N1978" t="s">
        <v>104</v>
      </c>
      <c r="O1978" t="s">
        <v>78</v>
      </c>
      <c r="P1978" t="s">
        <v>1881</v>
      </c>
      <c r="Q1978" t="s"/>
      <c r="R1978" t="s">
        <v>79</v>
      </c>
      <c r="S1978" t="s">
        <v>98</v>
      </c>
      <c r="T1978" t="s">
        <v>81</v>
      </c>
      <c r="U1978" t="s">
        <v>82</v>
      </c>
      <c r="V1978" t="s">
        <v>83</v>
      </c>
      <c r="W1978" t="s">
        <v>84</v>
      </c>
      <c r="X1978" t="s"/>
      <c r="Y1978" t="s">
        <v>85</v>
      </c>
      <c r="Z1978">
        <f>HYPERLINK("https://hotel-media.eclerx.com/savepage/tk_15462417926253655_sr_189.html","info")</f>
        <v/>
      </c>
      <c r="AA1978" t="n">
        <v>-3423338</v>
      </c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252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3423338</v>
      </c>
      <c r="AZ1978" t="s">
        <v>1882</v>
      </c>
      <c r="BA1978" t="s"/>
      <c r="BB1978" t="n">
        <v>254390</v>
      </c>
      <c r="BC1978" t="n">
        <v>52.500675</v>
      </c>
      <c r="BD1978" t="n">
        <v>52.500675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2008</v>
      </c>
      <c r="F1979" t="n">
        <v>-1</v>
      </c>
      <c r="G1979" t="s">
        <v>74</v>
      </c>
      <c r="H1979" t="s">
        <v>75</v>
      </c>
      <c r="I1979" t="s"/>
      <c r="J1979" t="s">
        <v>74</v>
      </c>
      <c r="K1979" t="n">
        <v>103</v>
      </c>
      <c r="L1979" t="s">
        <v>76</v>
      </c>
      <c r="M1979" t="s"/>
      <c r="N1979" t="s">
        <v>93</v>
      </c>
      <c r="O1979" t="s">
        <v>78</v>
      </c>
      <c r="P1979" t="s">
        <v>2008</v>
      </c>
      <c r="Q1979" t="s"/>
      <c r="R1979" t="s">
        <v>171</v>
      </c>
      <c r="S1979" t="s">
        <v>223</v>
      </c>
      <c r="T1979" t="s">
        <v>81</v>
      </c>
      <c r="U1979" t="s">
        <v>82</v>
      </c>
      <c r="V1979" t="s">
        <v>83</v>
      </c>
      <c r="W1979" t="s">
        <v>84</v>
      </c>
      <c r="X1979" t="s"/>
      <c r="Y1979" t="s">
        <v>85</v>
      </c>
      <c r="Z1979">
        <f>HYPERLINK("https://hotel-media.eclerx.com/savepage/tk_15462418154546661_sr_189.html","info")</f>
        <v/>
      </c>
      <c r="AA1979" t="n">
        <v>-2071532</v>
      </c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264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2071532</v>
      </c>
      <c r="AZ1979" t="s">
        <v>2009</v>
      </c>
      <c r="BA1979" t="s"/>
      <c r="BB1979" t="n">
        <v>144876</v>
      </c>
      <c r="BC1979" t="n">
        <v>52.51048</v>
      </c>
      <c r="BD1979" t="n">
        <v>52.51048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2008</v>
      </c>
      <c r="F1980" t="n">
        <v>-1</v>
      </c>
      <c r="G1980" t="s">
        <v>74</v>
      </c>
      <c r="H1980" t="s">
        <v>75</v>
      </c>
      <c r="I1980" t="s"/>
      <c r="J1980" t="s">
        <v>74</v>
      </c>
      <c r="K1980" t="n">
        <v>114</v>
      </c>
      <c r="L1980" t="s">
        <v>76</v>
      </c>
      <c r="M1980" t="s"/>
      <c r="N1980" t="s">
        <v>95</v>
      </c>
      <c r="O1980" t="s">
        <v>78</v>
      </c>
      <c r="P1980" t="s">
        <v>2008</v>
      </c>
      <c r="Q1980" t="s"/>
      <c r="R1980" t="s">
        <v>171</v>
      </c>
      <c r="S1980" t="s">
        <v>417</v>
      </c>
      <c r="T1980" t="s">
        <v>81</v>
      </c>
      <c r="U1980" t="s">
        <v>82</v>
      </c>
      <c r="V1980" t="s">
        <v>83</v>
      </c>
      <c r="W1980" t="s">
        <v>84</v>
      </c>
      <c r="X1980" t="s"/>
      <c r="Y1980" t="s">
        <v>85</v>
      </c>
      <c r="Z1980">
        <f>HYPERLINK("https://hotel-media.eclerx.com/savepage/tk_15462418154546661_sr_189.html","info")</f>
        <v/>
      </c>
      <c r="AA1980" t="n">
        <v>-2071532</v>
      </c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264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2071532</v>
      </c>
      <c r="AZ1980" t="s">
        <v>2009</v>
      </c>
      <c r="BA1980" t="s"/>
      <c r="BB1980" t="n">
        <v>144876</v>
      </c>
      <c r="BC1980" t="n">
        <v>52.51048</v>
      </c>
      <c r="BD1980" t="n">
        <v>52.51048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1929</v>
      </c>
      <c r="F1981" t="n">
        <v>76860</v>
      </c>
      <c r="G1981" t="s">
        <v>74</v>
      </c>
      <c r="H1981" t="s">
        <v>75</v>
      </c>
      <c r="I1981" t="s"/>
      <c r="J1981" t="s">
        <v>74</v>
      </c>
      <c r="K1981" t="n">
        <v>86.13</v>
      </c>
      <c r="L1981" t="s">
        <v>76</v>
      </c>
      <c r="M1981" t="s"/>
      <c r="N1981" t="s">
        <v>93</v>
      </c>
      <c r="O1981" t="s">
        <v>78</v>
      </c>
      <c r="P1981" t="s">
        <v>1930</v>
      </c>
      <c r="Q1981" t="s"/>
      <c r="R1981" t="s">
        <v>171</v>
      </c>
      <c r="S1981" t="s">
        <v>1931</v>
      </c>
      <c r="T1981" t="s">
        <v>81</v>
      </c>
      <c r="U1981" t="s">
        <v>82</v>
      </c>
      <c r="V1981" t="s">
        <v>83</v>
      </c>
      <c r="W1981" t="s">
        <v>84</v>
      </c>
      <c r="X1981" t="s"/>
      <c r="Y1981" t="s">
        <v>85</v>
      </c>
      <c r="Z1981">
        <f>HYPERLINK("https://hotel-media.eclerx.com/savepage/tk_15462416326292174_sr_188.html","info")</f>
        <v/>
      </c>
      <c r="AA1981" t="n">
        <v>17537</v>
      </c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195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2006370</v>
      </c>
      <c r="AZ1981" t="s">
        <v>1932</v>
      </c>
      <c r="BA1981" t="s"/>
      <c r="BB1981" t="n">
        <v>21405</v>
      </c>
      <c r="BC1981" t="n">
        <v>52.52548</v>
      </c>
      <c r="BD1981" t="n">
        <v>52.52548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1929</v>
      </c>
      <c r="F1982" t="n">
        <v>76860</v>
      </c>
      <c r="G1982" t="s">
        <v>74</v>
      </c>
      <c r="H1982" t="s">
        <v>75</v>
      </c>
      <c r="I1982" t="s"/>
      <c r="J1982" t="s">
        <v>74</v>
      </c>
      <c r="K1982" t="n">
        <v>95.15000000000001</v>
      </c>
      <c r="L1982" t="s">
        <v>76</v>
      </c>
      <c r="M1982" t="s"/>
      <c r="N1982" t="s">
        <v>95</v>
      </c>
      <c r="O1982" t="s">
        <v>78</v>
      </c>
      <c r="P1982" t="s">
        <v>1930</v>
      </c>
      <c r="Q1982" t="s"/>
      <c r="R1982" t="s">
        <v>171</v>
      </c>
      <c r="S1982" t="s">
        <v>1933</v>
      </c>
      <c r="T1982" t="s">
        <v>81</v>
      </c>
      <c r="U1982" t="s">
        <v>82</v>
      </c>
      <c r="V1982" t="s">
        <v>83</v>
      </c>
      <c r="W1982" t="s">
        <v>84</v>
      </c>
      <c r="X1982" t="s"/>
      <c r="Y1982" t="s">
        <v>85</v>
      </c>
      <c r="Z1982">
        <f>HYPERLINK("https://hotel-media.eclerx.com/savepage/tk_15462416326292174_sr_188.html","info")</f>
        <v/>
      </c>
      <c r="AA1982" t="n">
        <v>17537</v>
      </c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195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2006370</v>
      </c>
      <c r="AZ1982" t="s">
        <v>1932</v>
      </c>
      <c r="BA1982" t="s"/>
      <c r="BB1982" t="n">
        <v>21405</v>
      </c>
      <c r="BC1982" t="n">
        <v>52.52548</v>
      </c>
      <c r="BD1982" t="n">
        <v>52.52548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1929</v>
      </c>
      <c r="F1983" t="n">
        <v>76860</v>
      </c>
      <c r="G1983" t="s">
        <v>74</v>
      </c>
      <c r="H1983" t="s">
        <v>75</v>
      </c>
      <c r="I1983" t="s"/>
      <c r="J1983" t="s">
        <v>74</v>
      </c>
      <c r="K1983" t="n">
        <v>105.65</v>
      </c>
      <c r="L1983" t="s">
        <v>76</v>
      </c>
      <c r="M1983" t="s"/>
      <c r="N1983" t="s">
        <v>201</v>
      </c>
      <c r="O1983" t="s">
        <v>78</v>
      </c>
      <c r="P1983" t="s">
        <v>1930</v>
      </c>
      <c r="Q1983" t="s"/>
      <c r="R1983" t="s">
        <v>171</v>
      </c>
      <c r="S1983" t="s">
        <v>1934</v>
      </c>
      <c r="T1983" t="s">
        <v>81</v>
      </c>
      <c r="U1983" t="s">
        <v>82</v>
      </c>
      <c r="V1983" t="s">
        <v>83</v>
      </c>
      <c r="W1983" t="s">
        <v>84</v>
      </c>
      <c r="X1983" t="s"/>
      <c r="Y1983" t="s">
        <v>85</v>
      </c>
      <c r="Z1983">
        <f>HYPERLINK("https://hotel-media.eclerx.com/savepage/tk_15462416326292174_sr_188.html","info")</f>
        <v/>
      </c>
      <c r="AA1983" t="n">
        <v>17537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195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2006370</v>
      </c>
      <c r="AZ1983" t="s">
        <v>1932</v>
      </c>
      <c r="BA1983" t="s"/>
      <c r="BB1983" t="n">
        <v>21405</v>
      </c>
      <c r="BC1983" t="n">
        <v>52.52548</v>
      </c>
      <c r="BD1983" t="n">
        <v>52.52548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882</v>
      </c>
      <c r="F1984" t="n">
        <v>1595453</v>
      </c>
      <c r="G1984" t="s">
        <v>74</v>
      </c>
      <c r="H1984" t="s">
        <v>75</v>
      </c>
      <c r="I1984" t="s"/>
      <c r="J1984" t="s">
        <v>74</v>
      </c>
      <c r="K1984" t="n">
        <v>55</v>
      </c>
      <c r="L1984" t="s">
        <v>76</v>
      </c>
      <c r="M1984" t="s"/>
      <c r="N1984" t="s">
        <v>93</v>
      </c>
      <c r="O1984" t="s">
        <v>78</v>
      </c>
      <c r="P1984" t="s">
        <v>883</v>
      </c>
      <c r="Q1984" t="s"/>
      <c r="R1984" t="s">
        <v>171</v>
      </c>
      <c r="S1984" t="s">
        <v>231</v>
      </c>
      <c r="T1984" t="s">
        <v>81</v>
      </c>
      <c r="U1984" t="s">
        <v>82</v>
      </c>
      <c r="V1984" t="s">
        <v>83</v>
      </c>
      <c r="W1984" t="s">
        <v>109</v>
      </c>
      <c r="X1984" t="s"/>
      <c r="Y1984" t="s">
        <v>85</v>
      </c>
      <c r="Z1984">
        <f>HYPERLINK("https://hotel-media.eclerx.com/savepage/tk_1546242030108312_sr_189.html","info")</f>
        <v/>
      </c>
      <c r="AA1984" t="n">
        <v>234501</v>
      </c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365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937795</v>
      </c>
      <c r="AZ1984" t="s">
        <v>884</v>
      </c>
      <c r="BA1984" t="s"/>
      <c r="BB1984" t="n">
        <v>405</v>
      </c>
      <c r="BC1984" t="n">
        <v>52.52382</v>
      </c>
      <c r="BD1984" t="n">
        <v>52.52382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882</v>
      </c>
      <c r="F1985" t="n">
        <v>1595453</v>
      </c>
      <c r="G1985" t="s">
        <v>74</v>
      </c>
      <c r="H1985" t="s">
        <v>75</v>
      </c>
      <c r="I1985" t="s"/>
      <c r="J1985" t="s">
        <v>74</v>
      </c>
      <c r="K1985" t="n">
        <v>61</v>
      </c>
      <c r="L1985" t="s">
        <v>76</v>
      </c>
      <c r="M1985" t="s"/>
      <c r="N1985" t="s">
        <v>95</v>
      </c>
      <c r="O1985" t="s">
        <v>78</v>
      </c>
      <c r="P1985" t="s">
        <v>883</v>
      </c>
      <c r="Q1985" t="s"/>
      <c r="R1985" t="s">
        <v>171</v>
      </c>
      <c r="S1985" t="s">
        <v>80</v>
      </c>
      <c r="T1985" t="s">
        <v>81</v>
      </c>
      <c r="U1985" t="s">
        <v>82</v>
      </c>
      <c r="V1985" t="s">
        <v>83</v>
      </c>
      <c r="W1985" t="s">
        <v>109</v>
      </c>
      <c r="X1985" t="s"/>
      <c r="Y1985" t="s">
        <v>85</v>
      </c>
      <c r="Z1985">
        <f>HYPERLINK("https://hotel-media.eclerx.com/savepage/tk_1546242030108312_sr_189.html","info")</f>
        <v/>
      </c>
      <c r="AA1985" t="n">
        <v>234501</v>
      </c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365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937795</v>
      </c>
      <c r="AZ1985" t="s">
        <v>884</v>
      </c>
      <c r="BA1985" t="s"/>
      <c r="BB1985" t="n">
        <v>405</v>
      </c>
      <c r="BC1985" t="n">
        <v>52.52382</v>
      </c>
      <c r="BD1985" t="n">
        <v>52.52382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882</v>
      </c>
      <c r="F1986" t="n">
        <v>1595453</v>
      </c>
      <c r="G1986" t="s">
        <v>74</v>
      </c>
      <c r="H1986" t="s">
        <v>75</v>
      </c>
      <c r="I1986" t="s"/>
      <c r="J1986" t="s">
        <v>74</v>
      </c>
      <c r="K1986" t="n">
        <v>82</v>
      </c>
      <c r="L1986" t="s">
        <v>76</v>
      </c>
      <c r="M1986" t="s"/>
      <c r="N1986" t="s">
        <v>327</v>
      </c>
      <c r="O1986" t="s">
        <v>78</v>
      </c>
      <c r="P1986" t="s">
        <v>883</v>
      </c>
      <c r="Q1986" t="s"/>
      <c r="R1986" t="s">
        <v>171</v>
      </c>
      <c r="S1986" t="s">
        <v>604</v>
      </c>
      <c r="T1986" t="s">
        <v>81</v>
      </c>
      <c r="U1986" t="s">
        <v>82</v>
      </c>
      <c r="V1986" t="s">
        <v>83</v>
      </c>
      <c r="W1986" t="s">
        <v>109</v>
      </c>
      <c r="X1986" t="s"/>
      <c r="Y1986" t="s">
        <v>85</v>
      </c>
      <c r="Z1986">
        <f>HYPERLINK("https://hotel-media.eclerx.com/savepage/tk_1546242030108312_sr_189.html","info")</f>
        <v/>
      </c>
      <c r="AA1986" t="n">
        <v>234501</v>
      </c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365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937795</v>
      </c>
      <c r="AZ1986" t="s">
        <v>884</v>
      </c>
      <c r="BA1986" t="s"/>
      <c r="BB1986" t="n">
        <v>405</v>
      </c>
      <c r="BC1986" t="n">
        <v>52.52382</v>
      </c>
      <c r="BD1986" t="n">
        <v>52.52382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2010</v>
      </c>
      <c r="F1987" t="n">
        <v>755294</v>
      </c>
      <c r="G1987" t="s">
        <v>74</v>
      </c>
      <c r="H1987" t="s">
        <v>75</v>
      </c>
      <c r="I1987" t="s"/>
      <c r="J1987" t="s">
        <v>74</v>
      </c>
      <c r="K1987" t="n">
        <v>52.76</v>
      </c>
      <c r="L1987" t="s">
        <v>76</v>
      </c>
      <c r="M1987" t="s"/>
      <c r="N1987" t="s">
        <v>93</v>
      </c>
      <c r="O1987" t="s">
        <v>78</v>
      </c>
      <c r="P1987" t="s">
        <v>2011</v>
      </c>
      <c r="Q1987" t="s"/>
      <c r="R1987" t="s">
        <v>112</v>
      </c>
      <c r="S1987" t="s">
        <v>2012</v>
      </c>
      <c r="T1987" t="s">
        <v>81</v>
      </c>
      <c r="U1987" t="s">
        <v>82</v>
      </c>
      <c r="V1987" t="s">
        <v>83</v>
      </c>
      <c r="W1987" t="s">
        <v>109</v>
      </c>
      <c r="X1987" t="s"/>
      <c r="Y1987" t="s">
        <v>85</v>
      </c>
      <c r="Z1987">
        <f>HYPERLINK("https://hotel-media.eclerx.com/savepage/tk_1546241573301736_sr_188.html","info")</f>
        <v/>
      </c>
      <c r="AA1987" t="n">
        <v>147674</v>
      </c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164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2641027</v>
      </c>
      <c r="AZ1987" t="s">
        <v>2013</v>
      </c>
      <c r="BA1987" t="s"/>
      <c r="BB1987" t="n">
        <v>411208</v>
      </c>
      <c r="BC1987" t="n">
        <v>52.533572</v>
      </c>
      <c r="BD1987" t="n">
        <v>52.533572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2010</v>
      </c>
      <c r="F1988" t="n">
        <v>755294</v>
      </c>
      <c r="G1988" t="s">
        <v>74</v>
      </c>
      <c r="H1988" t="s">
        <v>75</v>
      </c>
      <c r="I1988" t="s"/>
      <c r="J1988" t="s">
        <v>74</v>
      </c>
      <c r="K1988" t="n">
        <v>70.34999999999999</v>
      </c>
      <c r="L1988" t="s">
        <v>76</v>
      </c>
      <c r="M1988" t="s"/>
      <c r="N1988" t="s">
        <v>95</v>
      </c>
      <c r="O1988" t="s">
        <v>78</v>
      </c>
      <c r="P1988" t="s">
        <v>2011</v>
      </c>
      <c r="Q1988" t="s"/>
      <c r="R1988" t="s">
        <v>112</v>
      </c>
      <c r="S1988" t="s">
        <v>2014</v>
      </c>
      <c r="T1988" t="s">
        <v>81</v>
      </c>
      <c r="U1988" t="s">
        <v>82</v>
      </c>
      <c r="V1988" t="s">
        <v>83</v>
      </c>
      <c r="W1988" t="s">
        <v>109</v>
      </c>
      <c r="X1988" t="s"/>
      <c r="Y1988" t="s">
        <v>85</v>
      </c>
      <c r="Z1988">
        <f>HYPERLINK("https://hotel-media.eclerx.com/savepage/tk_1546241573301736_sr_188.html","info")</f>
        <v/>
      </c>
      <c r="AA1988" t="n">
        <v>147674</v>
      </c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164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2641027</v>
      </c>
      <c r="AZ1988" t="s">
        <v>2013</v>
      </c>
      <c r="BA1988" t="s"/>
      <c r="BB1988" t="n">
        <v>411208</v>
      </c>
      <c r="BC1988" t="n">
        <v>52.533572</v>
      </c>
      <c r="BD1988" t="n">
        <v>52.533572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2010</v>
      </c>
      <c r="F1989" t="n">
        <v>755294</v>
      </c>
      <c r="G1989" t="s">
        <v>74</v>
      </c>
      <c r="H1989" t="s">
        <v>75</v>
      </c>
      <c r="I1989" t="s"/>
      <c r="J1989" t="s">
        <v>74</v>
      </c>
      <c r="K1989" t="n">
        <v>87.34999999999999</v>
      </c>
      <c r="L1989" t="s">
        <v>76</v>
      </c>
      <c r="M1989" t="s"/>
      <c r="N1989" t="s">
        <v>372</v>
      </c>
      <c r="O1989" t="s">
        <v>78</v>
      </c>
      <c r="P1989" t="s">
        <v>2011</v>
      </c>
      <c r="Q1989" t="s"/>
      <c r="R1989" t="s">
        <v>112</v>
      </c>
      <c r="S1989" t="s">
        <v>2015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>
        <f>HYPERLINK("https://hotel-media.eclerx.com/savepage/tk_1546241573301736_sr_188.html","info")</f>
        <v/>
      </c>
      <c r="AA1989" t="n">
        <v>147674</v>
      </c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164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2641027</v>
      </c>
      <c r="AZ1989" t="s">
        <v>2013</v>
      </c>
      <c r="BA1989" t="s"/>
      <c r="BB1989" t="n">
        <v>411208</v>
      </c>
      <c r="BC1989" t="n">
        <v>52.533572</v>
      </c>
      <c r="BD1989" t="n">
        <v>52.533572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2016</v>
      </c>
      <c r="F1990" t="n">
        <v>743239</v>
      </c>
      <c r="G1990" t="s">
        <v>74</v>
      </c>
      <c r="H1990" t="s">
        <v>75</v>
      </c>
      <c r="I1990" t="s"/>
      <c r="J1990" t="s">
        <v>74</v>
      </c>
      <c r="K1990" t="n">
        <v>85.5</v>
      </c>
      <c r="L1990" t="s">
        <v>76</v>
      </c>
      <c r="M1990" t="s"/>
      <c r="N1990" t="s">
        <v>93</v>
      </c>
      <c r="O1990" t="s">
        <v>78</v>
      </c>
      <c r="P1990" t="s">
        <v>2017</v>
      </c>
      <c r="Q1990" t="s"/>
      <c r="R1990" t="s">
        <v>112</v>
      </c>
      <c r="S1990" t="s">
        <v>2018</v>
      </c>
      <c r="T1990" t="s">
        <v>81</v>
      </c>
      <c r="U1990" t="s">
        <v>82</v>
      </c>
      <c r="V1990" t="s">
        <v>83</v>
      </c>
      <c r="W1990" t="s">
        <v>109</v>
      </c>
      <c r="X1990" t="s"/>
      <c r="Y1990" t="s">
        <v>85</v>
      </c>
      <c r="Z1990">
        <f>HYPERLINK("https://hotel-media.eclerx.com/savepage/tk_15462417720863364_sr_188.html","info")</f>
        <v/>
      </c>
      <c r="AA1990" t="n">
        <v>147293</v>
      </c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271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1003460</v>
      </c>
      <c r="AZ1990" t="s">
        <v>2019</v>
      </c>
      <c r="BA1990" t="s"/>
      <c r="BB1990" t="n">
        <v>513747</v>
      </c>
      <c r="BC1990" t="n">
        <v>52.49901</v>
      </c>
      <c r="BD1990" t="n">
        <v>52.49901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2016</v>
      </c>
      <c r="F1991" t="n">
        <v>743239</v>
      </c>
      <c r="G1991" t="s">
        <v>74</v>
      </c>
      <c r="H1991" t="s">
        <v>75</v>
      </c>
      <c r="I1991" t="s"/>
      <c r="J1991" t="s">
        <v>74</v>
      </c>
      <c r="K1991" t="n">
        <v>85.51000000000001</v>
      </c>
      <c r="L1991" t="s">
        <v>76</v>
      </c>
      <c r="M1991" t="s"/>
      <c r="N1991" t="s">
        <v>2020</v>
      </c>
      <c r="O1991" t="s">
        <v>78</v>
      </c>
      <c r="P1991" t="s">
        <v>2017</v>
      </c>
      <c r="Q1991" t="s"/>
      <c r="R1991" t="s">
        <v>112</v>
      </c>
      <c r="S1991" t="s">
        <v>2021</v>
      </c>
      <c r="T1991" t="s">
        <v>81</v>
      </c>
      <c r="U1991" t="s">
        <v>82</v>
      </c>
      <c r="V1991" t="s">
        <v>83</v>
      </c>
      <c r="W1991" t="s">
        <v>109</v>
      </c>
      <c r="X1991" t="s"/>
      <c r="Y1991" t="s">
        <v>85</v>
      </c>
      <c r="Z1991">
        <f>HYPERLINK("https://hotel-media.eclerx.com/savepage/tk_15462417720863364_sr_188.html","info")</f>
        <v/>
      </c>
      <c r="AA1991" t="n">
        <v>147293</v>
      </c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271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1003460</v>
      </c>
      <c r="AZ1991" t="s">
        <v>2019</v>
      </c>
      <c r="BA1991" t="s"/>
      <c r="BB1991" t="n">
        <v>513747</v>
      </c>
      <c r="BC1991" t="n">
        <v>52.49901</v>
      </c>
      <c r="BD1991" t="n">
        <v>52.49901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2016</v>
      </c>
      <c r="F1992" t="n">
        <v>743239</v>
      </c>
      <c r="G1992" t="s">
        <v>74</v>
      </c>
      <c r="H1992" t="s">
        <v>75</v>
      </c>
      <c r="I1992" t="s"/>
      <c r="J1992" t="s">
        <v>74</v>
      </c>
      <c r="K1992" t="n">
        <v>95.01000000000001</v>
      </c>
      <c r="L1992" t="s">
        <v>76</v>
      </c>
      <c r="M1992" t="s"/>
      <c r="N1992" t="s">
        <v>898</v>
      </c>
      <c r="O1992" t="s">
        <v>78</v>
      </c>
      <c r="P1992" t="s">
        <v>2017</v>
      </c>
      <c r="Q1992" t="s"/>
      <c r="R1992" t="s">
        <v>112</v>
      </c>
      <c r="S1992" t="s">
        <v>1472</v>
      </c>
      <c r="T1992" t="s">
        <v>81</v>
      </c>
      <c r="U1992" t="s">
        <v>82</v>
      </c>
      <c r="V1992" t="s">
        <v>83</v>
      </c>
      <c r="W1992" t="s">
        <v>109</v>
      </c>
      <c r="X1992" t="s"/>
      <c r="Y1992" t="s">
        <v>85</v>
      </c>
      <c r="Z1992">
        <f>HYPERLINK("https://hotel-media.eclerx.com/savepage/tk_15462417720863364_sr_188.html","info")</f>
        <v/>
      </c>
      <c r="AA1992" t="n">
        <v>147293</v>
      </c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271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1003460</v>
      </c>
      <c r="AZ1992" t="s">
        <v>2019</v>
      </c>
      <c r="BA1992" t="s"/>
      <c r="BB1992" t="n">
        <v>513747</v>
      </c>
      <c r="BC1992" t="n">
        <v>52.49901</v>
      </c>
      <c r="BD1992" t="n">
        <v>52.49901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2016</v>
      </c>
      <c r="F1993" t="n">
        <v>743239</v>
      </c>
      <c r="G1993" t="s">
        <v>74</v>
      </c>
      <c r="H1993" t="s">
        <v>75</v>
      </c>
      <c r="I1993" t="s"/>
      <c r="J1993" t="s">
        <v>74</v>
      </c>
      <c r="K1993" t="n">
        <v>112.5</v>
      </c>
      <c r="L1993" t="s">
        <v>76</v>
      </c>
      <c r="M1993" t="s"/>
      <c r="N1993" t="s">
        <v>2022</v>
      </c>
      <c r="O1993" t="s">
        <v>78</v>
      </c>
      <c r="P1993" t="s">
        <v>2017</v>
      </c>
      <c r="Q1993" t="s"/>
      <c r="R1993" t="s">
        <v>112</v>
      </c>
      <c r="S1993" t="s">
        <v>241</v>
      </c>
      <c r="T1993" t="s">
        <v>81</v>
      </c>
      <c r="U1993" t="s">
        <v>82</v>
      </c>
      <c r="V1993" t="s">
        <v>83</v>
      </c>
      <c r="W1993" t="s">
        <v>109</v>
      </c>
      <c r="X1993" t="s"/>
      <c r="Y1993" t="s">
        <v>85</v>
      </c>
      <c r="Z1993">
        <f>HYPERLINK("https://hotel-media.eclerx.com/savepage/tk_15462417720863364_sr_188.html","info")</f>
        <v/>
      </c>
      <c r="AA1993" t="n">
        <v>147293</v>
      </c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271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1003460</v>
      </c>
      <c r="AZ1993" t="s">
        <v>2019</v>
      </c>
      <c r="BA1993" t="s"/>
      <c r="BB1993" t="n">
        <v>513747</v>
      </c>
      <c r="BC1993" t="n">
        <v>52.49901</v>
      </c>
      <c r="BD1993" t="n">
        <v>52.49901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2016</v>
      </c>
      <c r="F1994" t="n">
        <v>743239</v>
      </c>
      <c r="G1994" t="s">
        <v>74</v>
      </c>
      <c r="H1994" t="s">
        <v>75</v>
      </c>
      <c r="I1994" t="s"/>
      <c r="J1994" t="s">
        <v>74</v>
      </c>
      <c r="K1994" t="n">
        <v>117.91</v>
      </c>
      <c r="L1994" t="s">
        <v>76</v>
      </c>
      <c r="M1994" t="s"/>
      <c r="N1994" t="s">
        <v>898</v>
      </c>
      <c r="O1994" t="s">
        <v>78</v>
      </c>
      <c r="P1994" t="s">
        <v>2017</v>
      </c>
      <c r="Q1994" t="s"/>
      <c r="R1994" t="s">
        <v>112</v>
      </c>
      <c r="S1994" t="s">
        <v>2023</v>
      </c>
      <c r="T1994" t="s">
        <v>81</v>
      </c>
      <c r="U1994" t="s">
        <v>82</v>
      </c>
      <c r="V1994" t="s">
        <v>83</v>
      </c>
      <c r="W1994" t="s">
        <v>84</v>
      </c>
      <c r="X1994" t="s"/>
      <c r="Y1994" t="s">
        <v>85</v>
      </c>
      <c r="Z1994">
        <f>HYPERLINK("https://hotel-media.eclerx.com/savepage/tk_15462417720863364_sr_188.html","info")</f>
        <v/>
      </c>
      <c r="AA1994" t="n">
        <v>147293</v>
      </c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271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1003460</v>
      </c>
      <c r="AZ1994" t="s">
        <v>2019</v>
      </c>
      <c r="BA1994" t="s"/>
      <c r="BB1994" t="n">
        <v>513747</v>
      </c>
      <c r="BC1994" t="n">
        <v>52.49901</v>
      </c>
      <c r="BD1994" t="n">
        <v>52.49901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2016</v>
      </c>
      <c r="F1995" t="n">
        <v>743239</v>
      </c>
      <c r="G1995" t="s">
        <v>74</v>
      </c>
      <c r="H1995" t="s">
        <v>75</v>
      </c>
      <c r="I1995" t="s"/>
      <c r="J1995" t="s">
        <v>74</v>
      </c>
      <c r="K1995" t="n">
        <v>121.5</v>
      </c>
      <c r="L1995" t="s">
        <v>76</v>
      </c>
      <c r="M1995" t="s"/>
      <c r="N1995" t="s">
        <v>2024</v>
      </c>
      <c r="O1995" t="s">
        <v>78</v>
      </c>
      <c r="P1995" t="s">
        <v>2017</v>
      </c>
      <c r="Q1995" t="s"/>
      <c r="R1995" t="s">
        <v>112</v>
      </c>
      <c r="S1995" t="s">
        <v>2025</v>
      </c>
      <c r="T1995" t="s">
        <v>81</v>
      </c>
      <c r="U1995" t="s">
        <v>82</v>
      </c>
      <c r="V1995" t="s">
        <v>83</v>
      </c>
      <c r="W1995" t="s">
        <v>109</v>
      </c>
      <c r="X1995" t="s"/>
      <c r="Y1995" t="s">
        <v>85</v>
      </c>
      <c r="Z1995">
        <f>HYPERLINK("https://hotel-media.eclerx.com/savepage/tk_15462417720863364_sr_188.html","info")</f>
        <v/>
      </c>
      <c r="AA1995" t="n">
        <v>147293</v>
      </c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271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1003460</v>
      </c>
      <c r="AZ1995" t="s">
        <v>2019</v>
      </c>
      <c r="BA1995" t="s"/>
      <c r="BB1995" t="n">
        <v>513747</v>
      </c>
      <c r="BC1995" t="n">
        <v>52.49901</v>
      </c>
      <c r="BD1995" t="n">
        <v>52.49901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2016</v>
      </c>
      <c r="F1996" t="n">
        <v>743239</v>
      </c>
      <c r="G1996" t="s">
        <v>74</v>
      </c>
      <c r="H1996" t="s">
        <v>75</v>
      </c>
      <c r="I1996" t="s"/>
      <c r="J1996" t="s">
        <v>74</v>
      </c>
      <c r="K1996" t="n">
        <v>125</v>
      </c>
      <c r="L1996" t="s">
        <v>76</v>
      </c>
      <c r="M1996" t="s"/>
      <c r="N1996" t="s">
        <v>597</v>
      </c>
      <c r="O1996" t="s">
        <v>78</v>
      </c>
      <c r="P1996" t="s">
        <v>2017</v>
      </c>
      <c r="Q1996" t="s"/>
      <c r="R1996" t="s">
        <v>112</v>
      </c>
      <c r="S1996" t="s">
        <v>645</v>
      </c>
      <c r="T1996" t="s">
        <v>81</v>
      </c>
      <c r="U1996" t="s">
        <v>82</v>
      </c>
      <c r="V1996" t="s">
        <v>83</v>
      </c>
      <c r="W1996" t="s">
        <v>109</v>
      </c>
      <c r="X1996" t="s"/>
      <c r="Y1996" t="s">
        <v>85</v>
      </c>
      <c r="Z1996">
        <f>HYPERLINK("https://hotel-media.eclerx.com/savepage/tk_15462417720863364_sr_188.html","info")</f>
        <v/>
      </c>
      <c r="AA1996" t="n">
        <v>147293</v>
      </c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271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1003460</v>
      </c>
      <c r="AZ1996" t="s">
        <v>2019</v>
      </c>
      <c r="BA1996" t="s"/>
      <c r="BB1996" t="n">
        <v>513747</v>
      </c>
      <c r="BC1996" t="n">
        <v>52.49901</v>
      </c>
      <c r="BD1996" t="n">
        <v>52.49901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2016</v>
      </c>
      <c r="F1997" t="n">
        <v>743239</v>
      </c>
      <c r="G1997" t="s">
        <v>74</v>
      </c>
      <c r="H1997" t="s">
        <v>75</v>
      </c>
      <c r="I1997" t="s"/>
      <c r="J1997" t="s">
        <v>74</v>
      </c>
      <c r="K1997" t="n">
        <v>131</v>
      </c>
      <c r="L1997" t="s">
        <v>76</v>
      </c>
      <c r="M1997" t="s"/>
      <c r="N1997" t="s">
        <v>898</v>
      </c>
      <c r="O1997" t="s">
        <v>78</v>
      </c>
      <c r="P1997" t="s">
        <v>2017</v>
      </c>
      <c r="Q1997" t="s"/>
      <c r="R1997" t="s">
        <v>112</v>
      </c>
      <c r="S1997" t="s">
        <v>670</v>
      </c>
      <c r="T1997" t="s">
        <v>81</v>
      </c>
      <c r="U1997" t="s">
        <v>82</v>
      </c>
      <c r="V1997" t="s">
        <v>83</v>
      </c>
      <c r="W1997" t="s">
        <v>84</v>
      </c>
      <c r="X1997" t="s"/>
      <c r="Y1997" t="s">
        <v>85</v>
      </c>
      <c r="Z1997">
        <f>HYPERLINK("https://hotel-media.eclerx.com/savepage/tk_15462417720863364_sr_188.html","info")</f>
        <v/>
      </c>
      <c r="AA1997" t="n">
        <v>147293</v>
      </c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271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1003460</v>
      </c>
      <c r="AZ1997" t="s">
        <v>2019</v>
      </c>
      <c r="BA1997" t="s"/>
      <c r="BB1997" t="n">
        <v>513747</v>
      </c>
      <c r="BC1997" t="n">
        <v>52.49901</v>
      </c>
      <c r="BD1997" t="n">
        <v>52.49901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2016</v>
      </c>
      <c r="F1998" t="n">
        <v>743239</v>
      </c>
      <c r="G1998" t="s">
        <v>74</v>
      </c>
      <c r="H1998" t="s">
        <v>75</v>
      </c>
      <c r="I1998" t="s"/>
      <c r="J1998" t="s">
        <v>74</v>
      </c>
      <c r="K1998" t="n">
        <v>135</v>
      </c>
      <c r="L1998" t="s">
        <v>76</v>
      </c>
      <c r="M1998" t="s"/>
      <c r="N1998" t="s">
        <v>203</v>
      </c>
      <c r="O1998" t="s">
        <v>78</v>
      </c>
      <c r="P1998" t="s">
        <v>2017</v>
      </c>
      <c r="Q1998" t="s"/>
      <c r="R1998" t="s">
        <v>112</v>
      </c>
      <c r="S1998" t="s">
        <v>646</v>
      </c>
      <c r="T1998" t="s">
        <v>81</v>
      </c>
      <c r="U1998" t="s">
        <v>82</v>
      </c>
      <c r="V1998" t="s">
        <v>83</v>
      </c>
      <c r="W1998" t="s">
        <v>109</v>
      </c>
      <c r="X1998" t="s"/>
      <c r="Y1998" t="s">
        <v>85</v>
      </c>
      <c r="Z1998">
        <f>HYPERLINK("https://hotel-media.eclerx.com/savepage/tk_15462417720863364_sr_188.html","info")</f>
        <v/>
      </c>
      <c r="AA1998" t="n">
        <v>147293</v>
      </c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271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1003460</v>
      </c>
      <c r="AZ1998" t="s">
        <v>2019</v>
      </c>
      <c r="BA1998" t="s"/>
      <c r="BB1998" t="n">
        <v>513747</v>
      </c>
      <c r="BC1998" t="n">
        <v>52.49901</v>
      </c>
      <c r="BD1998" t="n">
        <v>52.49901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2016</v>
      </c>
      <c r="F1999" t="n">
        <v>743239</v>
      </c>
      <c r="G1999" t="s">
        <v>74</v>
      </c>
      <c r="H1999" t="s">
        <v>75</v>
      </c>
      <c r="I1999" t="s"/>
      <c r="J1999" t="s">
        <v>74</v>
      </c>
      <c r="K1999" t="n">
        <v>153.9</v>
      </c>
      <c r="L1999" t="s">
        <v>76</v>
      </c>
      <c r="M1999" t="s"/>
      <c r="N1999" t="s">
        <v>2024</v>
      </c>
      <c r="O1999" t="s">
        <v>78</v>
      </c>
      <c r="P1999" t="s">
        <v>2017</v>
      </c>
      <c r="Q1999" t="s"/>
      <c r="R1999" t="s">
        <v>112</v>
      </c>
      <c r="S1999" t="s">
        <v>2026</v>
      </c>
      <c r="T1999" t="s">
        <v>81</v>
      </c>
      <c r="U1999" t="s">
        <v>82</v>
      </c>
      <c r="V1999" t="s">
        <v>83</v>
      </c>
      <c r="W1999" t="s">
        <v>84</v>
      </c>
      <c r="X1999" t="s"/>
      <c r="Y1999" t="s">
        <v>85</v>
      </c>
      <c r="Z1999">
        <f>HYPERLINK("https://hotel-media.eclerx.com/savepage/tk_15462417720863364_sr_188.html","info")</f>
        <v/>
      </c>
      <c r="AA1999" t="n">
        <v>147293</v>
      </c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271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1003460</v>
      </c>
      <c r="AZ1999" t="s">
        <v>2019</v>
      </c>
      <c r="BA1999" t="s"/>
      <c r="BB1999" t="n">
        <v>513747</v>
      </c>
      <c r="BC1999" t="n">
        <v>52.49901</v>
      </c>
      <c r="BD1999" t="n">
        <v>52.49901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2016</v>
      </c>
      <c r="F2000" t="n">
        <v>743239</v>
      </c>
      <c r="G2000" t="s">
        <v>74</v>
      </c>
      <c r="H2000" t="s">
        <v>75</v>
      </c>
      <c r="I2000" t="s"/>
      <c r="J2000" t="s">
        <v>74</v>
      </c>
      <c r="K2000" t="n">
        <v>153.9</v>
      </c>
      <c r="L2000" t="s">
        <v>76</v>
      </c>
      <c r="M2000" t="s"/>
      <c r="N2000" t="s">
        <v>2027</v>
      </c>
      <c r="O2000" t="s">
        <v>78</v>
      </c>
      <c r="P2000" t="s">
        <v>2017</v>
      </c>
      <c r="Q2000" t="s"/>
      <c r="R2000" t="s">
        <v>112</v>
      </c>
      <c r="S2000" t="s">
        <v>2026</v>
      </c>
      <c r="T2000" t="s">
        <v>81</v>
      </c>
      <c r="U2000" t="s">
        <v>82</v>
      </c>
      <c r="V2000" t="s">
        <v>83</v>
      </c>
      <c r="W2000" t="s">
        <v>109</v>
      </c>
      <c r="X2000" t="s"/>
      <c r="Y2000" t="s">
        <v>85</v>
      </c>
      <c r="Z2000">
        <f>HYPERLINK("https://hotel-media.eclerx.com/savepage/tk_15462417720863364_sr_188.html","info")</f>
        <v/>
      </c>
      <c r="AA2000" t="n">
        <v>147293</v>
      </c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271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1003460</v>
      </c>
      <c r="AZ2000" t="s">
        <v>2019</v>
      </c>
      <c r="BA2000" t="s"/>
      <c r="BB2000" t="n">
        <v>513747</v>
      </c>
      <c r="BC2000" t="n">
        <v>52.49901</v>
      </c>
      <c r="BD2000" t="n">
        <v>52.49901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2016</v>
      </c>
      <c r="F2001" t="n">
        <v>743239</v>
      </c>
      <c r="G2001" t="s">
        <v>74</v>
      </c>
      <c r="H2001" t="s">
        <v>75</v>
      </c>
      <c r="I2001" t="s"/>
      <c r="J2001" t="s">
        <v>74</v>
      </c>
      <c r="K2001" t="n">
        <v>157.49</v>
      </c>
      <c r="L2001" t="s">
        <v>76</v>
      </c>
      <c r="M2001" t="s"/>
      <c r="N2001" t="s">
        <v>2028</v>
      </c>
      <c r="O2001" t="s">
        <v>78</v>
      </c>
      <c r="P2001" t="s">
        <v>2017</v>
      </c>
      <c r="Q2001" t="s"/>
      <c r="R2001" t="s">
        <v>112</v>
      </c>
      <c r="S2001" t="s">
        <v>767</v>
      </c>
      <c r="T2001" t="s">
        <v>81</v>
      </c>
      <c r="U2001" t="s">
        <v>82</v>
      </c>
      <c r="V2001" t="s">
        <v>83</v>
      </c>
      <c r="W2001" t="s">
        <v>109</v>
      </c>
      <c r="X2001" t="s"/>
      <c r="Y2001" t="s">
        <v>85</v>
      </c>
      <c r="Z2001">
        <f>HYPERLINK("https://hotel-media.eclerx.com/savepage/tk_15462417720863364_sr_188.html","info")</f>
        <v/>
      </c>
      <c r="AA2001" t="n">
        <v>147293</v>
      </c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271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1003460</v>
      </c>
      <c r="AZ2001" t="s">
        <v>2019</v>
      </c>
      <c r="BA2001" t="s"/>
      <c r="BB2001" t="n">
        <v>513747</v>
      </c>
      <c r="BC2001" t="n">
        <v>52.49901</v>
      </c>
      <c r="BD2001" t="n">
        <v>52.49901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2016</v>
      </c>
      <c r="F2002" t="n">
        <v>743239</v>
      </c>
      <c r="G2002" t="s">
        <v>74</v>
      </c>
      <c r="H2002" t="s">
        <v>75</v>
      </c>
      <c r="I2002" t="s"/>
      <c r="J2002" t="s">
        <v>74</v>
      </c>
      <c r="K2002" t="n">
        <v>175</v>
      </c>
      <c r="L2002" t="s">
        <v>76</v>
      </c>
      <c r="M2002" t="s"/>
      <c r="N2002" t="s">
        <v>2028</v>
      </c>
      <c r="O2002" t="s">
        <v>78</v>
      </c>
      <c r="P2002" t="s">
        <v>2017</v>
      </c>
      <c r="Q2002" t="s"/>
      <c r="R2002" t="s">
        <v>112</v>
      </c>
      <c r="S2002" t="s">
        <v>295</v>
      </c>
      <c r="T2002" t="s">
        <v>81</v>
      </c>
      <c r="U2002" t="s">
        <v>82</v>
      </c>
      <c r="V2002" t="s">
        <v>83</v>
      </c>
      <c r="W2002" t="s">
        <v>109</v>
      </c>
      <c r="X2002" t="s"/>
      <c r="Y2002" t="s">
        <v>85</v>
      </c>
      <c r="Z2002">
        <f>HYPERLINK("https://hotel-media.eclerx.com/savepage/tk_15462417720863364_sr_188.html","info")</f>
        <v/>
      </c>
      <c r="AA2002" t="n">
        <v>147293</v>
      </c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271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1003460</v>
      </c>
      <c r="AZ2002" t="s">
        <v>2019</v>
      </c>
      <c r="BA2002" t="s"/>
      <c r="BB2002" t="n">
        <v>513747</v>
      </c>
      <c r="BC2002" t="n">
        <v>52.49901</v>
      </c>
      <c r="BD2002" t="n">
        <v>52.49901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2016</v>
      </c>
      <c r="F2003" t="n">
        <v>743239</v>
      </c>
      <c r="G2003" t="s">
        <v>74</v>
      </c>
      <c r="H2003" t="s">
        <v>75</v>
      </c>
      <c r="I2003" t="s"/>
      <c r="J2003" t="s">
        <v>74</v>
      </c>
      <c r="K2003" t="n">
        <v>190</v>
      </c>
      <c r="L2003" t="s">
        <v>76</v>
      </c>
      <c r="M2003" t="s"/>
      <c r="N2003" t="s">
        <v>2027</v>
      </c>
      <c r="O2003" t="s">
        <v>78</v>
      </c>
      <c r="P2003" t="s">
        <v>2017</v>
      </c>
      <c r="Q2003" t="s"/>
      <c r="R2003" t="s">
        <v>112</v>
      </c>
      <c r="S2003" t="s">
        <v>1009</v>
      </c>
      <c r="T2003" t="s">
        <v>81</v>
      </c>
      <c r="U2003" t="s">
        <v>82</v>
      </c>
      <c r="V2003" t="s">
        <v>83</v>
      </c>
      <c r="W2003" t="s">
        <v>109</v>
      </c>
      <c r="X2003" t="s"/>
      <c r="Y2003" t="s">
        <v>85</v>
      </c>
      <c r="Z2003">
        <f>HYPERLINK("https://hotel-media.eclerx.com/savepage/tk_15462417720863364_sr_188.html","info")</f>
        <v/>
      </c>
      <c r="AA2003" t="n">
        <v>147293</v>
      </c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271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1003460</v>
      </c>
      <c r="AZ2003" t="s">
        <v>2019</v>
      </c>
      <c r="BA2003" t="s"/>
      <c r="BB2003" t="n">
        <v>513747</v>
      </c>
      <c r="BC2003" t="n">
        <v>52.49901</v>
      </c>
      <c r="BD2003" t="n">
        <v>52.49901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2016</v>
      </c>
      <c r="F2004" t="n">
        <v>743239</v>
      </c>
      <c r="G2004" t="s">
        <v>74</v>
      </c>
      <c r="H2004" t="s">
        <v>75</v>
      </c>
      <c r="I2004" t="s"/>
      <c r="J2004" t="s">
        <v>74</v>
      </c>
      <c r="K2004" t="n">
        <v>212.21</v>
      </c>
      <c r="L2004" t="s">
        <v>76</v>
      </c>
      <c r="M2004" t="s"/>
      <c r="N2004" t="s">
        <v>2027</v>
      </c>
      <c r="O2004" t="s">
        <v>78</v>
      </c>
      <c r="P2004" t="s">
        <v>2017</v>
      </c>
      <c r="Q2004" t="s"/>
      <c r="R2004" t="s">
        <v>112</v>
      </c>
      <c r="S2004" t="s">
        <v>2029</v>
      </c>
      <c r="T2004" t="s">
        <v>81</v>
      </c>
      <c r="U2004" t="s">
        <v>82</v>
      </c>
      <c r="V2004" t="s">
        <v>83</v>
      </c>
      <c r="W2004" t="s">
        <v>84</v>
      </c>
      <c r="X2004" t="s"/>
      <c r="Y2004" t="s">
        <v>85</v>
      </c>
      <c r="Z2004">
        <f>HYPERLINK("https://hotel-media.eclerx.com/savepage/tk_15462417720863364_sr_188.html","info")</f>
        <v/>
      </c>
      <c r="AA2004" t="n">
        <v>147293</v>
      </c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271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1003460</v>
      </c>
      <c r="AZ2004" t="s">
        <v>2019</v>
      </c>
      <c r="BA2004" t="s"/>
      <c r="BB2004" t="n">
        <v>513747</v>
      </c>
      <c r="BC2004" t="n">
        <v>52.49901</v>
      </c>
      <c r="BD2004" t="n">
        <v>52.49901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2016</v>
      </c>
      <c r="F2005" t="n">
        <v>743239</v>
      </c>
      <c r="G2005" t="s">
        <v>74</v>
      </c>
      <c r="H2005" t="s">
        <v>75</v>
      </c>
      <c r="I2005" t="s"/>
      <c r="J2005" t="s">
        <v>74</v>
      </c>
      <c r="K2005" t="n">
        <v>262</v>
      </c>
      <c r="L2005" t="s">
        <v>76</v>
      </c>
      <c r="M2005" t="s"/>
      <c r="N2005" t="s">
        <v>2027</v>
      </c>
      <c r="O2005" t="s">
        <v>78</v>
      </c>
      <c r="P2005" t="s">
        <v>2017</v>
      </c>
      <c r="Q2005" t="s"/>
      <c r="R2005" t="s">
        <v>112</v>
      </c>
      <c r="S2005" t="s">
        <v>2030</v>
      </c>
      <c r="T2005" t="s">
        <v>81</v>
      </c>
      <c r="U2005" t="s">
        <v>82</v>
      </c>
      <c r="V2005" t="s">
        <v>83</v>
      </c>
      <c r="W2005" t="s">
        <v>84</v>
      </c>
      <c r="X2005" t="s"/>
      <c r="Y2005" t="s">
        <v>85</v>
      </c>
      <c r="Z2005">
        <f>HYPERLINK("https://hotel-media.eclerx.com/savepage/tk_15462417720863364_sr_188.html","info")</f>
        <v/>
      </c>
      <c r="AA2005" t="n">
        <v>147293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271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1003460</v>
      </c>
      <c r="AZ2005" t="s">
        <v>2019</v>
      </c>
      <c r="BA2005" t="s"/>
      <c r="BB2005" t="n">
        <v>513747</v>
      </c>
      <c r="BC2005" t="n">
        <v>52.49901</v>
      </c>
      <c r="BD2005" t="n">
        <v>52.49901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2031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98.09999999999999</v>
      </c>
      <c r="L2006" t="s">
        <v>76</v>
      </c>
      <c r="M2006" t="s"/>
      <c r="N2006" t="s">
        <v>93</v>
      </c>
      <c r="O2006" t="s">
        <v>78</v>
      </c>
      <c r="P2006" t="s">
        <v>2031</v>
      </c>
      <c r="Q2006" t="s"/>
      <c r="R2006" t="s">
        <v>112</v>
      </c>
      <c r="S2006" t="s">
        <v>1495</v>
      </c>
      <c r="T2006" t="s">
        <v>81</v>
      </c>
      <c r="U2006" t="s">
        <v>82</v>
      </c>
      <c r="V2006" t="s">
        <v>83</v>
      </c>
      <c r="W2006" t="s">
        <v>109</v>
      </c>
      <c r="X2006" t="s"/>
      <c r="Y2006" t="s">
        <v>85</v>
      </c>
      <c r="Z2006">
        <f>HYPERLINK("https://hotel-media.eclerx.com/savepage/tk_1546241324745782_sr_189.html","info")</f>
        <v/>
      </c>
      <c r="AA2006" t="n">
        <v>-2071537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26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2071537</v>
      </c>
      <c r="AZ2006" t="s">
        <v>2032</v>
      </c>
      <c r="BA2006" t="s"/>
      <c r="BB2006" t="n">
        <v>62867</v>
      </c>
      <c r="BC2006" t="n">
        <v>52.583701</v>
      </c>
      <c r="BD2006" t="n">
        <v>52.583701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2031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129</v>
      </c>
      <c r="L2007" t="s">
        <v>76</v>
      </c>
      <c r="M2007" t="s"/>
      <c r="N2007" t="s">
        <v>104</v>
      </c>
      <c r="O2007" t="s">
        <v>78</v>
      </c>
      <c r="P2007" t="s">
        <v>2031</v>
      </c>
      <c r="Q2007" t="s"/>
      <c r="R2007" t="s">
        <v>112</v>
      </c>
      <c r="S2007" t="s">
        <v>489</v>
      </c>
      <c r="T2007" t="s">
        <v>81</v>
      </c>
      <c r="U2007" t="s">
        <v>82</v>
      </c>
      <c r="V2007" t="s">
        <v>83</v>
      </c>
      <c r="W2007" t="s">
        <v>84</v>
      </c>
      <c r="X2007" t="s"/>
      <c r="Y2007" t="s">
        <v>85</v>
      </c>
      <c r="Z2007">
        <f>HYPERLINK("https://hotel-media.eclerx.com/savepage/tk_1546241324745782_sr_189.html","info")</f>
        <v/>
      </c>
      <c r="AA2007" t="n">
        <v>-2071537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26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2071537</v>
      </c>
      <c r="AZ2007" t="s">
        <v>2032</v>
      </c>
      <c r="BA2007" t="s"/>
      <c r="BB2007" t="n">
        <v>62867</v>
      </c>
      <c r="BC2007" t="n">
        <v>52.583701</v>
      </c>
      <c r="BD2007" t="n">
        <v>52.583701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1178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89</v>
      </c>
      <c r="L2008" t="s">
        <v>76</v>
      </c>
      <c r="M2008" t="s"/>
      <c r="N2008" t="s">
        <v>104</v>
      </c>
      <c r="O2008" t="s">
        <v>78</v>
      </c>
      <c r="P2008" t="s">
        <v>1178</v>
      </c>
      <c r="Q2008" t="s"/>
      <c r="R2008" t="s">
        <v>171</v>
      </c>
      <c r="S2008" t="s">
        <v>1179</v>
      </c>
      <c r="T2008" t="s">
        <v>81</v>
      </c>
      <c r="U2008" t="s">
        <v>82</v>
      </c>
      <c r="V2008" t="s">
        <v>83</v>
      </c>
      <c r="W2008" t="s">
        <v>84</v>
      </c>
      <c r="X2008" t="s"/>
      <c r="Y2008" t="s">
        <v>85</v>
      </c>
      <c r="Z2008">
        <f>HYPERLINK("https://hotel-media.eclerx.com/savepage/tk_15462415226845503_sr_188.html","info")</f>
        <v/>
      </c>
      <c r="AA2008" t="n">
        <v>-6628437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137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6628437</v>
      </c>
      <c r="AZ2008" t="s">
        <v>1180</v>
      </c>
      <c r="BA2008" t="s"/>
      <c r="BB2008" t="n">
        <v>70973</v>
      </c>
      <c r="BC2008" t="n">
        <v>52.507724</v>
      </c>
      <c r="BD2008" t="n">
        <v>52.507724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1365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66.5</v>
      </c>
      <c r="L2009" t="s">
        <v>76</v>
      </c>
      <c r="M2009" t="s"/>
      <c r="N2009" t="s">
        <v>104</v>
      </c>
      <c r="O2009" t="s">
        <v>78</v>
      </c>
      <c r="P2009" t="s">
        <v>1365</v>
      </c>
      <c r="Q2009" t="s"/>
      <c r="R2009" t="s">
        <v>171</v>
      </c>
      <c r="S2009" t="s">
        <v>809</v>
      </c>
      <c r="T2009" t="s">
        <v>81</v>
      </c>
      <c r="U2009" t="s">
        <v>82</v>
      </c>
      <c r="V2009" t="s">
        <v>83</v>
      </c>
      <c r="W2009" t="s">
        <v>109</v>
      </c>
      <c r="X2009" t="s"/>
      <c r="Y2009" t="s">
        <v>85</v>
      </c>
      <c r="Z2009">
        <f>HYPERLINK("https://hotel-media.eclerx.com/savepage/tk_15462413778999834_sr_189.html","info")</f>
        <v/>
      </c>
      <c r="AA2009" t="n">
        <v>-2071502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52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2071502</v>
      </c>
      <c r="AZ2009" t="s">
        <v>1366</v>
      </c>
      <c r="BA2009" t="s"/>
      <c r="BB2009" t="n">
        <v>50383</v>
      </c>
      <c r="BC2009" t="n">
        <v>52.589099</v>
      </c>
      <c r="BD2009" t="n">
        <v>52.589099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2033</v>
      </c>
      <c r="F2010" t="n">
        <v>71968</v>
      </c>
      <c r="G2010" t="s">
        <v>74</v>
      </c>
      <c r="H2010" t="s">
        <v>75</v>
      </c>
      <c r="I2010" t="s"/>
      <c r="J2010" t="s">
        <v>74</v>
      </c>
      <c r="K2010" t="n">
        <v>119.25</v>
      </c>
      <c r="L2010" t="s">
        <v>76</v>
      </c>
      <c r="M2010" t="s"/>
      <c r="N2010" t="s">
        <v>93</v>
      </c>
      <c r="O2010" t="s">
        <v>78</v>
      </c>
      <c r="P2010" t="s">
        <v>2034</v>
      </c>
      <c r="Q2010" t="s"/>
      <c r="R2010" t="s">
        <v>112</v>
      </c>
      <c r="S2010" t="s">
        <v>2035</v>
      </c>
      <c r="T2010" t="s">
        <v>81</v>
      </c>
      <c r="U2010" t="s">
        <v>82</v>
      </c>
      <c r="V2010" t="s">
        <v>83</v>
      </c>
      <c r="W2010" t="s">
        <v>109</v>
      </c>
      <c r="X2010" t="s"/>
      <c r="Y2010" t="s">
        <v>85</v>
      </c>
      <c r="Z2010">
        <f>HYPERLINK("https://hotel-media.eclerx.com/savepage/tk_1546241973429405_sr_189.html","info")</f>
        <v/>
      </c>
      <c r="AA2010" t="n">
        <v>17380</v>
      </c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338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163025</v>
      </c>
      <c r="AZ2010" t="s">
        <v>2036</v>
      </c>
      <c r="BA2010" t="s"/>
      <c r="BB2010" t="n">
        <v>50709</v>
      </c>
      <c r="BC2010" t="n">
        <v>52.52143</v>
      </c>
      <c r="BD2010" t="n">
        <v>52.52143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2033</v>
      </c>
      <c r="F2011" t="n">
        <v>71968</v>
      </c>
      <c r="G2011" t="s">
        <v>74</v>
      </c>
      <c r="H2011" t="s">
        <v>75</v>
      </c>
      <c r="I2011" t="s"/>
      <c r="J2011" t="s">
        <v>74</v>
      </c>
      <c r="K2011" t="n">
        <v>125</v>
      </c>
      <c r="L2011" t="s">
        <v>76</v>
      </c>
      <c r="M2011" t="s"/>
      <c r="N2011" t="s">
        <v>95</v>
      </c>
      <c r="O2011" t="s">
        <v>78</v>
      </c>
      <c r="P2011" t="s">
        <v>2034</v>
      </c>
      <c r="Q2011" t="s"/>
      <c r="R2011" t="s">
        <v>112</v>
      </c>
      <c r="S2011" t="s">
        <v>645</v>
      </c>
      <c r="T2011" t="s">
        <v>81</v>
      </c>
      <c r="U2011" t="s">
        <v>82</v>
      </c>
      <c r="V2011" t="s">
        <v>83</v>
      </c>
      <c r="W2011" t="s">
        <v>109</v>
      </c>
      <c r="X2011" t="s"/>
      <c r="Y2011" t="s">
        <v>85</v>
      </c>
      <c r="Z2011">
        <f>HYPERLINK("https://hotel-media.eclerx.com/savepage/tk_1546241973429405_sr_189.html","info")</f>
        <v/>
      </c>
      <c r="AA2011" t="n">
        <v>17380</v>
      </c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338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163025</v>
      </c>
      <c r="AZ2011" t="s">
        <v>2036</v>
      </c>
      <c r="BA2011" t="s"/>
      <c r="BB2011" t="n">
        <v>50709</v>
      </c>
      <c r="BC2011" t="n">
        <v>52.52143</v>
      </c>
      <c r="BD2011" t="n">
        <v>52.52143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2033</v>
      </c>
      <c r="F2012" t="n">
        <v>71968</v>
      </c>
      <c r="G2012" t="s">
        <v>74</v>
      </c>
      <c r="H2012" t="s">
        <v>75</v>
      </c>
      <c r="I2012" t="s"/>
      <c r="J2012" t="s">
        <v>74</v>
      </c>
      <c r="K2012" t="n">
        <v>135</v>
      </c>
      <c r="L2012" t="s">
        <v>76</v>
      </c>
      <c r="M2012" t="s"/>
      <c r="N2012" t="s">
        <v>201</v>
      </c>
      <c r="O2012" t="s">
        <v>78</v>
      </c>
      <c r="P2012" t="s">
        <v>2034</v>
      </c>
      <c r="Q2012" t="s"/>
      <c r="R2012" t="s">
        <v>112</v>
      </c>
      <c r="S2012" t="s">
        <v>646</v>
      </c>
      <c r="T2012" t="s">
        <v>81</v>
      </c>
      <c r="U2012" t="s">
        <v>82</v>
      </c>
      <c r="V2012" t="s">
        <v>83</v>
      </c>
      <c r="W2012" t="s">
        <v>109</v>
      </c>
      <c r="X2012" t="s"/>
      <c r="Y2012" t="s">
        <v>85</v>
      </c>
      <c r="Z2012">
        <f>HYPERLINK("https://hotel-media.eclerx.com/savepage/tk_1546241973429405_sr_189.html","info")</f>
        <v/>
      </c>
      <c r="AA2012" t="n">
        <v>17380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338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163025</v>
      </c>
      <c r="AZ2012" t="s">
        <v>2036</v>
      </c>
      <c r="BA2012" t="s"/>
      <c r="BB2012" t="n">
        <v>50709</v>
      </c>
      <c r="BC2012" t="n">
        <v>52.52143</v>
      </c>
      <c r="BD2012" t="n">
        <v>52.52143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2033</v>
      </c>
      <c r="F2013" t="n">
        <v>71968</v>
      </c>
      <c r="G2013" t="s">
        <v>74</v>
      </c>
      <c r="H2013" t="s">
        <v>75</v>
      </c>
      <c r="I2013" t="s"/>
      <c r="J2013" t="s">
        <v>74</v>
      </c>
      <c r="K2013" t="n">
        <v>144</v>
      </c>
      <c r="L2013" t="s">
        <v>76</v>
      </c>
      <c r="M2013" t="s"/>
      <c r="N2013" t="s">
        <v>2037</v>
      </c>
      <c r="O2013" t="s">
        <v>78</v>
      </c>
      <c r="P2013" t="s">
        <v>2034</v>
      </c>
      <c r="Q2013" t="s"/>
      <c r="R2013" t="s">
        <v>112</v>
      </c>
      <c r="S2013" t="s">
        <v>335</v>
      </c>
      <c r="T2013" t="s">
        <v>81</v>
      </c>
      <c r="U2013" t="s">
        <v>82</v>
      </c>
      <c r="V2013" t="s">
        <v>83</v>
      </c>
      <c r="W2013" t="s">
        <v>84</v>
      </c>
      <c r="X2013" t="s"/>
      <c r="Y2013" t="s">
        <v>85</v>
      </c>
      <c r="Z2013">
        <f>HYPERLINK("https://hotel-media.eclerx.com/savepage/tk_1546241973429405_sr_189.html","info")</f>
        <v/>
      </c>
      <c r="AA2013" t="n">
        <v>17380</v>
      </c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338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163025</v>
      </c>
      <c r="AZ2013" t="s">
        <v>2036</v>
      </c>
      <c r="BA2013" t="s"/>
      <c r="BB2013" t="n">
        <v>50709</v>
      </c>
      <c r="BC2013" t="n">
        <v>52.52143</v>
      </c>
      <c r="BD2013" t="n">
        <v>52.52143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1873</v>
      </c>
      <c r="F2014" t="n">
        <v>-1</v>
      </c>
      <c r="G2014" t="s">
        <v>74</v>
      </c>
      <c r="H2014" t="s">
        <v>75</v>
      </c>
      <c r="I2014" t="s"/>
      <c r="J2014" t="s">
        <v>74</v>
      </c>
      <c r="K2014" t="n">
        <v>113</v>
      </c>
      <c r="L2014" t="s">
        <v>76</v>
      </c>
      <c r="M2014" t="s"/>
      <c r="N2014" t="s">
        <v>95</v>
      </c>
      <c r="O2014" t="s">
        <v>78</v>
      </c>
      <c r="P2014" t="s">
        <v>1873</v>
      </c>
      <c r="Q2014" t="s"/>
      <c r="R2014" t="s">
        <v>112</v>
      </c>
      <c r="S2014" t="s">
        <v>726</v>
      </c>
      <c r="T2014" t="s">
        <v>81</v>
      </c>
      <c r="U2014" t="s">
        <v>82</v>
      </c>
      <c r="V2014" t="s">
        <v>83</v>
      </c>
      <c r="W2014" t="s">
        <v>109</v>
      </c>
      <c r="X2014" t="s"/>
      <c r="Y2014" t="s">
        <v>85</v>
      </c>
      <c r="Z2014">
        <f>HYPERLINK("https://hotel-media.eclerx.com/savepage/tk_15462415616989183_sr_188.html","info")</f>
        <v/>
      </c>
      <c r="AA2014" t="n">
        <v>-7873831</v>
      </c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157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7873831</v>
      </c>
      <c r="AZ2014" t="s">
        <v>1874</v>
      </c>
      <c r="BA2014" t="s"/>
      <c r="BB2014" t="n">
        <v>67667</v>
      </c>
      <c r="BC2014" t="n">
        <v>52.55438</v>
      </c>
      <c r="BD2014" t="n">
        <v>52.55438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1873</v>
      </c>
      <c r="F2015" t="n">
        <v>-1</v>
      </c>
      <c r="G2015" t="s">
        <v>74</v>
      </c>
      <c r="H2015" t="s">
        <v>75</v>
      </c>
      <c r="I2015" t="s"/>
      <c r="J2015" t="s">
        <v>74</v>
      </c>
      <c r="K2015" t="n">
        <v>122.5</v>
      </c>
      <c r="L2015" t="s">
        <v>76</v>
      </c>
      <c r="M2015" t="s"/>
      <c r="N2015" t="s">
        <v>1875</v>
      </c>
      <c r="O2015" t="s">
        <v>78</v>
      </c>
      <c r="P2015" t="s">
        <v>1873</v>
      </c>
      <c r="Q2015" t="s"/>
      <c r="R2015" t="s">
        <v>112</v>
      </c>
      <c r="S2015" t="s">
        <v>1328</v>
      </c>
      <c r="T2015" t="s">
        <v>81</v>
      </c>
      <c r="U2015" t="s">
        <v>82</v>
      </c>
      <c r="V2015" t="s">
        <v>83</v>
      </c>
      <c r="W2015" t="s">
        <v>109</v>
      </c>
      <c r="X2015" t="s"/>
      <c r="Y2015" t="s">
        <v>85</v>
      </c>
      <c r="Z2015">
        <f>HYPERLINK("https://hotel-media.eclerx.com/savepage/tk_15462415616989183_sr_188.html","info")</f>
        <v/>
      </c>
      <c r="AA2015" t="n">
        <v>-7873831</v>
      </c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157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7873831</v>
      </c>
      <c r="AZ2015" t="s">
        <v>1874</v>
      </c>
      <c r="BA2015" t="s"/>
      <c r="BB2015" t="n">
        <v>67667</v>
      </c>
      <c r="BC2015" t="n">
        <v>52.55438</v>
      </c>
      <c r="BD2015" t="n">
        <v>52.55438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1873</v>
      </c>
      <c r="F2016" t="n">
        <v>-1</v>
      </c>
      <c r="G2016" t="s">
        <v>74</v>
      </c>
      <c r="H2016" t="s">
        <v>75</v>
      </c>
      <c r="I2016" t="s"/>
      <c r="J2016" t="s">
        <v>74</v>
      </c>
      <c r="K2016" t="n">
        <v>141.5</v>
      </c>
      <c r="L2016" t="s">
        <v>76</v>
      </c>
      <c r="M2016" t="s"/>
      <c r="N2016" t="s">
        <v>191</v>
      </c>
      <c r="O2016" t="s">
        <v>78</v>
      </c>
      <c r="P2016" t="s">
        <v>1873</v>
      </c>
      <c r="Q2016" t="s"/>
      <c r="R2016" t="s">
        <v>112</v>
      </c>
      <c r="S2016" t="s">
        <v>1002</v>
      </c>
      <c r="T2016" t="s">
        <v>81</v>
      </c>
      <c r="U2016" t="s">
        <v>82</v>
      </c>
      <c r="V2016" t="s">
        <v>83</v>
      </c>
      <c r="W2016" t="s">
        <v>109</v>
      </c>
      <c r="X2016" t="s"/>
      <c r="Y2016" t="s">
        <v>85</v>
      </c>
      <c r="Z2016">
        <f>HYPERLINK("https://hotel-media.eclerx.com/savepage/tk_15462415616989183_sr_188.html","info")</f>
        <v/>
      </c>
      <c r="AA2016" t="n">
        <v>-7873831</v>
      </c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157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7873831</v>
      </c>
      <c r="AZ2016" t="s">
        <v>1874</v>
      </c>
      <c r="BA2016" t="s"/>
      <c r="BB2016" t="n">
        <v>67667</v>
      </c>
      <c r="BC2016" t="n">
        <v>52.55438</v>
      </c>
      <c r="BD2016" t="n">
        <v>52.55438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2038</v>
      </c>
      <c r="F2017" t="n">
        <v>1765647</v>
      </c>
      <c r="G2017" t="s">
        <v>74</v>
      </c>
      <c r="H2017" t="s">
        <v>75</v>
      </c>
      <c r="I2017" t="s"/>
      <c r="J2017" t="s">
        <v>74</v>
      </c>
      <c r="K2017" t="n">
        <v>72</v>
      </c>
      <c r="L2017" t="s">
        <v>76</v>
      </c>
      <c r="M2017" t="s"/>
      <c r="N2017" t="s">
        <v>1432</v>
      </c>
      <c r="O2017" t="s">
        <v>78</v>
      </c>
      <c r="P2017" t="s">
        <v>2039</v>
      </c>
      <c r="Q2017" t="s"/>
      <c r="R2017" t="s">
        <v>79</v>
      </c>
      <c r="S2017" t="s">
        <v>650</v>
      </c>
      <c r="T2017" t="s">
        <v>81</v>
      </c>
      <c r="U2017" t="s">
        <v>82</v>
      </c>
      <c r="V2017" t="s">
        <v>83</v>
      </c>
      <c r="W2017" t="s">
        <v>109</v>
      </c>
      <c r="X2017" t="s"/>
      <c r="Y2017" t="s">
        <v>85</v>
      </c>
      <c r="Z2017">
        <f>HYPERLINK("https://hotel-media.eclerx.com/savepage/tk_15462413581639001_sr_188.html","info")</f>
        <v/>
      </c>
      <c r="AA2017" t="n">
        <v>228051</v>
      </c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47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1626213</v>
      </c>
      <c r="AZ2017" t="s">
        <v>2040</v>
      </c>
      <c r="BA2017" t="s"/>
      <c r="BB2017" t="n">
        <v>4</v>
      </c>
      <c r="BC2017" t="n">
        <v>52.506748</v>
      </c>
      <c r="BD2017" t="n">
        <v>52.506748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2038</v>
      </c>
      <c r="F2018" t="n">
        <v>1765647</v>
      </c>
      <c r="G2018" t="s">
        <v>74</v>
      </c>
      <c r="H2018" t="s">
        <v>75</v>
      </c>
      <c r="I2018" t="s"/>
      <c r="J2018" t="s">
        <v>74</v>
      </c>
      <c r="K2018" t="n">
        <v>80</v>
      </c>
      <c r="L2018" t="s">
        <v>76</v>
      </c>
      <c r="M2018" t="s"/>
      <c r="N2018" t="s">
        <v>1435</v>
      </c>
      <c r="O2018" t="s">
        <v>78</v>
      </c>
      <c r="P2018" t="s">
        <v>2039</v>
      </c>
      <c r="Q2018" t="s"/>
      <c r="R2018" t="s">
        <v>79</v>
      </c>
      <c r="S2018" t="s">
        <v>798</v>
      </c>
      <c r="T2018" t="s">
        <v>81</v>
      </c>
      <c r="U2018" t="s">
        <v>82</v>
      </c>
      <c r="V2018" t="s">
        <v>83</v>
      </c>
      <c r="W2018" t="s">
        <v>109</v>
      </c>
      <c r="X2018" t="s"/>
      <c r="Y2018" t="s">
        <v>85</v>
      </c>
      <c r="Z2018">
        <f>HYPERLINK("https://hotel-media.eclerx.com/savepage/tk_15462413581639001_sr_188.html","info")</f>
        <v/>
      </c>
      <c r="AA2018" t="n">
        <v>228051</v>
      </c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47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1626213</v>
      </c>
      <c r="AZ2018" t="s">
        <v>2040</v>
      </c>
      <c r="BA2018" t="s"/>
      <c r="BB2018" t="n">
        <v>4</v>
      </c>
      <c r="BC2018" t="n">
        <v>52.506748</v>
      </c>
      <c r="BD2018" t="n">
        <v>52.506748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2038</v>
      </c>
      <c r="F2019" t="n">
        <v>1765647</v>
      </c>
      <c r="G2019" t="s">
        <v>74</v>
      </c>
      <c r="H2019" t="s">
        <v>75</v>
      </c>
      <c r="I2019" t="s"/>
      <c r="J2019" t="s">
        <v>74</v>
      </c>
      <c r="K2019" t="n">
        <v>72</v>
      </c>
      <c r="L2019" t="s">
        <v>76</v>
      </c>
      <c r="M2019" t="s"/>
      <c r="N2019" t="s">
        <v>2041</v>
      </c>
      <c r="O2019" t="s">
        <v>78</v>
      </c>
      <c r="P2019" t="s">
        <v>2039</v>
      </c>
      <c r="Q2019" t="s"/>
      <c r="R2019" t="s">
        <v>79</v>
      </c>
      <c r="S2019" t="s">
        <v>650</v>
      </c>
      <c r="T2019" t="s">
        <v>81</v>
      </c>
      <c r="U2019" t="s">
        <v>82</v>
      </c>
      <c r="V2019" t="s">
        <v>83</v>
      </c>
      <c r="W2019" t="s">
        <v>109</v>
      </c>
      <c r="X2019" t="s"/>
      <c r="Y2019" t="s">
        <v>85</v>
      </c>
      <c r="Z2019">
        <f>HYPERLINK("https://hotel-media.eclerx.com/savepage/tk_15462413581639001_sr_188.html","info")</f>
        <v/>
      </c>
      <c r="AA2019" t="n">
        <v>228051</v>
      </c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47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1626213</v>
      </c>
      <c r="AZ2019" t="s">
        <v>2040</v>
      </c>
      <c r="BA2019" t="s"/>
      <c r="BB2019" t="n">
        <v>4</v>
      </c>
      <c r="BC2019" t="n">
        <v>52.506748</v>
      </c>
      <c r="BD2019" t="n">
        <v>52.506748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2038</v>
      </c>
      <c r="F2020" t="n">
        <v>1765647</v>
      </c>
      <c r="G2020" t="s">
        <v>74</v>
      </c>
      <c r="H2020" t="s">
        <v>75</v>
      </c>
      <c r="I2020" t="s"/>
      <c r="J2020" t="s">
        <v>74</v>
      </c>
      <c r="K2020" t="n">
        <v>72</v>
      </c>
      <c r="L2020" t="s">
        <v>76</v>
      </c>
      <c r="M2020" t="s"/>
      <c r="N2020" t="s">
        <v>1688</v>
      </c>
      <c r="O2020" t="s">
        <v>78</v>
      </c>
      <c r="P2020" t="s">
        <v>2039</v>
      </c>
      <c r="Q2020" t="s"/>
      <c r="R2020" t="s">
        <v>79</v>
      </c>
      <c r="S2020" t="s">
        <v>650</v>
      </c>
      <c r="T2020" t="s">
        <v>81</v>
      </c>
      <c r="U2020" t="s">
        <v>82</v>
      </c>
      <c r="V2020" t="s">
        <v>83</v>
      </c>
      <c r="W2020" t="s">
        <v>109</v>
      </c>
      <c r="X2020" t="s"/>
      <c r="Y2020" t="s">
        <v>85</v>
      </c>
      <c r="Z2020">
        <f>HYPERLINK("https://hotel-media.eclerx.com/savepage/tk_15462413581639001_sr_188.html","info")</f>
        <v/>
      </c>
      <c r="AA2020" t="n">
        <v>228051</v>
      </c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47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1626213</v>
      </c>
      <c r="AZ2020" t="s">
        <v>2040</v>
      </c>
      <c r="BA2020" t="s"/>
      <c r="BB2020" t="n">
        <v>4</v>
      </c>
      <c r="BC2020" t="n">
        <v>52.506748</v>
      </c>
      <c r="BD2020" t="n">
        <v>52.506748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2038</v>
      </c>
      <c r="F2021" t="n">
        <v>1765647</v>
      </c>
      <c r="G2021" t="s">
        <v>74</v>
      </c>
      <c r="H2021" t="s">
        <v>75</v>
      </c>
      <c r="I2021" t="s"/>
      <c r="J2021" t="s">
        <v>74</v>
      </c>
      <c r="K2021" t="n">
        <v>72</v>
      </c>
      <c r="L2021" t="s">
        <v>76</v>
      </c>
      <c r="M2021" t="s"/>
      <c r="N2021" t="s">
        <v>1436</v>
      </c>
      <c r="O2021" t="s">
        <v>78</v>
      </c>
      <c r="P2021" t="s">
        <v>2039</v>
      </c>
      <c r="Q2021" t="s"/>
      <c r="R2021" t="s">
        <v>79</v>
      </c>
      <c r="S2021" t="s">
        <v>650</v>
      </c>
      <c r="T2021" t="s">
        <v>81</v>
      </c>
      <c r="U2021" t="s">
        <v>82</v>
      </c>
      <c r="V2021" t="s">
        <v>83</v>
      </c>
      <c r="W2021" t="s">
        <v>109</v>
      </c>
      <c r="X2021" t="s"/>
      <c r="Y2021" t="s">
        <v>85</v>
      </c>
      <c r="Z2021">
        <f>HYPERLINK("https://hotel-media.eclerx.com/savepage/tk_15462413581639001_sr_188.html","info")</f>
        <v/>
      </c>
      <c r="AA2021" t="n">
        <v>228051</v>
      </c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47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1626213</v>
      </c>
      <c r="AZ2021" t="s">
        <v>2040</v>
      </c>
      <c r="BA2021" t="s"/>
      <c r="BB2021" t="n">
        <v>4</v>
      </c>
      <c r="BC2021" t="n">
        <v>52.506748</v>
      </c>
      <c r="BD2021" t="n">
        <v>52.506748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2038</v>
      </c>
      <c r="F2022" t="n">
        <v>1765647</v>
      </c>
      <c r="G2022" t="s">
        <v>74</v>
      </c>
      <c r="H2022" t="s">
        <v>75</v>
      </c>
      <c r="I2022" t="s"/>
      <c r="J2022" t="s">
        <v>74</v>
      </c>
      <c r="K2022" t="n">
        <v>72</v>
      </c>
      <c r="L2022" t="s">
        <v>76</v>
      </c>
      <c r="M2022" t="s"/>
      <c r="N2022" t="s">
        <v>2041</v>
      </c>
      <c r="O2022" t="s">
        <v>78</v>
      </c>
      <c r="P2022" t="s">
        <v>2039</v>
      </c>
      <c r="Q2022" t="s"/>
      <c r="R2022" t="s">
        <v>79</v>
      </c>
      <c r="S2022" t="s">
        <v>650</v>
      </c>
      <c r="T2022" t="s">
        <v>81</v>
      </c>
      <c r="U2022" t="s">
        <v>82</v>
      </c>
      <c r="V2022" t="s">
        <v>83</v>
      </c>
      <c r="W2022" t="s">
        <v>109</v>
      </c>
      <c r="X2022" t="s"/>
      <c r="Y2022" t="s">
        <v>85</v>
      </c>
      <c r="Z2022">
        <f>HYPERLINK("https://hotel-media.eclerx.com/savepage/tk_15462413581639001_sr_188.html","info")</f>
        <v/>
      </c>
      <c r="AA2022" t="n">
        <v>228051</v>
      </c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47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1626213</v>
      </c>
      <c r="AZ2022" t="s">
        <v>2040</v>
      </c>
      <c r="BA2022" t="s"/>
      <c r="BB2022" t="n">
        <v>4</v>
      </c>
      <c r="BC2022" t="n">
        <v>52.506748</v>
      </c>
      <c r="BD2022" t="n">
        <v>52.506748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2038</v>
      </c>
      <c r="F2023" t="n">
        <v>1765647</v>
      </c>
      <c r="G2023" t="s">
        <v>74</v>
      </c>
      <c r="H2023" t="s">
        <v>75</v>
      </c>
      <c r="I2023" t="s"/>
      <c r="J2023" t="s">
        <v>74</v>
      </c>
      <c r="K2023" t="n">
        <v>72</v>
      </c>
      <c r="L2023" t="s">
        <v>76</v>
      </c>
      <c r="M2023" t="s"/>
      <c r="N2023" t="s">
        <v>1688</v>
      </c>
      <c r="O2023" t="s">
        <v>78</v>
      </c>
      <c r="P2023" t="s">
        <v>2039</v>
      </c>
      <c r="Q2023" t="s"/>
      <c r="R2023" t="s">
        <v>79</v>
      </c>
      <c r="S2023" t="s">
        <v>650</v>
      </c>
      <c r="T2023" t="s">
        <v>81</v>
      </c>
      <c r="U2023" t="s">
        <v>82</v>
      </c>
      <c r="V2023" t="s">
        <v>83</v>
      </c>
      <c r="W2023" t="s">
        <v>109</v>
      </c>
      <c r="X2023" t="s"/>
      <c r="Y2023" t="s">
        <v>85</v>
      </c>
      <c r="Z2023">
        <f>HYPERLINK("https://hotel-media.eclerx.com/savepage/tk_15462413581639001_sr_188.html","info")</f>
        <v/>
      </c>
      <c r="AA2023" t="n">
        <v>228051</v>
      </c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47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1626213</v>
      </c>
      <c r="AZ2023" t="s">
        <v>2040</v>
      </c>
      <c r="BA2023" t="s"/>
      <c r="BB2023" t="n">
        <v>4</v>
      </c>
      <c r="BC2023" t="n">
        <v>52.506748</v>
      </c>
      <c r="BD2023" t="n">
        <v>52.506748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2038</v>
      </c>
      <c r="F2024" t="n">
        <v>1765647</v>
      </c>
      <c r="G2024" t="s">
        <v>74</v>
      </c>
      <c r="H2024" t="s">
        <v>75</v>
      </c>
      <c r="I2024" t="s"/>
      <c r="J2024" t="s">
        <v>74</v>
      </c>
      <c r="K2024" t="n">
        <v>72</v>
      </c>
      <c r="L2024" t="s">
        <v>76</v>
      </c>
      <c r="M2024" t="s"/>
      <c r="N2024" t="s">
        <v>1436</v>
      </c>
      <c r="O2024" t="s">
        <v>78</v>
      </c>
      <c r="P2024" t="s">
        <v>2039</v>
      </c>
      <c r="Q2024" t="s"/>
      <c r="R2024" t="s">
        <v>79</v>
      </c>
      <c r="S2024" t="s">
        <v>650</v>
      </c>
      <c r="T2024" t="s">
        <v>81</v>
      </c>
      <c r="U2024" t="s">
        <v>82</v>
      </c>
      <c r="V2024" t="s">
        <v>83</v>
      </c>
      <c r="W2024" t="s">
        <v>109</v>
      </c>
      <c r="X2024" t="s"/>
      <c r="Y2024" t="s">
        <v>85</v>
      </c>
      <c r="Z2024">
        <f>HYPERLINK("https://hotel-media.eclerx.com/savepage/tk_15462413581639001_sr_188.html","info")</f>
        <v/>
      </c>
      <c r="AA2024" t="n">
        <v>228051</v>
      </c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47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1626213</v>
      </c>
      <c r="AZ2024" t="s">
        <v>2040</v>
      </c>
      <c r="BA2024" t="s"/>
      <c r="BB2024" t="n">
        <v>4</v>
      </c>
      <c r="BC2024" t="n">
        <v>52.506748</v>
      </c>
      <c r="BD2024" t="n">
        <v>52.506748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2038</v>
      </c>
      <c r="F2025" t="n">
        <v>1765647</v>
      </c>
      <c r="G2025" t="s">
        <v>74</v>
      </c>
      <c r="H2025" t="s">
        <v>75</v>
      </c>
      <c r="I2025" t="s"/>
      <c r="J2025" t="s">
        <v>74</v>
      </c>
      <c r="K2025" t="n">
        <v>72</v>
      </c>
      <c r="L2025" t="s">
        <v>76</v>
      </c>
      <c r="M2025" t="s"/>
      <c r="N2025" t="s">
        <v>2041</v>
      </c>
      <c r="O2025" t="s">
        <v>78</v>
      </c>
      <c r="P2025" t="s">
        <v>2039</v>
      </c>
      <c r="Q2025" t="s"/>
      <c r="R2025" t="s">
        <v>79</v>
      </c>
      <c r="S2025" t="s">
        <v>650</v>
      </c>
      <c r="T2025" t="s">
        <v>81</v>
      </c>
      <c r="U2025" t="s">
        <v>82</v>
      </c>
      <c r="V2025" t="s">
        <v>83</v>
      </c>
      <c r="W2025" t="s">
        <v>109</v>
      </c>
      <c r="X2025" t="s"/>
      <c r="Y2025" t="s">
        <v>85</v>
      </c>
      <c r="Z2025">
        <f>HYPERLINK("https://hotel-media.eclerx.com/savepage/tk_15462413581639001_sr_188.html","info")</f>
        <v/>
      </c>
      <c r="AA2025" t="n">
        <v>228051</v>
      </c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47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1626213</v>
      </c>
      <c r="AZ2025" t="s">
        <v>2040</v>
      </c>
      <c r="BA2025" t="s"/>
      <c r="BB2025" t="n">
        <v>4</v>
      </c>
      <c r="BC2025" t="n">
        <v>52.506748</v>
      </c>
      <c r="BD2025" t="n">
        <v>52.506748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2038</v>
      </c>
      <c r="F2026" t="n">
        <v>1765647</v>
      </c>
      <c r="G2026" t="s">
        <v>74</v>
      </c>
      <c r="H2026" t="s">
        <v>75</v>
      </c>
      <c r="I2026" t="s"/>
      <c r="J2026" t="s">
        <v>74</v>
      </c>
      <c r="K2026" t="n">
        <v>72</v>
      </c>
      <c r="L2026" t="s">
        <v>76</v>
      </c>
      <c r="M2026" t="s"/>
      <c r="N2026" t="s">
        <v>1688</v>
      </c>
      <c r="O2026" t="s">
        <v>78</v>
      </c>
      <c r="P2026" t="s">
        <v>2039</v>
      </c>
      <c r="Q2026" t="s"/>
      <c r="R2026" t="s">
        <v>79</v>
      </c>
      <c r="S2026" t="s">
        <v>650</v>
      </c>
      <c r="T2026" t="s">
        <v>81</v>
      </c>
      <c r="U2026" t="s">
        <v>82</v>
      </c>
      <c r="V2026" t="s">
        <v>83</v>
      </c>
      <c r="W2026" t="s">
        <v>109</v>
      </c>
      <c r="X2026" t="s"/>
      <c r="Y2026" t="s">
        <v>85</v>
      </c>
      <c r="Z2026">
        <f>HYPERLINK("https://hotel-media.eclerx.com/savepage/tk_15462413581639001_sr_188.html","info")</f>
        <v/>
      </c>
      <c r="AA2026" t="n">
        <v>228051</v>
      </c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47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1626213</v>
      </c>
      <c r="AZ2026" t="s">
        <v>2040</v>
      </c>
      <c r="BA2026" t="s"/>
      <c r="BB2026" t="n">
        <v>4</v>
      </c>
      <c r="BC2026" t="n">
        <v>52.506748</v>
      </c>
      <c r="BD2026" t="n">
        <v>52.506748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2038</v>
      </c>
      <c r="F2027" t="n">
        <v>1765647</v>
      </c>
      <c r="G2027" t="s">
        <v>74</v>
      </c>
      <c r="H2027" t="s">
        <v>75</v>
      </c>
      <c r="I2027" t="s"/>
      <c r="J2027" t="s">
        <v>74</v>
      </c>
      <c r="K2027" t="n">
        <v>80</v>
      </c>
      <c r="L2027" t="s">
        <v>76</v>
      </c>
      <c r="M2027" t="s"/>
      <c r="N2027" t="s">
        <v>2042</v>
      </c>
      <c r="O2027" t="s">
        <v>78</v>
      </c>
      <c r="P2027" t="s">
        <v>2039</v>
      </c>
      <c r="Q2027" t="s"/>
      <c r="R2027" t="s">
        <v>79</v>
      </c>
      <c r="S2027" t="s">
        <v>798</v>
      </c>
      <c r="T2027" t="s">
        <v>81</v>
      </c>
      <c r="U2027" t="s">
        <v>82</v>
      </c>
      <c r="V2027" t="s">
        <v>83</v>
      </c>
      <c r="W2027" t="s">
        <v>109</v>
      </c>
      <c r="X2027" t="s"/>
      <c r="Y2027" t="s">
        <v>85</v>
      </c>
      <c r="Z2027">
        <f>HYPERLINK("https://hotel-media.eclerx.com/savepage/tk_15462413581639001_sr_188.html","info")</f>
        <v/>
      </c>
      <c r="AA2027" t="n">
        <v>228051</v>
      </c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47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1626213</v>
      </c>
      <c r="AZ2027" t="s">
        <v>2040</v>
      </c>
      <c r="BA2027" t="s"/>
      <c r="BB2027" t="n">
        <v>4</v>
      </c>
      <c r="BC2027" t="n">
        <v>52.506748</v>
      </c>
      <c r="BD2027" t="n">
        <v>52.506748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2038</v>
      </c>
      <c r="F2028" t="n">
        <v>1765647</v>
      </c>
      <c r="G2028" t="s">
        <v>74</v>
      </c>
      <c r="H2028" t="s">
        <v>75</v>
      </c>
      <c r="I2028" t="s"/>
      <c r="J2028" t="s">
        <v>74</v>
      </c>
      <c r="K2028" t="n">
        <v>80</v>
      </c>
      <c r="L2028" t="s">
        <v>76</v>
      </c>
      <c r="M2028" t="s"/>
      <c r="N2028" t="s">
        <v>1692</v>
      </c>
      <c r="O2028" t="s">
        <v>78</v>
      </c>
      <c r="P2028" t="s">
        <v>2039</v>
      </c>
      <c r="Q2028" t="s"/>
      <c r="R2028" t="s">
        <v>79</v>
      </c>
      <c r="S2028" t="s">
        <v>798</v>
      </c>
      <c r="T2028" t="s">
        <v>81</v>
      </c>
      <c r="U2028" t="s">
        <v>82</v>
      </c>
      <c r="V2028" t="s">
        <v>83</v>
      </c>
      <c r="W2028" t="s">
        <v>109</v>
      </c>
      <c r="X2028" t="s"/>
      <c r="Y2028" t="s">
        <v>85</v>
      </c>
      <c r="Z2028">
        <f>HYPERLINK("https://hotel-media.eclerx.com/savepage/tk_15462413581639001_sr_188.html","info")</f>
        <v/>
      </c>
      <c r="AA2028" t="n">
        <v>228051</v>
      </c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47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1626213</v>
      </c>
      <c r="AZ2028" t="s">
        <v>2040</v>
      </c>
      <c r="BA2028" t="s"/>
      <c r="BB2028" t="n">
        <v>4</v>
      </c>
      <c r="BC2028" t="n">
        <v>52.506748</v>
      </c>
      <c r="BD2028" t="n">
        <v>52.506748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2038</v>
      </c>
      <c r="F2029" t="n">
        <v>1765647</v>
      </c>
      <c r="G2029" t="s">
        <v>74</v>
      </c>
      <c r="H2029" t="s">
        <v>75</v>
      </c>
      <c r="I2029" t="s"/>
      <c r="J2029" t="s">
        <v>74</v>
      </c>
      <c r="K2029" t="n">
        <v>90</v>
      </c>
      <c r="L2029" t="s">
        <v>76</v>
      </c>
      <c r="M2029" t="s"/>
      <c r="N2029" t="s">
        <v>1436</v>
      </c>
      <c r="O2029" t="s">
        <v>78</v>
      </c>
      <c r="P2029" t="s">
        <v>2039</v>
      </c>
      <c r="Q2029" t="s"/>
      <c r="R2029" t="s">
        <v>79</v>
      </c>
      <c r="S2029" t="s">
        <v>398</v>
      </c>
      <c r="T2029" t="s">
        <v>81</v>
      </c>
      <c r="U2029" t="s">
        <v>82</v>
      </c>
      <c r="V2029" t="s">
        <v>83</v>
      </c>
      <c r="W2029" t="s">
        <v>84</v>
      </c>
      <c r="X2029" t="s"/>
      <c r="Y2029" t="s">
        <v>85</v>
      </c>
      <c r="Z2029">
        <f>HYPERLINK("https://hotel-media.eclerx.com/savepage/tk_15462413581639001_sr_188.html","info")</f>
        <v/>
      </c>
      <c r="AA2029" t="n">
        <v>228051</v>
      </c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47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1626213</v>
      </c>
      <c r="AZ2029" t="s">
        <v>2040</v>
      </c>
      <c r="BA2029" t="s"/>
      <c r="BB2029" t="n">
        <v>4</v>
      </c>
      <c r="BC2029" t="n">
        <v>52.506748</v>
      </c>
      <c r="BD2029" t="n">
        <v>52.506748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2038</v>
      </c>
      <c r="F2030" t="n">
        <v>1765647</v>
      </c>
      <c r="G2030" t="s">
        <v>74</v>
      </c>
      <c r="H2030" t="s">
        <v>75</v>
      </c>
      <c r="I2030" t="s"/>
      <c r="J2030" t="s">
        <v>74</v>
      </c>
      <c r="K2030" t="n">
        <v>90</v>
      </c>
      <c r="L2030" t="s">
        <v>76</v>
      </c>
      <c r="M2030" t="s"/>
      <c r="N2030" t="s">
        <v>2041</v>
      </c>
      <c r="O2030" t="s">
        <v>78</v>
      </c>
      <c r="P2030" t="s">
        <v>2039</v>
      </c>
      <c r="Q2030" t="s"/>
      <c r="R2030" t="s">
        <v>79</v>
      </c>
      <c r="S2030" t="s">
        <v>398</v>
      </c>
      <c r="T2030" t="s">
        <v>81</v>
      </c>
      <c r="U2030" t="s">
        <v>82</v>
      </c>
      <c r="V2030" t="s">
        <v>83</v>
      </c>
      <c r="W2030" t="s">
        <v>84</v>
      </c>
      <c r="X2030" t="s"/>
      <c r="Y2030" t="s">
        <v>85</v>
      </c>
      <c r="Z2030">
        <f>HYPERLINK("https://hotel-media.eclerx.com/savepage/tk_15462413581639001_sr_188.html","info")</f>
        <v/>
      </c>
      <c r="AA2030" t="n">
        <v>228051</v>
      </c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47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1626213</v>
      </c>
      <c r="AZ2030" t="s">
        <v>2040</v>
      </c>
      <c r="BA2030" t="s"/>
      <c r="BB2030" t="n">
        <v>4</v>
      </c>
      <c r="BC2030" t="n">
        <v>52.506748</v>
      </c>
      <c r="BD2030" t="n">
        <v>52.506748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2038</v>
      </c>
      <c r="F2031" t="n">
        <v>1765647</v>
      </c>
      <c r="G2031" t="s">
        <v>74</v>
      </c>
      <c r="H2031" t="s">
        <v>75</v>
      </c>
      <c r="I2031" t="s"/>
      <c r="J2031" t="s">
        <v>74</v>
      </c>
      <c r="K2031" t="n">
        <v>90</v>
      </c>
      <c r="L2031" t="s">
        <v>76</v>
      </c>
      <c r="M2031" t="s"/>
      <c r="N2031" t="s">
        <v>1688</v>
      </c>
      <c r="O2031" t="s">
        <v>78</v>
      </c>
      <c r="P2031" t="s">
        <v>2039</v>
      </c>
      <c r="Q2031" t="s"/>
      <c r="R2031" t="s">
        <v>79</v>
      </c>
      <c r="S2031" t="s">
        <v>398</v>
      </c>
      <c r="T2031" t="s">
        <v>81</v>
      </c>
      <c r="U2031" t="s">
        <v>82</v>
      </c>
      <c r="V2031" t="s">
        <v>83</v>
      </c>
      <c r="W2031" t="s">
        <v>84</v>
      </c>
      <c r="X2031" t="s"/>
      <c r="Y2031" t="s">
        <v>85</v>
      </c>
      <c r="Z2031">
        <f>HYPERLINK("https://hotel-media.eclerx.com/savepage/tk_15462413581639001_sr_188.html","info")</f>
        <v/>
      </c>
      <c r="AA2031" t="n">
        <v>228051</v>
      </c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47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1626213</v>
      </c>
      <c r="AZ2031" t="s">
        <v>2040</v>
      </c>
      <c r="BA2031" t="s"/>
      <c r="BB2031" t="n">
        <v>4</v>
      </c>
      <c r="BC2031" t="n">
        <v>52.506748</v>
      </c>
      <c r="BD2031" t="n">
        <v>52.506748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2038</v>
      </c>
      <c r="F2032" t="n">
        <v>1765647</v>
      </c>
      <c r="G2032" t="s">
        <v>74</v>
      </c>
      <c r="H2032" t="s">
        <v>75</v>
      </c>
      <c r="I2032" t="s"/>
      <c r="J2032" t="s">
        <v>74</v>
      </c>
      <c r="K2032" t="n">
        <v>90</v>
      </c>
      <c r="L2032" t="s">
        <v>76</v>
      </c>
      <c r="M2032" t="s"/>
      <c r="N2032" t="s">
        <v>1436</v>
      </c>
      <c r="O2032" t="s">
        <v>78</v>
      </c>
      <c r="P2032" t="s">
        <v>2039</v>
      </c>
      <c r="Q2032" t="s"/>
      <c r="R2032" t="s">
        <v>79</v>
      </c>
      <c r="S2032" t="s">
        <v>398</v>
      </c>
      <c r="T2032" t="s">
        <v>81</v>
      </c>
      <c r="U2032" t="s">
        <v>82</v>
      </c>
      <c r="V2032" t="s">
        <v>83</v>
      </c>
      <c r="W2032" t="s">
        <v>84</v>
      </c>
      <c r="X2032" t="s"/>
      <c r="Y2032" t="s">
        <v>85</v>
      </c>
      <c r="Z2032">
        <f>HYPERLINK("https://hotel-media.eclerx.com/savepage/tk_15462413581639001_sr_188.html","info")</f>
        <v/>
      </c>
      <c r="AA2032" t="n">
        <v>228051</v>
      </c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47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1626213</v>
      </c>
      <c r="AZ2032" t="s">
        <v>2040</v>
      </c>
      <c r="BA2032" t="s"/>
      <c r="BB2032" t="n">
        <v>4</v>
      </c>
      <c r="BC2032" t="n">
        <v>52.506748</v>
      </c>
      <c r="BD2032" t="n">
        <v>52.506748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2038</v>
      </c>
      <c r="F2033" t="n">
        <v>1765647</v>
      </c>
      <c r="G2033" t="s">
        <v>74</v>
      </c>
      <c r="H2033" t="s">
        <v>75</v>
      </c>
      <c r="I2033" t="s"/>
      <c r="J2033" t="s">
        <v>74</v>
      </c>
      <c r="K2033" t="n">
        <v>90</v>
      </c>
      <c r="L2033" t="s">
        <v>76</v>
      </c>
      <c r="M2033" t="s"/>
      <c r="N2033" t="s">
        <v>2041</v>
      </c>
      <c r="O2033" t="s">
        <v>78</v>
      </c>
      <c r="P2033" t="s">
        <v>2039</v>
      </c>
      <c r="Q2033" t="s"/>
      <c r="R2033" t="s">
        <v>79</v>
      </c>
      <c r="S2033" t="s">
        <v>398</v>
      </c>
      <c r="T2033" t="s">
        <v>81</v>
      </c>
      <c r="U2033" t="s">
        <v>82</v>
      </c>
      <c r="V2033" t="s">
        <v>83</v>
      </c>
      <c r="W2033" t="s">
        <v>84</v>
      </c>
      <c r="X2033" t="s"/>
      <c r="Y2033" t="s">
        <v>85</v>
      </c>
      <c r="Z2033">
        <f>HYPERLINK("https://hotel-media.eclerx.com/savepage/tk_15462413581639001_sr_188.html","info")</f>
        <v/>
      </c>
      <c r="AA2033" t="n">
        <v>228051</v>
      </c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47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1626213</v>
      </c>
      <c r="AZ2033" t="s">
        <v>2040</v>
      </c>
      <c r="BA2033" t="s"/>
      <c r="BB2033" t="n">
        <v>4</v>
      </c>
      <c r="BC2033" t="n">
        <v>52.506748</v>
      </c>
      <c r="BD2033" t="n">
        <v>52.506748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2038</v>
      </c>
      <c r="F2034" t="n">
        <v>1765647</v>
      </c>
      <c r="G2034" t="s">
        <v>74</v>
      </c>
      <c r="H2034" t="s">
        <v>75</v>
      </c>
      <c r="I2034" t="s"/>
      <c r="J2034" t="s">
        <v>74</v>
      </c>
      <c r="K2034" t="n">
        <v>90</v>
      </c>
      <c r="L2034" t="s">
        <v>76</v>
      </c>
      <c r="M2034" t="s"/>
      <c r="N2034" t="s">
        <v>1688</v>
      </c>
      <c r="O2034" t="s">
        <v>78</v>
      </c>
      <c r="P2034" t="s">
        <v>2039</v>
      </c>
      <c r="Q2034" t="s"/>
      <c r="R2034" t="s">
        <v>79</v>
      </c>
      <c r="S2034" t="s">
        <v>398</v>
      </c>
      <c r="T2034" t="s">
        <v>81</v>
      </c>
      <c r="U2034" t="s">
        <v>82</v>
      </c>
      <c r="V2034" t="s">
        <v>83</v>
      </c>
      <c r="W2034" t="s">
        <v>84</v>
      </c>
      <c r="X2034" t="s"/>
      <c r="Y2034" t="s">
        <v>85</v>
      </c>
      <c r="Z2034">
        <f>HYPERLINK("https://hotel-media.eclerx.com/savepage/tk_15462413581639001_sr_188.html","info")</f>
        <v/>
      </c>
      <c r="AA2034" t="n">
        <v>228051</v>
      </c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47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1626213</v>
      </c>
      <c r="AZ2034" t="s">
        <v>2040</v>
      </c>
      <c r="BA2034" t="s"/>
      <c r="BB2034" t="n">
        <v>4</v>
      </c>
      <c r="BC2034" t="n">
        <v>52.506748</v>
      </c>
      <c r="BD2034" t="n">
        <v>52.506748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2038</v>
      </c>
      <c r="F2035" t="n">
        <v>1765647</v>
      </c>
      <c r="G2035" t="s">
        <v>74</v>
      </c>
      <c r="H2035" t="s">
        <v>75</v>
      </c>
      <c r="I2035" t="s"/>
      <c r="J2035" t="s">
        <v>74</v>
      </c>
      <c r="K2035" t="n">
        <v>102</v>
      </c>
      <c r="L2035" t="s">
        <v>76</v>
      </c>
      <c r="M2035" t="s"/>
      <c r="N2035" t="s">
        <v>1435</v>
      </c>
      <c r="O2035" t="s">
        <v>78</v>
      </c>
      <c r="P2035" t="s">
        <v>2039</v>
      </c>
      <c r="Q2035" t="s"/>
      <c r="R2035" t="s">
        <v>79</v>
      </c>
      <c r="S2035" t="s">
        <v>159</v>
      </c>
      <c r="T2035" t="s">
        <v>81</v>
      </c>
      <c r="U2035" t="s">
        <v>82</v>
      </c>
      <c r="V2035" t="s">
        <v>83</v>
      </c>
      <c r="W2035" t="s">
        <v>84</v>
      </c>
      <c r="X2035" t="s"/>
      <c r="Y2035" t="s">
        <v>85</v>
      </c>
      <c r="Z2035">
        <f>HYPERLINK("https://hotel-media.eclerx.com/savepage/tk_15462413581639001_sr_188.html","info")</f>
        <v/>
      </c>
      <c r="AA2035" t="n">
        <v>228051</v>
      </c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47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1626213</v>
      </c>
      <c r="AZ2035" t="s">
        <v>2040</v>
      </c>
      <c r="BA2035" t="s"/>
      <c r="BB2035" t="n">
        <v>4</v>
      </c>
      <c r="BC2035" t="n">
        <v>52.506748</v>
      </c>
      <c r="BD2035" t="n">
        <v>52.506748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2038</v>
      </c>
      <c r="F2036" t="n">
        <v>1765647</v>
      </c>
      <c r="G2036" t="s">
        <v>74</v>
      </c>
      <c r="H2036" t="s">
        <v>75</v>
      </c>
      <c r="I2036" t="s"/>
      <c r="J2036" t="s">
        <v>74</v>
      </c>
      <c r="K2036" t="n">
        <v>102</v>
      </c>
      <c r="L2036" t="s">
        <v>76</v>
      </c>
      <c r="M2036" t="s"/>
      <c r="N2036" t="s">
        <v>2042</v>
      </c>
      <c r="O2036" t="s">
        <v>78</v>
      </c>
      <c r="P2036" t="s">
        <v>2039</v>
      </c>
      <c r="Q2036" t="s"/>
      <c r="R2036" t="s">
        <v>79</v>
      </c>
      <c r="S2036" t="s">
        <v>159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>
        <f>HYPERLINK("https://hotel-media.eclerx.com/savepage/tk_15462413581639001_sr_188.html","info")</f>
        <v/>
      </c>
      <c r="AA2036" t="n">
        <v>228051</v>
      </c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47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1626213</v>
      </c>
      <c r="AZ2036" t="s">
        <v>2040</v>
      </c>
      <c r="BA2036" t="s"/>
      <c r="BB2036" t="n">
        <v>4</v>
      </c>
      <c r="BC2036" t="n">
        <v>52.506748</v>
      </c>
      <c r="BD2036" t="n">
        <v>52.506748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2043</v>
      </c>
      <c r="F2037" t="n">
        <v>-1</v>
      </c>
      <c r="G2037" t="s">
        <v>74</v>
      </c>
      <c r="H2037" t="s">
        <v>75</v>
      </c>
      <c r="I2037" t="s"/>
      <c r="J2037" t="s">
        <v>74</v>
      </c>
      <c r="K2037" t="n">
        <v>80.75</v>
      </c>
      <c r="L2037" t="s">
        <v>76</v>
      </c>
      <c r="M2037" t="s"/>
      <c r="N2037" t="s">
        <v>93</v>
      </c>
      <c r="O2037" t="s">
        <v>78</v>
      </c>
      <c r="P2037" t="s">
        <v>2043</v>
      </c>
      <c r="Q2037" t="s"/>
      <c r="R2037" t="s">
        <v>112</v>
      </c>
      <c r="S2037" t="s">
        <v>2044</v>
      </c>
      <c r="T2037" t="s">
        <v>81</v>
      </c>
      <c r="U2037" t="s">
        <v>82</v>
      </c>
      <c r="V2037" t="s">
        <v>83</v>
      </c>
      <c r="W2037" t="s">
        <v>109</v>
      </c>
      <c r="X2037" t="s"/>
      <c r="Y2037" t="s">
        <v>85</v>
      </c>
      <c r="Z2037">
        <f>HYPERLINK("https://hotel-media.eclerx.com/savepage/tk_1546241457058997_sr_189.html","info")</f>
        <v/>
      </c>
      <c r="AA2037" t="n">
        <v>-4481134</v>
      </c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89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4481134</v>
      </c>
      <c r="AZ2037" t="s">
        <v>2045</v>
      </c>
      <c r="BA2037" t="s"/>
      <c r="BB2037" t="n">
        <v>547897</v>
      </c>
      <c r="BC2037" t="n">
        <v>52.507708</v>
      </c>
      <c r="BD2037" t="n">
        <v>52.507708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2043</v>
      </c>
      <c r="F2038" t="n">
        <v>-1</v>
      </c>
      <c r="G2038" t="s">
        <v>74</v>
      </c>
      <c r="H2038" t="s">
        <v>75</v>
      </c>
      <c r="I2038" t="s"/>
      <c r="J2038" t="s">
        <v>74</v>
      </c>
      <c r="K2038" t="n">
        <v>95</v>
      </c>
      <c r="L2038" t="s">
        <v>76</v>
      </c>
      <c r="M2038" t="s"/>
      <c r="N2038" t="s">
        <v>95</v>
      </c>
      <c r="O2038" t="s">
        <v>78</v>
      </c>
      <c r="P2038" t="s">
        <v>2043</v>
      </c>
      <c r="Q2038" t="s"/>
      <c r="R2038" t="s">
        <v>112</v>
      </c>
      <c r="S2038" t="s">
        <v>274</v>
      </c>
      <c r="T2038" t="s">
        <v>81</v>
      </c>
      <c r="U2038" t="s">
        <v>82</v>
      </c>
      <c r="V2038" t="s">
        <v>83</v>
      </c>
      <c r="W2038" t="s">
        <v>109</v>
      </c>
      <c r="X2038" t="s"/>
      <c r="Y2038" t="s">
        <v>85</v>
      </c>
      <c r="Z2038">
        <f>HYPERLINK("https://hotel-media.eclerx.com/savepage/tk_1546241457058997_sr_189.html","info")</f>
        <v/>
      </c>
      <c r="AA2038" t="n">
        <v>-4481134</v>
      </c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89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4481134</v>
      </c>
      <c r="AZ2038" t="s">
        <v>2045</v>
      </c>
      <c r="BA2038" t="s"/>
      <c r="BB2038" t="n">
        <v>547897</v>
      </c>
      <c r="BC2038" t="n">
        <v>52.507708</v>
      </c>
      <c r="BD2038" t="n">
        <v>52.507708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2043</v>
      </c>
      <c r="F2039" t="n">
        <v>-1</v>
      </c>
      <c r="G2039" t="s">
        <v>74</v>
      </c>
      <c r="H2039" t="s">
        <v>75</v>
      </c>
      <c r="I2039" t="s"/>
      <c r="J2039" t="s">
        <v>74</v>
      </c>
      <c r="K2039" t="n">
        <v>105</v>
      </c>
      <c r="L2039" t="s">
        <v>76</v>
      </c>
      <c r="M2039" t="s"/>
      <c r="N2039" t="s">
        <v>201</v>
      </c>
      <c r="O2039" t="s">
        <v>78</v>
      </c>
      <c r="P2039" t="s">
        <v>2043</v>
      </c>
      <c r="Q2039" t="s"/>
      <c r="R2039" t="s">
        <v>112</v>
      </c>
      <c r="S2039" t="s">
        <v>225</v>
      </c>
      <c r="T2039" t="s">
        <v>81</v>
      </c>
      <c r="U2039" t="s">
        <v>82</v>
      </c>
      <c r="V2039" t="s">
        <v>83</v>
      </c>
      <c r="W2039" t="s">
        <v>109</v>
      </c>
      <c r="X2039" t="s"/>
      <c r="Y2039" t="s">
        <v>85</v>
      </c>
      <c r="Z2039">
        <f>HYPERLINK("https://hotel-media.eclerx.com/savepage/tk_1546241457058997_sr_189.html","info")</f>
        <v/>
      </c>
      <c r="AA2039" t="n">
        <v>-4481134</v>
      </c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89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4481134</v>
      </c>
      <c r="AZ2039" t="s">
        <v>2045</v>
      </c>
      <c r="BA2039" t="s"/>
      <c r="BB2039" t="n">
        <v>547897</v>
      </c>
      <c r="BC2039" t="n">
        <v>52.507708</v>
      </c>
      <c r="BD2039" t="n">
        <v>52.507708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2046</v>
      </c>
      <c r="F2040" t="n">
        <v>-1</v>
      </c>
      <c r="G2040" t="s">
        <v>74</v>
      </c>
      <c r="H2040" t="s">
        <v>75</v>
      </c>
      <c r="I2040" t="s"/>
      <c r="J2040" t="s">
        <v>74</v>
      </c>
      <c r="K2040" t="n">
        <v>49</v>
      </c>
      <c r="L2040" t="s">
        <v>76</v>
      </c>
      <c r="M2040" t="s"/>
      <c r="N2040" t="s">
        <v>480</v>
      </c>
      <c r="O2040" t="s">
        <v>78</v>
      </c>
      <c r="P2040" t="s">
        <v>2046</v>
      </c>
      <c r="Q2040" t="s"/>
      <c r="R2040" t="s">
        <v>79</v>
      </c>
      <c r="S2040" t="s">
        <v>1919</v>
      </c>
      <c r="T2040" t="s">
        <v>81</v>
      </c>
      <c r="U2040" t="s">
        <v>82</v>
      </c>
      <c r="V2040" t="s">
        <v>83</v>
      </c>
      <c r="W2040" t="s">
        <v>84</v>
      </c>
      <c r="X2040" t="s"/>
      <c r="Y2040" t="s">
        <v>85</v>
      </c>
      <c r="Z2040">
        <f>HYPERLINK("https://hotel-media.eclerx.com/savepage/tk_15462420668669612_sr_189.html","info")</f>
        <v/>
      </c>
      <c r="AA2040" t="n">
        <v>-2071692</v>
      </c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380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2071692</v>
      </c>
      <c r="AZ2040" t="s">
        <v>2047</v>
      </c>
      <c r="BA2040" t="s"/>
      <c r="BB2040" t="n">
        <v>41803</v>
      </c>
      <c r="BC2040" t="n">
        <v>52.506791</v>
      </c>
      <c r="BD2040" t="n">
        <v>52.506791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2046</v>
      </c>
      <c r="F2041" t="n">
        <v>-1</v>
      </c>
      <c r="G2041" t="s">
        <v>74</v>
      </c>
      <c r="H2041" t="s">
        <v>75</v>
      </c>
      <c r="I2041" t="s"/>
      <c r="J2041" t="s">
        <v>74</v>
      </c>
      <c r="K2041" t="n">
        <v>61</v>
      </c>
      <c r="L2041" t="s">
        <v>76</v>
      </c>
      <c r="M2041" t="s"/>
      <c r="N2041" t="s">
        <v>958</v>
      </c>
      <c r="O2041" t="s">
        <v>78</v>
      </c>
      <c r="P2041" t="s">
        <v>2046</v>
      </c>
      <c r="Q2041" t="s"/>
      <c r="R2041" t="s">
        <v>79</v>
      </c>
      <c r="S2041" t="s">
        <v>80</v>
      </c>
      <c r="T2041" t="s">
        <v>81</v>
      </c>
      <c r="U2041" t="s">
        <v>82</v>
      </c>
      <c r="V2041" t="s">
        <v>83</v>
      </c>
      <c r="W2041" t="s">
        <v>84</v>
      </c>
      <c r="X2041" t="s"/>
      <c r="Y2041" t="s">
        <v>85</v>
      </c>
      <c r="Z2041">
        <f>HYPERLINK("https://hotel-media.eclerx.com/savepage/tk_15462420668669612_sr_189.html","info")</f>
        <v/>
      </c>
      <c r="AA2041" t="n">
        <v>-2071692</v>
      </c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380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2071692</v>
      </c>
      <c r="AZ2041" t="s">
        <v>2047</v>
      </c>
      <c r="BA2041" t="s"/>
      <c r="BB2041" t="n">
        <v>41803</v>
      </c>
      <c r="BC2041" t="n">
        <v>52.506791</v>
      </c>
      <c r="BD2041" t="n">
        <v>52.506791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2046</v>
      </c>
      <c r="F2042" t="n">
        <v>-1</v>
      </c>
      <c r="G2042" t="s">
        <v>74</v>
      </c>
      <c r="H2042" t="s">
        <v>75</v>
      </c>
      <c r="I2042" t="s"/>
      <c r="J2042" t="s">
        <v>74</v>
      </c>
      <c r="K2042" t="n">
        <v>73</v>
      </c>
      <c r="L2042" t="s">
        <v>76</v>
      </c>
      <c r="M2042" t="s"/>
      <c r="N2042" t="s">
        <v>2048</v>
      </c>
      <c r="O2042" t="s">
        <v>78</v>
      </c>
      <c r="P2042" t="s">
        <v>2046</v>
      </c>
      <c r="Q2042" t="s"/>
      <c r="R2042" t="s">
        <v>79</v>
      </c>
      <c r="S2042" t="s">
        <v>603</v>
      </c>
      <c r="T2042" t="s">
        <v>81</v>
      </c>
      <c r="U2042" t="s">
        <v>82</v>
      </c>
      <c r="V2042" t="s">
        <v>83</v>
      </c>
      <c r="W2042" t="s">
        <v>84</v>
      </c>
      <c r="X2042" t="s"/>
      <c r="Y2042" t="s">
        <v>85</v>
      </c>
      <c r="Z2042">
        <f>HYPERLINK("https://hotel-media.eclerx.com/savepage/tk_15462420668669612_sr_189.html","info")</f>
        <v/>
      </c>
      <c r="AA2042" t="n">
        <v>-2071692</v>
      </c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380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2071692</v>
      </c>
      <c r="AZ2042" t="s">
        <v>2047</v>
      </c>
      <c r="BA2042" t="s"/>
      <c r="BB2042" t="n">
        <v>41803</v>
      </c>
      <c r="BC2042" t="n">
        <v>52.506791</v>
      </c>
      <c r="BD2042" t="n">
        <v>52.506791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2046</v>
      </c>
      <c r="F2043" t="n">
        <v>-1</v>
      </c>
      <c r="G2043" t="s">
        <v>74</v>
      </c>
      <c r="H2043" t="s">
        <v>75</v>
      </c>
      <c r="I2043" t="s"/>
      <c r="J2043" t="s">
        <v>74</v>
      </c>
      <c r="K2043" t="n">
        <v>97</v>
      </c>
      <c r="L2043" t="s">
        <v>76</v>
      </c>
      <c r="M2043" t="s"/>
      <c r="N2043" t="s">
        <v>191</v>
      </c>
      <c r="O2043" t="s">
        <v>78</v>
      </c>
      <c r="P2043" t="s">
        <v>2046</v>
      </c>
      <c r="Q2043" t="s"/>
      <c r="R2043" t="s">
        <v>79</v>
      </c>
      <c r="S2043" t="s">
        <v>217</v>
      </c>
      <c r="T2043" t="s">
        <v>81</v>
      </c>
      <c r="U2043" t="s">
        <v>82</v>
      </c>
      <c r="V2043" t="s">
        <v>83</v>
      </c>
      <c r="W2043" t="s">
        <v>84</v>
      </c>
      <c r="X2043" t="s"/>
      <c r="Y2043" t="s">
        <v>85</v>
      </c>
      <c r="Z2043">
        <f>HYPERLINK("https://hotel-media.eclerx.com/savepage/tk_15462420668669612_sr_189.html","info")</f>
        <v/>
      </c>
      <c r="AA2043" t="n">
        <v>-2071692</v>
      </c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380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2071692</v>
      </c>
      <c r="AZ2043" t="s">
        <v>2047</v>
      </c>
      <c r="BA2043" t="s"/>
      <c r="BB2043" t="n">
        <v>41803</v>
      </c>
      <c r="BC2043" t="n">
        <v>52.506791</v>
      </c>
      <c r="BD2043" t="n">
        <v>52.506791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2049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62.5</v>
      </c>
      <c r="L2044" t="s">
        <v>76</v>
      </c>
      <c r="M2044" t="s"/>
      <c r="N2044" t="s">
        <v>93</v>
      </c>
      <c r="O2044" t="s">
        <v>78</v>
      </c>
      <c r="P2044" t="s">
        <v>2049</v>
      </c>
      <c r="Q2044" t="s"/>
      <c r="R2044" t="s">
        <v>269</v>
      </c>
      <c r="S2044" t="s">
        <v>1593</v>
      </c>
      <c r="T2044" t="s">
        <v>81</v>
      </c>
      <c r="U2044" t="s">
        <v>82</v>
      </c>
      <c r="V2044" t="s">
        <v>83</v>
      </c>
      <c r="W2044" t="s">
        <v>84</v>
      </c>
      <c r="X2044" t="s"/>
      <c r="Y2044" t="s">
        <v>85</v>
      </c>
      <c r="Z2044">
        <f>HYPERLINK("https://hotel-media.eclerx.com/savepage/tk_15462419771877751_sr_189.html","info")</f>
        <v/>
      </c>
      <c r="AA2044" t="n">
        <v>-2071660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340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2071660</v>
      </c>
      <c r="AZ2044" t="s">
        <v>2050</v>
      </c>
      <c r="BA2044" t="s"/>
      <c r="BB2044" t="n">
        <v>252325</v>
      </c>
      <c r="BC2044" t="n">
        <v>52.49913</v>
      </c>
      <c r="BD2044" t="n">
        <v>52.49913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2049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64</v>
      </c>
      <c r="L2045" t="s">
        <v>76</v>
      </c>
      <c r="M2045" t="s"/>
      <c r="N2045" t="s">
        <v>104</v>
      </c>
      <c r="O2045" t="s">
        <v>78</v>
      </c>
      <c r="P2045" t="s">
        <v>2049</v>
      </c>
      <c r="Q2045" t="s"/>
      <c r="R2045" t="s">
        <v>269</v>
      </c>
      <c r="S2045" t="s">
        <v>460</v>
      </c>
      <c r="T2045" t="s">
        <v>81</v>
      </c>
      <c r="U2045" t="s">
        <v>82</v>
      </c>
      <c r="V2045" t="s">
        <v>83</v>
      </c>
      <c r="W2045" t="s">
        <v>84</v>
      </c>
      <c r="X2045" t="s"/>
      <c r="Y2045" t="s">
        <v>85</v>
      </c>
      <c r="Z2045">
        <f>HYPERLINK("https://hotel-media.eclerx.com/savepage/tk_15462419771877751_sr_189.html","info")</f>
        <v/>
      </c>
      <c r="AA2045" t="n">
        <v>-2071660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340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2071660</v>
      </c>
      <c r="AZ2045" t="s">
        <v>2050</v>
      </c>
      <c r="BA2045" t="s"/>
      <c r="BB2045" t="n">
        <v>252325</v>
      </c>
      <c r="BC2045" t="n">
        <v>52.49913</v>
      </c>
      <c r="BD2045" t="n">
        <v>52.49913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1964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54.6</v>
      </c>
      <c r="L2046" t="s">
        <v>76</v>
      </c>
      <c r="M2046" t="s"/>
      <c r="N2046" t="s">
        <v>104</v>
      </c>
      <c r="O2046" t="s">
        <v>78</v>
      </c>
      <c r="P2046" t="s">
        <v>1964</v>
      </c>
      <c r="Q2046" t="s"/>
      <c r="R2046" t="s">
        <v>269</v>
      </c>
      <c r="S2046" t="s">
        <v>1965</v>
      </c>
      <c r="T2046" t="s">
        <v>81</v>
      </c>
      <c r="U2046" t="s">
        <v>82</v>
      </c>
      <c r="V2046" t="s">
        <v>83</v>
      </c>
      <c r="W2046" t="s">
        <v>109</v>
      </c>
      <c r="X2046" t="s"/>
      <c r="Y2046" t="s">
        <v>85</v>
      </c>
      <c r="Z2046">
        <f>HYPERLINK("https://hotel-media.eclerx.com/savepage/tk_15462423393024802_sr_189.html","info")</f>
        <v/>
      </c>
      <c r="AA2046" t="n">
        <v>-3010643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507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3010643</v>
      </c>
      <c r="AZ2046" t="s">
        <v>1966</v>
      </c>
      <c r="BA2046" t="s"/>
      <c r="BB2046" t="n">
        <v>499172</v>
      </c>
      <c r="BC2046" t="n">
        <v>52.455905</v>
      </c>
      <c r="BD2046" t="n">
        <v>52.455905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1964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60.9</v>
      </c>
      <c r="L2047" t="s">
        <v>76</v>
      </c>
      <c r="M2047" t="s"/>
      <c r="N2047" t="s">
        <v>182</v>
      </c>
      <c r="O2047" t="s">
        <v>78</v>
      </c>
      <c r="P2047" t="s">
        <v>1964</v>
      </c>
      <c r="Q2047" t="s"/>
      <c r="R2047" t="s">
        <v>269</v>
      </c>
      <c r="S2047" t="s">
        <v>1967</v>
      </c>
      <c r="T2047" t="s">
        <v>81</v>
      </c>
      <c r="U2047" t="s">
        <v>82</v>
      </c>
      <c r="V2047" t="s">
        <v>83</v>
      </c>
      <c r="W2047" t="s">
        <v>109</v>
      </c>
      <c r="X2047" t="s"/>
      <c r="Y2047" t="s">
        <v>85</v>
      </c>
      <c r="Z2047">
        <f>HYPERLINK("https://hotel-media.eclerx.com/savepage/tk_15462423393024802_sr_189.html","info")</f>
        <v/>
      </c>
      <c r="AA2047" t="n">
        <v>-3010643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507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3010643</v>
      </c>
      <c r="AZ2047" t="s">
        <v>1966</v>
      </c>
      <c r="BA2047" t="s"/>
      <c r="BB2047" t="n">
        <v>499172</v>
      </c>
      <c r="BC2047" t="n">
        <v>52.455905</v>
      </c>
      <c r="BD2047" t="n">
        <v>52.455905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2051</v>
      </c>
      <c r="F2048" t="n">
        <v>-1</v>
      </c>
      <c r="G2048" t="s">
        <v>74</v>
      </c>
      <c r="H2048" t="s">
        <v>75</v>
      </c>
      <c r="I2048" t="s"/>
      <c r="J2048" t="s">
        <v>74</v>
      </c>
      <c r="K2048" t="n">
        <v>76.5</v>
      </c>
      <c r="L2048" t="s">
        <v>76</v>
      </c>
      <c r="M2048" t="s"/>
      <c r="N2048" t="s">
        <v>93</v>
      </c>
      <c r="O2048" t="s">
        <v>78</v>
      </c>
      <c r="P2048" t="s">
        <v>2051</v>
      </c>
      <c r="Q2048" t="s"/>
      <c r="R2048" t="s">
        <v>171</v>
      </c>
      <c r="S2048" t="s">
        <v>1389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>
        <f>HYPERLINK("https://hotel-media.eclerx.com/savepage/tk_1546241430358774_sr_188.html","info")</f>
        <v/>
      </c>
      <c r="AA2048" t="n">
        <v>-2071667</v>
      </c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86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2071667</v>
      </c>
      <c r="AZ2048" t="s">
        <v>2052</v>
      </c>
      <c r="BA2048" t="s"/>
      <c r="BB2048" t="n">
        <v>548405</v>
      </c>
      <c r="BC2048" t="n">
        <v>52.54353</v>
      </c>
      <c r="BD2048" t="n">
        <v>52.54353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2051</v>
      </c>
      <c r="F2049" t="n">
        <v>-1</v>
      </c>
      <c r="G2049" t="s">
        <v>74</v>
      </c>
      <c r="H2049" t="s">
        <v>75</v>
      </c>
      <c r="I2049" t="s"/>
      <c r="J2049" t="s">
        <v>74</v>
      </c>
      <c r="K2049" t="n">
        <v>85</v>
      </c>
      <c r="L2049" t="s">
        <v>76</v>
      </c>
      <c r="M2049" t="s"/>
      <c r="N2049" t="s">
        <v>104</v>
      </c>
      <c r="O2049" t="s">
        <v>78</v>
      </c>
      <c r="P2049" t="s">
        <v>2051</v>
      </c>
      <c r="Q2049" t="s"/>
      <c r="R2049" t="s">
        <v>171</v>
      </c>
      <c r="S2049" t="s">
        <v>211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>
        <f>HYPERLINK("https://hotel-media.eclerx.com/savepage/tk_1546241430358774_sr_188.html","info")</f>
        <v/>
      </c>
      <c r="AA2049" t="n">
        <v>-2071667</v>
      </c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86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2071667</v>
      </c>
      <c r="AZ2049" t="s">
        <v>2052</v>
      </c>
      <c r="BA2049" t="s"/>
      <c r="BB2049" t="n">
        <v>548405</v>
      </c>
      <c r="BC2049" t="n">
        <v>52.54353</v>
      </c>
      <c r="BD2049" t="n">
        <v>52.54353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2053</v>
      </c>
      <c r="F2050" t="n">
        <v>2347088</v>
      </c>
      <c r="G2050" t="s">
        <v>74</v>
      </c>
      <c r="H2050" t="s">
        <v>75</v>
      </c>
      <c r="I2050" t="s"/>
      <c r="J2050" t="s">
        <v>74</v>
      </c>
      <c r="K2050" t="n">
        <v>69</v>
      </c>
      <c r="L2050" t="s">
        <v>76</v>
      </c>
      <c r="M2050" t="s"/>
      <c r="N2050" t="s">
        <v>93</v>
      </c>
      <c r="O2050" t="s">
        <v>78</v>
      </c>
      <c r="P2050" t="s">
        <v>2054</v>
      </c>
      <c r="Q2050" t="s"/>
      <c r="R2050" t="s">
        <v>112</v>
      </c>
      <c r="S2050" t="s">
        <v>367</v>
      </c>
      <c r="T2050" t="s">
        <v>81</v>
      </c>
      <c r="U2050" t="s">
        <v>82</v>
      </c>
      <c r="V2050" t="s">
        <v>83</v>
      </c>
      <c r="W2050" t="s">
        <v>109</v>
      </c>
      <c r="X2050" t="s"/>
      <c r="Y2050" t="s">
        <v>85</v>
      </c>
      <c r="Z2050">
        <f>HYPERLINK("https://hotel-media.eclerx.com/savepage/tk_15462416346905146_sr_188.html","info")</f>
        <v/>
      </c>
      <c r="AA2050" t="n">
        <v>271065</v>
      </c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196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2071499</v>
      </c>
      <c r="AZ2050" t="s">
        <v>2055</v>
      </c>
      <c r="BA2050" t="s"/>
      <c r="BB2050" t="n">
        <v>572472</v>
      </c>
      <c r="BC2050" t="n">
        <v>52.50153</v>
      </c>
      <c r="BD2050" t="n">
        <v>52.50153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2053</v>
      </c>
      <c r="F2051" t="n">
        <v>2347088</v>
      </c>
      <c r="G2051" t="s">
        <v>74</v>
      </c>
      <c r="H2051" t="s">
        <v>75</v>
      </c>
      <c r="I2051" t="s"/>
      <c r="J2051" t="s">
        <v>74</v>
      </c>
      <c r="K2051" t="n">
        <v>77.01000000000001</v>
      </c>
      <c r="L2051" t="s">
        <v>76</v>
      </c>
      <c r="M2051" t="s"/>
      <c r="N2051" t="s">
        <v>2056</v>
      </c>
      <c r="O2051" t="s">
        <v>78</v>
      </c>
      <c r="P2051" t="s">
        <v>2054</v>
      </c>
      <c r="Q2051" t="s"/>
      <c r="R2051" t="s">
        <v>112</v>
      </c>
      <c r="S2051" t="s">
        <v>385</v>
      </c>
      <c r="T2051" t="s">
        <v>81</v>
      </c>
      <c r="U2051" t="s">
        <v>82</v>
      </c>
      <c r="V2051" t="s">
        <v>83</v>
      </c>
      <c r="W2051" t="s">
        <v>109</v>
      </c>
      <c r="X2051" t="s"/>
      <c r="Y2051" t="s">
        <v>85</v>
      </c>
      <c r="Z2051">
        <f>HYPERLINK("https://hotel-media.eclerx.com/savepage/tk_15462416346905146_sr_188.html","info")</f>
        <v/>
      </c>
      <c r="AA2051" t="n">
        <v>271065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196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2071499</v>
      </c>
      <c r="AZ2051" t="s">
        <v>2055</v>
      </c>
      <c r="BA2051" t="s"/>
      <c r="BB2051" t="n">
        <v>572472</v>
      </c>
      <c r="BC2051" t="n">
        <v>52.50153</v>
      </c>
      <c r="BD2051" t="n">
        <v>52.50153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2053</v>
      </c>
      <c r="F2052" t="n">
        <v>2347088</v>
      </c>
      <c r="G2052" t="s">
        <v>74</v>
      </c>
      <c r="H2052" t="s">
        <v>75</v>
      </c>
      <c r="I2052" t="s"/>
      <c r="J2052" t="s">
        <v>74</v>
      </c>
      <c r="K2052" t="n">
        <v>86.51000000000001</v>
      </c>
      <c r="L2052" t="s">
        <v>76</v>
      </c>
      <c r="M2052" t="s"/>
      <c r="N2052" t="s">
        <v>2057</v>
      </c>
      <c r="O2052" t="s">
        <v>78</v>
      </c>
      <c r="P2052" t="s">
        <v>2054</v>
      </c>
      <c r="Q2052" t="s"/>
      <c r="R2052" t="s">
        <v>112</v>
      </c>
      <c r="S2052" t="s">
        <v>2058</v>
      </c>
      <c r="T2052" t="s">
        <v>81</v>
      </c>
      <c r="U2052" t="s">
        <v>82</v>
      </c>
      <c r="V2052" t="s">
        <v>83</v>
      </c>
      <c r="W2052" t="s">
        <v>109</v>
      </c>
      <c r="X2052" t="s"/>
      <c r="Y2052" t="s">
        <v>85</v>
      </c>
      <c r="Z2052">
        <f>HYPERLINK("https://hotel-media.eclerx.com/savepage/tk_15462416346905146_sr_188.html","info")</f>
        <v/>
      </c>
      <c r="AA2052" t="n">
        <v>271065</v>
      </c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196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2071499</v>
      </c>
      <c r="AZ2052" t="s">
        <v>2055</v>
      </c>
      <c r="BA2052" t="s"/>
      <c r="BB2052" t="n">
        <v>572472</v>
      </c>
      <c r="BC2052" t="n">
        <v>52.50153</v>
      </c>
      <c r="BD2052" t="n">
        <v>52.50153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2053</v>
      </c>
      <c r="F2053" t="n">
        <v>2347088</v>
      </c>
      <c r="G2053" t="s">
        <v>74</v>
      </c>
      <c r="H2053" t="s">
        <v>75</v>
      </c>
      <c r="I2053" t="s"/>
      <c r="J2053" t="s">
        <v>74</v>
      </c>
      <c r="K2053" t="n">
        <v>86.51000000000001</v>
      </c>
      <c r="L2053" t="s">
        <v>76</v>
      </c>
      <c r="M2053" t="s"/>
      <c r="N2053" t="s">
        <v>2057</v>
      </c>
      <c r="O2053" t="s">
        <v>78</v>
      </c>
      <c r="P2053" t="s">
        <v>2054</v>
      </c>
      <c r="Q2053" t="s"/>
      <c r="R2053" t="s">
        <v>112</v>
      </c>
      <c r="S2053" t="s">
        <v>2058</v>
      </c>
      <c r="T2053" t="s">
        <v>81</v>
      </c>
      <c r="U2053" t="s">
        <v>82</v>
      </c>
      <c r="V2053" t="s">
        <v>83</v>
      </c>
      <c r="W2053" t="s">
        <v>109</v>
      </c>
      <c r="X2053" t="s"/>
      <c r="Y2053" t="s">
        <v>85</v>
      </c>
      <c r="Z2053">
        <f>HYPERLINK("https://hotel-media.eclerx.com/savepage/tk_15462416346905146_sr_188.html","info")</f>
        <v/>
      </c>
      <c r="AA2053" t="n">
        <v>271065</v>
      </c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196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2071499</v>
      </c>
      <c r="AZ2053" t="s">
        <v>2055</v>
      </c>
      <c r="BA2053" t="s"/>
      <c r="BB2053" t="n">
        <v>572472</v>
      </c>
      <c r="BC2053" t="n">
        <v>52.50153</v>
      </c>
      <c r="BD2053" t="n">
        <v>52.50153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2053</v>
      </c>
      <c r="F2054" t="n">
        <v>2347088</v>
      </c>
      <c r="G2054" t="s">
        <v>74</v>
      </c>
      <c r="H2054" t="s">
        <v>75</v>
      </c>
      <c r="I2054" t="s"/>
      <c r="J2054" t="s">
        <v>74</v>
      </c>
      <c r="K2054" t="n">
        <v>96.01000000000001</v>
      </c>
      <c r="L2054" t="s">
        <v>76</v>
      </c>
      <c r="M2054" t="s"/>
      <c r="N2054" t="s">
        <v>2059</v>
      </c>
      <c r="O2054" t="s">
        <v>78</v>
      </c>
      <c r="P2054" t="s">
        <v>2054</v>
      </c>
      <c r="Q2054" t="s"/>
      <c r="R2054" t="s">
        <v>112</v>
      </c>
      <c r="S2054" t="s">
        <v>2060</v>
      </c>
      <c r="T2054" t="s">
        <v>81</v>
      </c>
      <c r="U2054" t="s">
        <v>82</v>
      </c>
      <c r="V2054" t="s">
        <v>83</v>
      </c>
      <c r="W2054" t="s">
        <v>109</v>
      </c>
      <c r="X2054" t="s"/>
      <c r="Y2054" t="s">
        <v>85</v>
      </c>
      <c r="Z2054">
        <f>HYPERLINK("https://hotel-media.eclerx.com/savepage/tk_15462416346905146_sr_188.html","info")</f>
        <v/>
      </c>
      <c r="AA2054" t="n">
        <v>271065</v>
      </c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196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2071499</v>
      </c>
      <c r="AZ2054" t="s">
        <v>2055</v>
      </c>
      <c r="BA2054" t="s"/>
      <c r="BB2054" t="n">
        <v>572472</v>
      </c>
      <c r="BC2054" t="n">
        <v>52.50153</v>
      </c>
      <c r="BD2054" t="n">
        <v>52.50153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2053</v>
      </c>
      <c r="F2055" t="n">
        <v>2347088</v>
      </c>
      <c r="G2055" t="s">
        <v>74</v>
      </c>
      <c r="H2055" t="s">
        <v>75</v>
      </c>
      <c r="I2055" t="s"/>
      <c r="J2055" t="s">
        <v>74</v>
      </c>
      <c r="K2055" t="n">
        <v>125.5</v>
      </c>
      <c r="L2055" t="s">
        <v>76</v>
      </c>
      <c r="M2055" t="s"/>
      <c r="N2055" t="s">
        <v>2057</v>
      </c>
      <c r="O2055" t="s">
        <v>78</v>
      </c>
      <c r="P2055" t="s">
        <v>2054</v>
      </c>
      <c r="Q2055" t="s"/>
      <c r="R2055" t="s">
        <v>112</v>
      </c>
      <c r="S2055" t="s">
        <v>997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>
        <f>HYPERLINK("https://hotel-media.eclerx.com/savepage/tk_15462416346905146_sr_188.html","info")</f>
        <v/>
      </c>
      <c r="AA2055" t="n">
        <v>271065</v>
      </c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196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2071499</v>
      </c>
      <c r="AZ2055" t="s">
        <v>2055</v>
      </c>
      <c r="BA2055" t="s"/>
      <c r="BB2055" t="n">
        <v>572472</v>
      </c>
      <c r="BC2055" t="n">
        <v>52.50153</v>
      </c>
      <c r="BD2055" t="n">
        <v>52.50153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2053</v>
      </c>
      <c r="F2056" t="n">
        <v>2347088</v>
      </c>
      <c r="G2056" t="s">
        <v>74</v>
      </c>
      <c r="H2056" t="s">
        <v>75</v>
      </c>
      <c r="I2056" t="s"/>
      <c r="J2056" t="s">
        <v>74</v>
      </c>
      <c r="K2056" t="n">
        <v>125.5</v>
      </c>
      <c r="L2056" t="s">
        <v>76</v>
      </c>
      <c r="M2056" t="s"/>
      <c r="N2056" t="s">
        <v>2057</v>
      </c>
      <c r="O2056" t="s">
        <v>78</v>
      </c>
      <c r="P2056" t="s">
        <v>2054</v>
      </c>
      <c r="Q2056" t="s"/>
      <c r="R2056" t="s">
        <v>112</v>
      </c>
      <c r="S2056" t="s">
        <v>997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>
        <f>HYPERLINK("https://hotel-media.eclerx.com/savepage/tk_15462416346905146_sr_188.html","info")</f>
        <v/>
      </c>
      <c r="AA2056" t="n">
        <v>271065</v>
      </c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196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2071499</v>
      </c>
      <c r="AZ2056" t="s">
        <v>2055</v>
      </c>
      <c r="BA2056" t="s"/>
      <c r="BB2056" t="n">
        <v>572472</v>
      </c>
      <c r="BC2056" t="n">
        <v>52.50153</v>
      </c>
      <c r="BD2056" t="n">
        <v>52.50153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2053</v>
      </c>
      <c r="F2057" t="n">
        <v>2347088</v>
      </c>
      <c r="G2057" t="s">
        <v>74</v>
      </c>
      <c r="H2057" t="s">
        <v>75</v>
      </c>
      <c r="I2057" t="s"/>
      <c r="J2057" t="s">
        <v>74</v>
      </c>
      <c r="K2057" t="n">
        <v>135.5</v>
      </c>
      <c r="L2057" t="s">
        <v>76</v>
      </c>
      <c r="M2057" t="s"/>
      <c r="N2057" t="s">
        <v>2059</v>
      </c>
      <c r="O2057" t="s">
        <v>78</v>
      </c>
      <c r="P2057" t="s">
        <v>2054</v>
      </c>
      <c r="Q2057" t="s"/>
      <c r="R2057" t="s">
        <v>112</v>
      </c>
      <c r="S2057" t="s">
        <v>1000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>
        <f>HYPERLINK("https://hotel-media.eclerx.com/savepage/tk_15462416346905146_sr_188.html","info")</f>
        <v/>
      </c>
      <c r="AA2057" t="n">
        <v>271065</v>
      </c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196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2071499</v>
      </c>
      <c r="AZ2057" t="s">
        <v>2055</v>
      </c>
      <c r="BA2057" t="s"/>
      <c r="BB2057" t="n">
        <v>572472</v>
      </c>
      <c r="BC2057" t="n">
        <v>52.50153</v>
      </c>
      <c r="BD2057" t="n">
        <v>52.50153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846</v>
      </c>
      <c r="F2058" t="n">
        <v>-1</v>
      </c>
      <c r="G2058" t="s">
        <v>74</v>
      </c>
      <c r="H2058" t="s">
        <v>75</v>
      </c>
      <c r="I2058" t="s"/>
      <c r="J2058" t="s">
        <v>74</v>
      </c>
      <c r="K2058" t="n">
        <v>148.99</v>
      </c>
      <c r="L2058" t="s">
        <v>76</v>
      </c>
      <c r="M2058" t="s"/>
      <c r="N2058" t="s">
        <v>137</v>
      </c>
      <c r="O2058" t="s">
        <v>78</v>
      </c>
      <c r="P2058" t="s">
        <v>846</v>
      </c>
      <c r="Q2058" t="s"/>
      <c r="R2058" t="s">
        <v>112</v>
      </c>
      <c r="S2058" t="s">
        <v>847</v>
      </c>
      <c r="T2058" t="s">
        <v>81</v>
      </c>
      <c r="U2058" t="s">
        <v>82</v>
      </c>
      <c r="V2058" t="s">
        <v>83</v>
      </c>
      <c r="W2058" t="s">
        <v>109</v>
      </c>
      <c r="X2058" t="s"/>
      <c r="Y2058" t="s">
        <v>85</v>
      </c>
      <c r="Z2058">
        <f>HYPERLINK("https://hotel-media.eclerx.com/savepage/tk_15462421865342681_sr_188.html","info")</f>
        <v/>
      </c>
      <c r="AA2058" t="n">
        <v>-2092523</v>
      </c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497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2092523</v>
      </c>
      <c r="AZ2058" t="s">
        <v>848</v>
      </c>
      <c r="BA2058" t="s"/>
      <c r="BB2058" t="n">
        <v>144818</v>
      </c>
      <c r="BC2058" t="n">
        <v>52.53209</v>
      </c>
      <c r="BD2058" t="n">
        <v>52.53209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1862</v>
      </c>
      <c r="F2059" t="n">
        <v>-1</v>
      </c>
      <c r="G2059" t="s">
        <v>74</v>
      </c>
      <c r="H2059" t="s">
        <v>75</v>
      </c>
      <c r="I2059" t="s"/>
      <c r="J2059" t="s">
        <v>74</v>
      </c>
      <c r="K2059" t="n">
        <v>89</v>
      </c>
      <c r="L2059" t="s">
        <v>76</v>
      </c>
      <c r="M2059" t="s"/>
      <c r="N2059" t="s">
        <v>313</v>
      </c>
      <c r="O2059" t="s">
        <v>78</v>
      </c>
      <c r="P2059" t="s">
        <v>1862</v>
      </c>
      <c r="Q2059" t="s"/>
      <c r="R2059" t="s">
        <v>112</v>
      </c>
      <c r="S2059" t="s">
        <v>1179</v>
      </c>
      <c r="T2059" t="s">
        <v>81</v>
      </c>
      <c r="U2059" t="s">
        <v>82</v>
      </c>
      <c r="V2059" t="s">
        <v>83</v>
      </c>
      <c r="W2059" t="s">
        <v>109</v>
      </c>
      <c r="X2059" t="s"/>
      <c r="Y2059" t="s">
        <v>85</v>
      </c>
      <c r="Z2059">
        <f>HYPERLINK("https://hotel-media.eclerx.com/savepage/tk_15462418567902365_sr_188.html","info")</f>
        <v/>
      </c>
      <c r="AA2059" t="n">
        <v>-8979264</v>
      </c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317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8979264</v>
      </c>
      <c r="AZ2059" t="s">
        <v>1863</v>
      </c>
      <c r="BA2059" t="s"/>
      <c r="BB2059" t="n">
        <v>545095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1862</v>
      </c>
      <c r="F2060" t="n">
        <v>-1</v>
      </c>
      <c r="G2060" t="s">
        <v>74</v>
      </c>
      <c r="H2060" t="s">
        <v>75</v>
      </c>
      <c r="I2060" t="s"/>
      <c r="J2060" t="s">
        <v>74</v>
      </c>
      <c r="K2060" t="n">
        <v>109</v>
      </c>
      <c r="L2060" t="s">
        <v>76</v>
      </c>
      <c r="M2060" t="s"/>
      <c r="N2060" t="s">
        <v>95</v>
      </c>
      <c r="O2060" t="s">
        <v>78</v>
      </c>
      <c r="P2060" t="s">
        <v>1862</v>
      </c>
      <c r="Q2060" t="s"/>
      <c r="R2060" t="s">
        <v>112</v>
      </c>
      <c r="S2060" t="s">
        <v>202</v>
      </c>
      <c r="T2060" t="s">
        <v>81</v>
      </c>
      <c r="U2060" t="s">
        <v>82</v>
      </c>
      <c r="V2060" t="s">
        <v>83</v>
      </c>
      <c r="W2060" t="s">
        <v>109</v>
      </c>
      <c r="X2060" t="s"/>
      <c r="Y2060" t="s">
        <v>85</v>
      </c>
      <c r="Z2060">
        <f>HYPERLINK("https://hotel-media.eclerx.com/savepage/tk_15462418567902365_sr_188.html","info")</f>
        <v/>
      </c>
      <c r="AA2060" t="n">
        <v>-8979264</v>
      </c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317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8979264</v>
      </c>
      <c r="AZ2060" t="s">
        <v>1863</v>
      </c>
      <c r="BA2060" t="s"/>
      <c r="BB2060" t="n">
        <v>545095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1862</v>
      </c>
      <c r="F2061" t="n">
        <v>-1</v>
      </c>
      <c r="G2061" t="s">
        <v>74</v>
      </c>
      <c r="H2061" t="s">
        <v>75</v>
      </c>
      <c r="I2061" t="s"/>
      <c r="J2061" t="s">
        <v>74</v>
      </c>
      <c r="K2061" t="n">
        <v>119</v>
      </c>
      <c r="L2061" t="s">
        <v>76</v>
      </c>
      <c r="M2061" t="s"/>
      <c r="N2061" t="s">
        <v>201</v>
      </c>
      <c r="O2061" t="s">
        <v>78</v>
      </c>
      <c r="P2061" t="s">
        <v>1862</v>
      </c>
      <c r="Q2061" t="s"/>
      <c r="R2061" t="s">
        <v>112</v>
      </c>
      <c r="S2061" t="s">
        <v>204</v>
      </c>
      <c r="T2061" t="s">
        <v>81</v>
      </c>
      <c r="U2061" t="s">
        <v>82</v>
      </c>
      <c r="V2061" t="s">
        <v>83</v>
      </c>
      <c r="W2061" t="s">
        <v>109</v>
      </c>
      <c r="X2061" t="s"/>
      <c r="Y2061" t="s">
        <v>85</v>
      </c>
      <c r="Z2061">
        <f>HYPERLINK("https://hotel-media.eclerx.com/savepage/tk_15462418567902365_sr_188.html","info")</f>
        <v/>
      </c>
      <c r="AA2061" t="n">
        <v>-8979264</v>
      </c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317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8979264</v>
      </c>
      <c r="AZ2061" t="s">
        <v>1863</v>
      </c>
      <c r="BA2061" t="s"/>
      <c r="BB2061" t="n">
        <v>545095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1862</v>
      </c>
      <c r="F2062" t="n">
        <v>-1</v>
      </c>
      <c r="G2062" t="s">
        <v>74</v>
      </c>
      <c r="H2062" t="s">
        <v>75</v>
      </c>
      <c r="I2062" t="s"/>
      <c r="J2062" t="s">
        <v>74</v>
      </c>
      <c r="K2062" t="n">
        <v>159</v>
      </c>
      <c r="L2062" t="s">
        <v>76</v>
      </c>
      <c r="M2062" t="s"/>
      <c r="N2062" t="s">
        <v>546</v>
      </c>
      <c r="O2062" t="s">
        <v>78</v>
      </c>
      <c r="P2062" t="s">
        <v>1862</v>
      </c>
      <c r="Q2062" t="s"/>
      <c r="R2062" t="s">
        <v>112</v>
      </c>
      <c r="S2062" t="s">
        <v>985</v>
      </c>
      <c r="T2062" t="s">
        <v>81</v>
      </c>
      <c r="U2062" t="s">
        <v>82</v>
      </c>
      <c r="V2062" t="s">
        <v>83</v>
      </c>
      <c r="W2062" t="s">
        <v>109</v>
      </c>
      <c r="X2062" t="s"/>
      <c r="Y2062" t="s">
        <v>85</v>
      </c>
      <c r="Z2062">
        <f>HYPERLINK("https://hotel-media.eclerx.com/savepage/tk_15462418567902365_sr_188.html","info")</f>
        <v/>
      </c>
      <c r="AA2062" t="n">
        <v>-8979264</v>
      </c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317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8979264</v>
      </c>
      <c r="AZ2062" t="s">
        <v>1863</v>
      </c>
      <c r="BA2062" t="s"/>
      <c r="BB2062" t="n">
        <v>545095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1862</v>
      </c>
      <c r="F2063" t="n">
        <v>-1</v>
      </c>
      <c r="G2063" t="s">
        <v>74</v>
      </c>
      <c r="H2063" t="s">
        <v>75</v>
      </c>
      <c r="I2063" t="s"/>
      <c r="J2063" t="s">
        <v>74</v>
      </c>
      <c r="K2063" t="n">
        <v>189</v>
      </c>
      <c r="L2063" t="s">
        <v>76</v>
      </c>
      <c r="M2063" t="s"/>
      <c r="N2063" t="s">
        <v>546</v>
      </c>
      <c r="O2063" t="s">
        <v>78</v>
      </c>
      <c r="P2063" t="s">
        <v>1862</v>
      </c>
      <c r="Q2063" t="s"/>
      <c r="R2063" t="s">
        <v>112</v>
      </c>
      <c r="S2063" t="s">
        <v>986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>
        <f>HYPERLINK("https://hotel-media.eclerx.com/savepage/tk_15462418567902365_sr_188.html","info")</f>
        <v/>
      </c>
      <c r="AA2063" t="n">
        <v>-8979264</v>
      </c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317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8979264</v>
      </c>
      <c r="AZ2063" t="s">
        <v>1863</v>
      </c>
      <c r="BA2063" t="s"/>
      <c r="BB2063" t="n">
        <v>545095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1417</v>
      </c>
      <c r="F2064" t="n">
        <v>-1</v>
      </c>
      <c r="G2064" t="s">
        <v>74</v>
      </c>
      <c r="H2064" t="s">
        <v>75</v>
      </c>
      <c r="I2064" t="s"/>
      <c r="J2064" t="s">
        <v>74</v>
      </c>
      <c r="K2064" t="n">
        <v>50.15</v>
      </c>
      <c r="L2064" t="s">
        <v>76</v>
      </c>
      <c r="M2064" t="s"/>
      <c r="N2064" t="s">
        <v>93</v>
      </c>
      <c r="O2064" t="s">
        <v>78</v>
      </c>
      <c r="P2064" t="s">
        <v>1417</v>
      </c>
      <c r="Q2064" t="s"/>
      <c r="R2064" t="s">
        <v>171</v>
      </c>
      <c r="S2064" t="s">
        <v>1418</v>
      </c>
      <c r="T2064" t="s">
        <v>81</v>
      </c>
      <c r="U2064" t="s">
        <v>82</v>
      </c>
      <c r="V2064" t="s">
        <v>83</v>
      </c>
      <c r="W2064" t="s">
        <v>109</v>
      </c>
      <c r="X2064" t="s"/>
      <c r="Y2064" t="s">
        <v>85</v>
      </c>
      <c r="Z2064">
        <f>HYPERLINK("https://hotel-media.eclerx.com/savepage/tk_15462418652178388_sr_189.html","info")</f>
        <v/>
      </c>
      <c r="AA2064" t="n">
        <v>-2071616</v>
      </c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288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2071616</v>
      </c>
      <c r="AZ2064" t="s">
        <v>1419</v>
      </c>
      <c r="BA2064" t="s"/>
      <c r="BB2064" t="n">
        <v>17033</v>
      </c>
      <c r="BC2064" t="n">
        <v>52.50972</v>
      </c>
      <c r="BD2064" t="n">
        <v>52.50972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1417</v>
      </c>
      <c r="F2065" t="n">
        <v>-1</v>
      </c>
      <c r="G2065" t="s">
        <v>74</v>
      </c>
      <c r="H2065" t="s">
        <v>75</v>
      </c>
      <c r="I2065" t="s"/>
      <c r="J2065" t="s">
        <v>74</v>
      </c>
      <c r="K2065" t="n">
        <v>56.5</v>
      </c>
      <c r="L2065" t="s">
        <v>76</v>
      </c>
      <c r="M2065" t="s"/>
      <c r="N2065" t="s">
        <v>1420</v>
      </c>
      <c r="O2065" t="s">
        <v>78</v>
      </c>
      <c r="P2065" t="s">
        <v>1417</v>
      </c>
      <c r="Q2065" t="s"/>
      <c r="R2065" t="s">
        <v>171</v>
      </c>
      <c r="S2065" t="s">
        <v>1421</v>
      </c>
      <c r="T2065" t="s">
        <v>81</v>
      </c>
      <c r="U2065" t="s">
        <v>82</v>
      </c>
      <c r="V2065" t="s">
        <v>83</v>
      </c>
      <c r="W2065" t="s">
        <v>109</v>
      </c>
      <c r="X2065" t="s"/>
      <c r="Y2065" t="s">
        <v>85</v>
      </c>
      <c r="Z2065">
        <f>HYPERLINK("https://hotel-media.eclerx.com/savepage/tk_15462418652178388_sr_189.html","info")</f>
        <v/>
      </c>
      <c r="AA2065" t="n">
        <v>-2071616</v>
      </c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288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2071616</v>
      </c>
      <c r="AZ2065" t="s">
        <v>1419</v>
      </c>
      <c r="BA2065" t="s"/>
      <c r="BB2065" t="n">
        <v>17033</v>
      </c>
      <c r="BC2065" t="n">
        <v>52.50972</v>
      </c>
      <c r="BD2065" t="n">
        <v>52.50972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1417</v>
      </c>
      <c r="F2066" t="n">
        <v>-1</v>
      </c>
      <c r="G2066" t="s">
        <v>74</v>
      </c>
      <c r="H2066" t="s">
        <v>75</v>
      </c>
      <c r="I2066" t="s"/>
      <c r="J2066" t="s">
        <v>74</v>
      </c>
      <c r="K2066" t="n">
        <v>69</v>
      </c>
      <c r="L2066" t="s">
        <v>76</v>
      </c>
      <c r="M2066" t="s"/>
      <c r="N2066" t="s">
        <v>201</v>
      </c>
      <c r="O2066" t="s">
        <v>78</v>
      </c>
      <c r="P2066" t="s">
        <v>1417</v>
      </c>
      <c r="Q2066" t="s"/>
      <c r="R2066" t="s">
        <v>171</v>
      </c>
      <c r="S2066" t="s">
        <v>367</v>
      </c>
      <c r="T2066" t="s">
        <v>81</v>
      </c>
      <c r="U2066" t="s">
        <v>82</v>
      </c>
      <c r="V2066" t="s">
        <v>83</v>
      </c>
      <c r="W2066" t="s">
        <v>109</v>
      </c>
      <c r="X2066" t="s"/>
      <c r="Y2066" t="s">
        <v>85</v>
      </c>
      <c r="Z2066">
        <f>HYPERLINK("https://hotel-media.eclerx.com/savepage/tk_15462418652178388_sr_189.html","info")</f>
        <v/>
      </c>
      <c r="AA2066" t="n">
        <v>-2071616</v>
      </c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288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2071616</v>
      </c>
      <c r="AZ2066" t="s">
        <v>1419</v>
      </c>
      <c r="BA2066" t="s"/>
      <c r="BB2066" t="n">
        <v>17033</v>
      </c>
      <c r="BC2066" t="n">
        <v>52.50972</v>
      </c>
      <c r="BD2066" t="n">
        <v>52.50972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2061</v>
      </c>
      <c r="F2067" t="n">
        <v>1765648</v>
      </c>
      <c r="G2067" t="s">
        <v>74</v>
      </c>
      <c r="H2067" t="s">
        <v>75</v>
      </c>
      <c r="I2067" t="s"/>
      <c r="J2067" t="s">
        <v>74</v>
      </c>
      <c r="K2067" t="n">
        <v>59</v>
      </c>
      <c r="L2067" t="s">
        <v>76</v>
      </c>
      <c r="M2067" t="s"/>
      <c r="N2067" t="s">
        <v>2062</v>
      </c>
      <c r="O2067" t="s">
        <v>78</v>
      </c>
      <c r="P2067" t="s">
        <v>2063</v>
      </c>
      <c r="Q2067" t="s"/>
      <c r="R2067" t="s">
        <v>79</v>
      </c>
      <c r="S2067" t="s">
        <v>286</v>
      </c>
      <c r="T2067" t="s">
        <v>81</v>
      </c>
      <c r="U2067" t="s">
        <v>82</v>
      </c>
      <c r="V2067" t="s">
        <v>83</v>
      </c>
      <c r="W2067" t="s">
        <v>109</v>
      </c>
      <c r="X2067" t="s"/>
      <c r="Y2067" t="s">
        <v>85</v>
      </c>
      <c r="Z2067">
        <f>HYPERLINK("https://hotel-media.eclerx.com/savepage/tk_1546241354884453_sr_189.html","info")</f>
        <v/>
      </c>
      <c r="AA2067" t="n">
        <v>228052</v>
      </c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40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937875</v>
      </c>
      <c r="AZ2067" t="s">
        <v>2064</v>
      </c>
      <c r="BA2067" t="s"/>
      <c r="BB2067" t="n">
        <v>60270</v>
      </c>
      <c r="BC2067" t="n">
        <v>52.528676</v>
      </c>
      <c r="BD2067" t="n">
        <v>52.528676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2061</v>
      </c>
      <c r="F2068" t="n">
        <v>1765648</v>
      </c>
      <c r="G2068" t="s">
        <v>74</v>
      </c>
      <c r="H2068" t="s">
        <v>75</v>
      </c>
      <c r="I2068" t="s"/>
      <c r="J2068" t="s">
        <v>74</v>
      </c>
      <c r="K2068" t="n">
        <v>69</v>
      </c>
      <c r="L2068" t="s">
        <v>76</v>
      </c>
      <c r="M2068" t="s"/>
      <c r="N2068" t="s">
        <v>2065</v>
      </c>
      <c r="O2068" t="s">
        <v>78</v>
      </c>
      <c r="P2068" t="s">
        <v>2063</v>
      </c>
      <c r="Q2068" t="s"/>
      <c r="R2068" t="s">
        <v>79</v>
      </c>
      <c r="S2068" t="s">
        <v>367</v>
      </c>
      <c r="T2068" t="s">
        <v>81</v>
      </c>
      <c r="U2068" t="s">
        <v>82</v>
      </c>
      <c r="V2068" t="s">
        <v>83</v>
      </c>
      <c r="W2068" t="s">
        <v>109</v>
      </c>
      <c r="X2068" t="s"/>
      <c r="Y2068" t="s">
        <v>85</v>
      </c>
      <c r="Z2068">
        <f>HYPERLINK("https://hotel-media.eclerx.com/savepage/tk_1546241354884453_sr_189.html","info")</f>
        <v/>
      </c>
      <c r="AA2068" t="n">
        <v>228052</v>
      </c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40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937875</v>
      </c>
      <c r="AZ2068" t="s">
        <v>2064</v>
      </c>
      <c r="BA2068" t="s"/>
      <c r="BB2068" t="n">
        <v>60270</v>
      </c>
      <c r="BC2068" t="n">
        <v>52.528676</v>
      </c>
      <c r="BD2068" t="n">
        <v>52.528676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2061</v>
      </c>
      <c r="F2069" t="n">
        <v>1765648</v>
      </c>
      <c r="G2069" t="s">
        <v>74</v>
      </c>
      <c r="H2069" t="s">
        <v>75</v>
      </c>
      <c r="I2069" t="s"/>
      <c r="J2069" t="s">
        <v>74</v>
      </c>
      <c r="K2069" t="n">
        <v>59</v>
      </c>
      <c r="L2069" t="s">
        <v>76</v>
      </c>
      <c r="M2069" t="s"/>
      <c r="N2069" t="s">
        <v>1688</v>
      </c>
      <c r="O2069" t="s">
        <v>78</v>
      </c>
      <c r="P2069" t="s">
        <v>2063</v>
      </c>
      <c r="Q2069" t="s"/>
      <c r="R2069" t="s">
        <v>79</v>
      </c>
      <c r="S2069" t="s">
        <v>286</v>
      </c>
      <c r="T2069" t="s">
        <v>81</v>
      </c>
      <c r="U2069" t="s">
        <v>82</v>
      </c>
      <c r="V2069" t="s">
        <v>83</v>
      </c>
      <c r="W2069" t="s">
        <v>109</v>
      </c>
      <c r="X2069" t="s"/>
      <c r="Y2069" t="s">
        <v>85</v>
      </c>
      <c r="Z2069">
        <f>HYPERLINK("https://hotel-media.eclerx.com/savepage/tk_1546241354884453_sr_189.html","info")</f>
        <v/>
      </c>
      <c r="AA2069" t="n">
        <v>228052</v>
      </c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40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937875</v>
      </c>
      <c r="AZ2069" t="s">
        <v>2064</v>
      </c>
      <c r="BA2069" t="s"/>
      <c r="BB2069" t="n">
        <v>60270</v>
      </c>
      <c r="BC2069" t="n">
        <v>52.528676</v>
      </c>
      <c r="BD2069" t="n">
        <v>52.528676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2061</v>
      </c>
      <c r="F2070" t="n">
        <v>1765648</v>
      </c>
      <c r="G2070" t="s">
        <v>74</v>
      </c>
      <c r="H2070" t="s">
        <v>75</v>
      </c>
      <c r="I2070" t="s"/>
      <c r="J2070" t="s">
        <v>74</v>
      </c>
      <c r="K2070" t="n">
        <v>59</v>
      </c>
      <c r="L2070" t="s">
        <v>76</v>
      </c>
      <c r="M2070" t="s"/>
      <c r="N2070" t="s">
        <v>2066</v>
      </c>
      <c r="O2070" t="s">
        <v>78</v>
      </c>
      <c r="P2070" t="s">
        <v>2063</v>
      </c>
      <c r="Q2070" t="s"/>
      <c r="R2070" t="s">
        <v>79</v>
      </c>
      <c r="S2070" t="s">
        <v>286</v>
      </c>
      <c r="T2070" t="s">
        <v>81</v>
      </c>
      <c r="U2070" t="s">
        <v>82</v>
      </c>
      <c r="V2070" t="s">
        <v>83</v>
      </c>
      <c r="W2070" t="s">
        <v>109</v>
      </c>
      <c r="X2070" t="s"/>
      <c r="Y2070" t="s">
        <v>85</v>
      </c>
      <c r="Z2070">
        <f>HYPERLINK("https://hotel-media.eclerx.com/savepage/tk_1546241354884453_sr_189.html","info")</f>
        <v/>
      </c>
      <c r="AA2070" t="n">
        <v>228052</v>
      </c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40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937875</v>
      </c>
      <c r="AZ2070" t="s">
        <v>2064</v>
      </c>
      <c r="BA2070" t="s"/>
      <c r="BB2070" t="n">
        <v>60270</v>
      </c>
      <c r="BC2070" t="n">
        <v>52.528676</v>
      </c>
      <c r="BD2070" t="n">
        <v>52.528676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2061</v>
      </c>
      <c r="F2071" t="n">
        <v>1765648</v>
      </c>
      <c r="G2071" t="s">
        <v>74</v>
      </c>
      <c r="H2071" t="s">
        <v>75</v>
      </c>
      <c r="I2071" t="s"/>
      <c r="J2071" t="s">
        <v>74</v>
      </c>
      <c r="K2071" t="n">
        <v>59</v>
      </c>
      <c r="L2071" t="s">
        <v>76</v>
      </c>
      <c r="M2071" t="s"/>
      <c r="N2071" t="s">
        <v>1688</v>
      </c>
      <c r="O2071" t="s">
        <v>78</v>
      </c>
      <c r="P2071" t="s">
        <v>2063</v>
      </c>
      <c r="Q2071" t="s"/>
      <c r="R2071" t="s">
        <v>79</v>
      </c>
      <c r="S2071" t="s">
        <v>286</v>
      </c>
      <c r="T2071" t="s">
        <v>81</v>
      </c>
      <c r="U2071" t="s">
        <v>82</v>
      </c>
      <c r="V2071" t="s">
        <v>83</v>
      </c>
      <c r="W2071" t="s">
        <v>109</v>
      </c>
      <c r="X2071" t="s"/>
      <c r="Y2071" t="s">
        <v>85</v>
      </c>
      <c r="Z2071">
        <f>HYPERLINK("https://hotel-media.eclerx.com/savepage/tk_1546241354884453_sr_189.html","info")</f>
        <v/>
      </c>
      <c r="AA2071" t="n">
        <v>228052</v>
      </c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40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937875</v>
      </c>
      <c r="AZ2071" t="s">
        <v>2064</v>
      </c>
      <c r="BA2071" t="s"/>
      <c r="BB2071" t="n">
        <v>60270</v>
      </c>
      <c r="BC2071" t="n">
        <v>52.528676</v>
      </c>
      <c r="BD2071" t="n">
        <v>52.528676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2061</v>
      </c>
      <c r="F2072" t="n">
        <v>1765648</v>
      </c>
      <c r="G2072" t="s">
        <v>74</v>
      </c>
      <c r="H2072" t="s">
        <v>75</v>
      </c>
      <c r="I2072" t="s"/>
      <c r="J2072" t="s">
        <v>74</v>
      </c>
      <c r="K2072" t="n">
        <v>65</v>
      </c>
      <c r="L2072" t="s">
        <v>76</v>
      </c>
      <c r="M2072" t="s"/>
      <c r="N2072" t="s">
        <v>2066</v>
      </c>
      <c r="O2072" t="s">
        <v>78</v>
      </c>
      <c r="P2072" t="s">
        <v>2063</v>
      </c>
      <c r="Q2072" t="s"/>
      <c r="R2072" t="s">
        <v>79</v>
      </c>
      <c r="S2072" t="s">
        <v>363</v>
      </c>
      <c r="T2072" t="s">
        <v>81</v>
      </c>
      <c r="U2072" t="s">
        <v>82</v>
      </c>
      <c r="V2072" t="s">
        <v>83</v>
      </c>
      <c r="W2072" t="s">
        <v>109</v>
      </c>
      <c r="X2072" t="s"/>
      <c r="Y2072" t="s">
        <v>85</v>
      </c>
      <c r="Z2072">
        <f>HYPERLINK("https://hotel-media.eclerx.com/savepage/tk_1546241354884453_sr_189.html","info")</f>
        <v/>
      </c>
      <c r="AA2072" t="n">
        <v>228052</v>
      </c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40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937875</v>
      </c>
      <c r="AZ2072" t="s">
        <v>2064</v>
      </c>
      <c r="BA2072" t="s"/>
      <c r="BB2072" t="n">
        <v>60270</v>
      </c>
      <c r="BC2072" t="n">
        <v>52.528676</v>
      </c>
      <c r="BD2072" t="n">
        <v>52.528676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2061</v>
      </c>
      <c r="F2073" t="n">
        <v>1765648</v>
      </c>
      <c r="G2073" t="s">
        <v>74</v>
      </c>
      <c r="H2073" t="s">
        <v>75</v>
      </c>
      <c r="I2073" t="s"/>
      <c r="J2073" t="s">
        <v>74</v>
      </c>
      <c r="K2073" t="n">
        <v>65</v>
      </c>
      <c r="L2073" t="s">
        <v>76</v>
      </c>
      <c r="M2073" t="s"/>
      <c r="N2073" t="s">
        <v>1688</v>
      </c>
      <c r="O2073" t="s">
        <v>78</v>
      </c>
      <c r="P2073" t="s">
        <v>2063</v>
      </c>
      <c r="Q2073" t="s"/>
      <c r="R2073" t="s">
        <v>79</v>
      </c>
      <c r="S2073" t="s">
        <v>363</v>
      </c>
      <c r="T2073" t="s">
        <v>81</v>
      </c>
      <c r="U2073" t="s">
        <v>82</v>
      </c>
      <c r="V2073" t="s">
        <v>83</v>
      </c>
      <c r="W2073" t="s">
        <v>109</v>
      </c>
      <c r="X2073" t="s"/>
      <c r="Y2073" t="s">
        <v>85</v>
      </c>
      <c r="Z2073">
        <f>HYPERLINK("https://hotel-media.eclerx.com/savepage/tk_1546241354884453_sr_189.html","info")</f>
        <v/>
      </c>
      <c r="AA2073" t="n">
        <v>228052</v>
      </c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40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937875</v>
      </c>
      <c r="AZ2073" t="s">
        <v>2064</v>
      </c>
      <c r="BA2073" t="s"/>
      <c r="BB2073" t="n">
        <v>60270</v>
      </c>
      <c r="BC2073" t="n">
        <v>52.528676</v>
      </c>
      <c r="BD2073" t="n">
        <v>52.528676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2061</v>
      </c>
      <c r="F2074" t="n">
        <v>1765648</v>
      </c>
      <c r="G2074" t="s">
        <v>74</v>
      </c>
      <c r="H2074" t="s">
        <v>75</v>
      </c>
      <c r="I2074" t="s"/>
      <c r="J2074" t="s">
        <v>74</v>
      </c>
      <c r="K2074" t="n">
        <v>69</v>
      </c>
      <c r="L2074" t="s">
        <v>76</v>
      </c>
      <c r="M2074" t="s"/>
      <c r="N2074" t="s">
        <v>1692</v>
      </c>
      <c r="O2074" t="s">
        <v>78</v>
      </c>
      <c r="P2074" t="s">
        <v>2063</v>
      </c>
      <c r="Q2074" t="s"/>
      <c r="R2074" t="s">
        <v>79</v>
      </c>
      <c r="S2074" t="s">
        <v>367</v>
      </c>
      <c r="T2074" t="s">
        <v>81</v>
      </c>
      <c r="U2074" t="s">
        <v>82</v>
      </c>
      <c r="V2074" t="s">
        <v>83</v>
      </c>
      <c r="W2074" t="s">
        <v>109</v>
      </c>
      <c r="X2074" t="s"/>
      <c r="Y2074" t="s">
        <v>85</v>
      </c>
      <c r="Z2074">
        <f>HYPERLINK("https://hotel-media.eclerx.com/savepage/tk_1546241354884453_sr_189.html","info")</f>
        <v/>
      </c>
      <c r="AA2074" t="n">
        <v>228052</v>
      </c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40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937875</v>
      </c>
      <c r="AZ2074" t="s">
        <v>2064</v>
      </c>
      <c r="BA2074" t="s"/>
      <c r="BB2074" t="n">
        <v>60270</v>
      </c>
      <c r="BC2074" t="n">
        <v>52.528676</v>
      </c>
      <c r="BD2074" t="n">
        <v>52.528676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2061</v>
      </c>
      <c r="F2075" t="n">
        <v>1765648</v>
      </c>
      <c r="G2075" t="s">
        <v>74</v>
      </c>
      <c r="H2075" t="s">
        <v>75</v>
      </c>
      <c r="I2075" t="s"/>
      <c r="J2075" t="s">
        <v>74</v>
      </c>
      <c r="K2075" t="n">
        <v>77</v>
      </c>
      <c r="L2075" t="s">
        <v>76</v>
      </c>
      <c r="M2075" t="s"/>
      <c r="N2075" t="s">
        <v>2066</v>
      </c>
      <c r="O2075" t="s">
        <v>78</v>
      </c>
      <c r="P2075" t="s">
        <v>2063</v>
      </c>
      <c r="Q2075" t="s"/>
      <c r="R2075" t="s">
        <v>79</v>
      </c>
      <c r="S2075" t="s">
        <v>383</v>
      </c>
      <c r="T2075" t="s">
        <v>81</v>
      </c>
      <c r="U2075" t="s">
        <v>82</v>
      </c>
      <c r="V2075" t="s">
        <v>83</v>
      </c>
      <c r="W2075" t="s">
        <v>84</v>
      </c>
      <c r="X2075" t="s"/>
      <c r="Y2075" t="s">
        <v>85</v>
      </c>
      <c r="Z2075">
        <f>HYPERLINK("https://hotel-media.eclerx.com/savepage/tk_1546241354884453_sr_189.html","info")</f>
        <v/>
      </c>
      <c r="AA2075" t="n">
        <v>228052</v>
      </c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40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937875</v>
      </c>
      <c r="AZ2075" t="s">
        <v>2064</v>
      </c>
      <c r="BA2075" t="s"/>
      <c r="BB2075" t="n">
        <v>60270</v>
      </c>
      <c r="BC2075" t="n">
        <v>52.528676</v>
      </c>
      <c r="BD2075" t="n">
        <v>52.528676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2061</v>
      </c>
      <c r="F2076" t="n">
        <v>1765648</v>
      </c>
      <c r="G2076" t="s">
        <v>74</v>
      </c>
      <c r="H2076" t="s">
        <v>75</v>
      </c>
      <c r="I2076" t="s"/>
      <c r="J2076" t="s">
        <v>74</v>
      </c>
      <c r="K2076" t="n">
        <v>77</v>
      </c>
      <c r="L2076" t="s">
        <v>76</v>
      </c>
      <c r="M2076" t="s"/>
      <c r="N2076" t="s">
        <v>1688</v>
      </c>
      <c r="O2076" t="s">
        <v>78</v>
      </c>
      <c r="P2076" t="s">
        <v>2063</v>
      </c>
      <c r="Q2076" t="s"/>
      <c r="R2076" t="s">
        <v>79</v>
      </c>
      <c r="S2076" t="s">
        <v>383</v>
      </c>
      <c r="T2076" t="s">
        <v>81</v>
      </c>
      <c r="U2076" t="s">
        <v>82</v>
      </c>
      <c r="V2076" t="s">
        <v>83</v>
      </c>
      <c r="W2076" t="s">
        <v>84</v>
      </c>
      <c r="X2076" t="s"/>
      <c r="Y2076" t="s">
        <v>85</v>
      </c>
      <c r="Z2076">
        <f>HYPERLINK("https://hotel-media.eclerx.com/savepage/tk_1546241354884453_sr_189.html","info")</f>
        <v/>
      </c>
      <c r="AA2076" t="n">
        <v>228052</v>
      </c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40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937875</v>
      </c>
      <c r="AZ2076" t="s">
        <v>2064</v>
      </c>
      <c r="BA2076" t="s"/>
      <c r="BB2076" t="n">
        <v>60270</v>
      </c>
      <c r="BC2076" t="n">
        <v>52.528676</v>
      </c>
      <c r="BD2076" t="n">
        <v>52.528676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2061</v>
      </c>
      <c r="F2077" t="n">
        <v>1765648</v>
      </c>
      <c r="G2077" t="s">
        <v>74</v>
      </c>
      <c r="H2077" t="s">
        <v>75</v>
      </c>
      <c r="I2077" t="s"/>
      <c r="J2077" t="s">
        <v>74</v>
      </c>
      <c r="K2077" t="n">
        <v>83</v>
      </c>
      <c r="L2077" t="s">
        <v>76</v>
      </c>
      <c r="M2077" t="s"/>
      <c r="N2077" t="s">
        <v>2066</v>
      </c>
      <c r="O2077" t="s">
        <v>78</v>
      </c>
      <c r="P2077" t="s">
        <v>2063</v>
      </c>
      <c r="Q2077" t="s"/>
      <c r="R2077" t="s">
        <v>79</v>
      </c>
      <c r="S2077" t="s">
        <v>1488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>
        <f>HYPERLINK("https://hotel-media.eclerx.com/savepage/tk_1546241354884453_sr_189.html","info")</f>
        <v/>
      </c>
      <c r="AA2077" t="n">
        <v>228052</v>
      </c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40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937875</v>
      </c>
      <c r="AZ2077" t="s">
        <v>2064</v>
      </c>
      <c r="BA2077" t="s"/>
      <c r="BB2077" t="n">
        <v>60270</v>
      </c>
      <c r="BC2077" t="n">
        <v>52.528676</v>
      </c>
      <c r="BD2077" t="n">
        <v>52.528676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2061</v>
      </c>
      <c r="F2078" t="n">
        <v>1765648</v>
      </c>
      <c r="G2078" t="s">
        <v>74</v>
      </c>
      <c r="H2078" t="s">
        <v>75</v>
      </c>
      <c r="I2078" t="s"/>
      <c r="J2078" t="s">
        <v>74</v>
      </c>
      <c r="K2078" t="n">
        <v>83</v>
      </c>
      <c r="L2078" t="s">
        <v>76</v>
      </c>
      <c r="M2078" t="s"/>
      <c r="N2078" t="s">
        <v>1688</v>
      </c>
      <c r="O2078" t="s">
        <v>78</v>
      </c>
      <c r="P2078" t="s">
        <v>2063</v>
      </c>
      <c r="Q2078" t="s"/>
      <c r="R2078" t="s">
        <v>79</v>
      </c>
      <c r="S2078" t="s">
        <v>1488</v>
      </c>
      <c r="T2078" t="s">
        <v>81</v>
      </c>
      <c r="U2078" t="s">
        <v>82</v>
      </c>
      <c r="V2078" t="s">
        <v>83</v>
      </c>
      <c r="W2078" t="s">
        <v>84</v>
      </c>
      <c r="X2078" t="s"/>
      <c r="Y2078" t="s">
        <v>85</v>
      </c>
      <c r="Z2078">
        <f>HYPERLINK("https://hotel-media.eclerx.com/savepage/tk_1546241354884453_sr_189.html","info")</f>
        <v/>
      </c>
      <c r="AA2078" t="n">
        <v>228052</v>
      </c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40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937875</v>
      </c>
      <c r="AZ2078" t="s">
        <v>2064</v>
      </c>
      <c r="BA2078" t="s"/>
      <c r="BB2078" t="n">
        <v>60270</v>
      </c>
      <c r="BC2078" t="n">
        <v>52.528676</v>
      </c>
      <c r="BD2078" t="n">
        <v>52.528676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2061</v>
      </c>
      <c r="F2079" t="n">
        <v>1765648</v>
      </c>
      <c r="G2079" t="s">
        <v>74</v>
      </c>
      <c r="H2079" t="s">
        <v>75</v>
      </c>
      <c r="I2079" t="s"/>
      <c r="J2079" t="s">
        <v>74</v>
      </c>
      <c r="K2079" t="n">
        <v>91</v>
      </c>
      <c r="L2079" t="s">
        <v>76</v>
      </c>
      <c r="M2079" t="s"/>
      <c r="N2079" t="s">
        <v>2065</v>
      </c>
      <c r="O2079" t="s">
        <v>78</v>
      </c>
      <c r="P2079" t="s">
        <v>2063</v>
      </c>
      <c r="Q2079" t="s"/>
      <c r="R2079" t="s">
        <v>79</v>
      </c>
      <c r="S2079" t="s">
        <v>94</v>
      </c>
      <c r="T2079" t="s">
        <v>81</v>
      </c>
      <c r="U2079" t="s">
        <v>82</v>
      </c>
      <c r="V2079" t="s">
        <v>83</v>
      </c>
      <c r="W2079" t="s">
        <v>84</v>
      </c>
      <c r="X2079" t="s"/>
      <c r="Y2079" t="s">
        <v>85</v>
      </c>
      <c r="Z2079">
        <f>HYPERLINK("https://hotel-media.eclerx.com/savepage/tk_1546241354884453_sr_189.html","info")</f>
        <v/>
      </c>
      <c r="AA2079" t="n">
        <v>228052</v>
      </c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40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937875</v>
      </c>
      <c r="AZ2079" t="s">
        <v>2064</v>
      </c>
      <c r="BA2079" t="s"/>
      <c r="BB2079" t="n">
        <v>60270</v>
      </c>
      <c r="BC2079" t="n">
        <v>52.528676</v>
      </c>
      <c r="BD2079" t="n">
        <v>52.528676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2061</v>
      </c>
      <c r="F2080" t="n">
        <v>1765648</v>
      </c>
      <c r="G2080" t="s">
        <v>74</v>
      </c>
      <c r="H2080" t="s">
        <v>75</v>
      </c>
      <c r="I2080" t="s"/>
      <c r="J2080" t="s">
        <v>74</v>
      </c>
      <c r="K2080" t="n">
        <v>91</v>
      </c>
      <c r="L2080" t="s">
        <v>76</v>
      </c>
      <c r="M2080" t="s"/>
      <c r="N2080" t="s">
        <v>1692</v>
      </c>
      <c r="O2080" t="s">
        <v>78</v>
      </c>
      <c r="P2080" t="s">
        <v>2063</v>
      </c>
      <c r="Q2080" t="s"/>
      <c r="R2080" t="s">
        <v>79</v>
      </c>
      <c r="S2080" t="s">
        <v>94</v>
      </c>
      <c r="T2080" t="s">
        <v>81</v>
      </c>
      <c r="U2080" t="s">
        <v>82</v>
      </c>
      <c r="V2080" t="s">
        <v>83</v>
      </c>
      <c r="W2080" t="s">
        <v>84</v>
      </c>
      <c r="X2080" t="s"/>
      <c r="Y2080" t="s">
        <v>85</v>
      </c>
      <c r="Z2080">
        <f>HYPERLINK("https://hotel-media.eclerx.com/savepage/tk_1546241354884453_sr_189.html","info")</f>
        <v/>
      </c>
      <c r="AA2080" t="n">
        <v>228052</v>
      </c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40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937875</v>
      </c>
      <c r="AZ2080" t="s">
        <v>2064</v>
      </c>
      <c r="BA2080" t="s"/>
      <c r="BB2080" t="n">
        <v>60270</v>
      </c>
      <c r="BC2080" t="n">
        <v>52.528676</v>
      </c>
      <c r="BD2080" t="n">
        <v>52.528676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1255</v>
      </c>
      <c r="F2081" t="n">
        <v>-1</v>
      </c>
      <c r="G2081" t="s">
        <v>74</v>
      </c>
      <c r="H2081" t="s">
        <v>75</v>
      </c>
      <c r="I2081" t="s"/>
      <c r="J2081" t="s">
        <v>74</v>
      </c>
      <c r="K2081" t="n">
        <v>99.01000000000001</v>
      </c>
      <c r="L2081" t="s">
        <v>76</v>
      </c>
      <c r="M2081" t="s"/>
      <c r="N2081" t="s">
        <v>134</v>
      </c>
      <c r="O2081" t="s">
        <v>78</v>
      </c>
      <c r="P2081" t="s">
        <v>1255</v>
      </c>
      <c r="Q2081" t="s"/>
      <c r="R2081" t="s">
        <v>171</v>
      </c>
      <c r="S2081" t="s">
        <v>610</v>
      </c>
      <c r="T2081" t="s">
        <v>81</v>
      </c>
      <c r="U2081" t="s">
        <v>82</v>
      </c>
      <c r="V2081" t="s">
        <v>83</v>
      </c>
      <c r="W2081" t="s">
        <v>109</v>
      </c>
      <c r="X2081" t="s"/>
      <c r="Y2081" t="s">
        <v>85</v>
      </c>
      <c r="Z2081">
        <f>HYPERLINK("https://hotel-media.eclerx.com/savepage/tk_15462416443278024_sr_189.html","info")</f>
        <v/>
      </c>
      <c r="AA2081" t="n">
        <v>-3338470</v>
      </c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180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3338470</v>
      </c>
      <c r="AZ2081" t="s">
        <v>1256</v>
      </c>
      <c r="BA2081" t="s"/>
      <c r="BB2081" t="n">
        <v>41414</v>
      </c>
      <c r="BC2081" t="n">
        <v>52.498563</v>
      </c>
      <c r="BD2081" t="n">
        <v>52.498563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1255</v>
      </c>
      <c r="F2082" t="n">
        <v>-1</v>
      </c>
      <c r="G2082" t="s">
        <v>74</v>
      </c>
      <c r="H2082" t="s">
        <v>75</v>
      </c>
      <c r="I2082" t="s"/>
      <c r="J2082" t="s">
        <v>74</v>
      </c>
      <c r="K2082" t="n">
        <v>107</v>
      </c>
      <c r="L2082" t="s">
        <v>76</v>
      </c>
      <c r="M2082" t="s"/>
      <c r="N2082" t="s">
        <v>104</v>
      </c>
      <c r="O2082" t="s">
        <v>78</v>
      </c>
      <c r="P2082" t="s">
        <v>1255</v>
      </c>
      <c r="Q2082" t="s"/>
      <c r="R2082" t="s">
        <v>171</v>
      </c>
      <c r="S2082" t="s">
        <v>245</v>
      </c>
      <c r="T2082" t="s">
        <v>81</v>
      </c>
      <c r="U2082" t="s">
        <v>82</v>
      </c>
      <c r="V2082" t="s">
        <v>83</v>
      </c>
      <c r="W2082" t="s">
        <v>109</v>
      </c>
      <c r="X2082" t="s"/>
      <c r="Y2082" t="s">
        <v>85</v>
      </c>
      <c r="Z2082">
        <f>HYPERLINK("https://hotel-media.eclerx.com/savepage/tk_15462416443278024_sr_189.html","info")</f>
        <v/>
      </c>
      <c r="AA2082" t="n">
        <v>-3338470</v>
      </c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180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3338470</v>
      </c>
      <c r="AZ2082" t="s">
        <v>1256</v>
      </c>
      <c r="BA2082" t="s"/>
      <c r="BB2082" t="n">
        <v>41414</v>
      </c>
      <c r="BC2082" t="n">
        <v>52.498563</v>
      </c>
      <c r="BD2082" t="n">
        <v>52.498563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1255</v>
      </c>
      <c r="F2083" t="n">
        <v>-1</v>
      </c>
      <c r="G2083" t="s">
        <v>74</v>
      </c>
      <c r="H2083" t="s">
        <v>75</v>
      </c>
      <c r="I2083" t="s"/>
      <c r="J2083" t="s">
        <v>74</v>
      </c>
      <c r="K2083" t="n">
        <v>119</v>
      </c>
      <c r="L2083" t="s">
        <v>76</v>
      </c>
      <c r="M2083" t="s"/>
      <c r="N2083" t="s">
        <v>183</v>
      </c>
      <c r="O2083" t="s">
        <v>78</v>
      </c>
      <c r="P2083" t="s">
        <v>1255</v>
      </c>
      <c r="Q2083" t="s"/>
      <c r="R2083" t="s">
        <v>171</v>
      </c>
      <c r="S2083" t="s">
        <v>204</v>
      </c>
      <c r="T2083" t="s">
        <v>81</v>
      </c>
      <c r="U2083" t="s">
        <v>82</v>
      </c>
      <c r="V2083" t="s">
        <v>83</v>
      </c>
      <c r="W2083" t="s">
        <v>109</v>
      </c>
      <c r="X2083" t="s"/>
      <c r="Y2083" t="s">
        <v>85</v>
      </c>
      <c r="Z2083">
        <f>HYPERLINK("https://hotel-media.eclerx.com/savepage/tk_15462416443278024_sr_189.html","info")</f>
        <v/>
      </c>
      <c r="AA2083" t="n">
        <v>-3338470</v>
      </c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180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3338470</v>
      </c>
      <c r="AZ2083" t="s">
        <v>1256</v>
      </c>
      <c r="BA2083" t="s"/>
      <c r="BB2083" t="n">
        <v>41414</v>
      </c>
      <c r="BC2083" t="n">
        <v>52.498563</v>
      </c>
      <c r="BD2083" t="n">
        <v>52.498563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1255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127</v>
      </c>
      <c r="L2084" t="s">
        <v>76</v>
      </c>
      <c r="M2084" t="s"/>
      <c r="N2084" t="s">
        <v>183</v>
      </c>
      <c r="O2084" t="s">
        <v>78</v>
      </c>
      <c r="P2084" t="s">
        <v>1255</v>
      </c>
      <c r="Q2084" t="s"/>
      <c r="R2084" t="s">
        <v>171</v>
      </c>
      <c r="S2084" t="s">
        <v>1257</v>
      </c>
      <c r="T2084" t="s">
        <v>81</v>
      </c>
      <c r="U2084" t="s">
        <v>82</v>
      </c>
      <c r="V2084" t="s">
        <v>83</v>
      </c>
      <c r="W2084" t="s">
        <v>109</v>
      </c>
      <c r="X2084" t="s"/>
      <c r="Y2084" t="s">
        <v>85</v>
      </c>
      <c r="Z2084">
        <f>HYPERLINK("https://hotel-media.eclerx.com/savepage/tk_15462416443278024_sr_189.html","info")</f>
        <v/>
      </c>
      <c r="AA2084" t="n">
        <v>-3338470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180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3338470</v>
      </c>
      <c r="AZ2084" t="s">
        <v>1256</v>
      </c>
      <c r="BA2084" t="s"/>
      <c r="BB2084" t="n">
        <v>41414</v>
      </c>
      <c r="BC2084" t="n">
        <v>52.498563</v>
      </c>
      <c r="BD2084" t="n">
        <v>52.498563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2067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98</v>
      </c>
      <c r="L2085" t="s">
        <v>76</v>
      </c>
      <c r="M2085" t="s"/>
      <c r="N2085" t="s">
        <v>104</v>
      </c>
      <c r="O2085" t="s">
        <v>78</v>
      </c>
      <c r="P2085" t="s">
        <v>2067</v>
      </c>
      <c r="Q2085" t="s"/>
      <c r="R2085" t="s">
        <v>171</v>
      </c>
      <c r="S2085" t="s">
        <v>656</v>
      </c>
      <c r="T2085" t="s">
        <v>81</v>
      </c>
      <c r="U2085" t="s">
        <v>82</v>
      </c>
      <c r="V2085" t="s">
        <v>83</v>
      </c>
      <c r="W2085" t="s">
        <v>109</v>
      </c>
      <c r="X2085" t="s"/>
      <c r="Y2085" t="s">
        <v>85</v>
      </c>
      <c r="Z2085">
        <f>HYPERLINK("https://hotel-media.eclerx.com/savepage/tk_15462413196127741_sr_189.html","info")</f>
        <v/>
      </c>
      <c r="AA2085" t="n">
        <v>-2071680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2071680</v>
      </c>
      <c r="AZ2085" t="s">
        <v>2068</v>
      </c>
      <c r="BA2085" t="s"/>
      <c r="BB2085" t="n">
        <v>9919</v>
      </c>
      <c r="BC2085" t="n">
        <v>52.537927</v>
      </c>
      <c r="BD2085" t="n">
        <v>52.537927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1677</v>
      </c>
      <c r="F2086" t="n">
        <v>7044105</v>
      </c>
      <c r="G2086" t="s">
        <v>74</v>
      </c>
      <c r="H2086" t="s">
        <v>75</v>
      </c>
      <c r="I2086" t="s"/>
      <c r="J2086" t="s">
        <v>74</v>
      </c>
      <c r="K2086" t="n">
        <v>97</v>
      </c>
      <c r="L2086" t="s">
        <v>76</v>
      </c>
      <c r="M2086" t="s"/>
      <c r="N2086" t="s">
        <v>93</v>
      </c>
      <c r="O2086" t="s">
        <v>78</v>
      </c>
      <c r="P2086" t="s">
        <v>1678</v>
      </c>
      <c r="Q2086" t="s"/>
      <c r="R2086" t="s">
        <v>112</v>
      </c>
      <c r="S2086" t="s">
        <v>217</v>
      </c>
      <c r="T2086" t="s">
        <v>81</v>
      </c>
      <c r="U2086" t="s">
        <v>82</v>
      </c>
      <c r="V2086" t="s">
        <v>83</v>
      </c>
      <c r="W2086" t="s">
        <v>109</v>
      </c>
      <c r="X2086" t="s"/>
      <c r="Y2086" t="s">
        <v>85</v>
      </c>
      <c r="Z2086">
        <f>HYPERLINK("https://hotel-media.eclerx.com/savepage/tk_15462420239919934_sr_189.html","info")</f>
        <v/>
      </c>
      <c r="AA2086" t="n">
        <v>635025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362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3725884</v>
      </c>
      <c r="AZ2086" t="s">
        <v>1679</v>
      </c>
      <c r="BA2086" t="s"/>
      <c r="BB2086" t="n">
        <v>875998</v>
      </c>
      <c r="BC2086" t="n">
        <v>52.513883</v>
      </c>
      <c r="BD2086" t="n">
        <v>52.513883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1677</v>
      </c>
      <c r="F2087" t="n">
        <v>7044105</v>
      </c>
      <c r="G2087" t="s">
        <v>74</v>
      </c>
      <c r="H2087" t="s">
        <v>75</v>
      </c>
      <c r="I2087" t="s"/>
      <c r="J2087" t="s">
        <v>74</v>
      </c>
      <c r="K2087" t="n">
        <v>108</v>
      </c>
      <c r="L2087" t="s">
        <v>76</v>
      </c>
      <c r="M2087" t="s"/>
      <c r="N2087" t="s">
        <v>104</v>
      </c>
      <c r="O2087" t="s">
        <v>78</v>
      </c>
      <c r="P2087" t="s">
        <v>1678</v>
      </c>
      <c r="Q2087" t="s"/>
      <c r="R2087" t="s">
        <v>112</v>
      </c>
      <c r="S2087" t="s">
        <v>401</v>
      </c>
      <c r="T2087" t="s">
        <v>81</v>
      </c>
      <c r="U2087" t="s">
        <v>82</v>
      </c>
      <c r="V2087" t="s">
        <v>83</v>
      </c>
      <c r="W2087" t="s">
        <v>109</v>
      </c>
      <c r="X2087" t="s"/>
      <c r="Y2087" t="s">
        <v>85</v>
      </c>
      <c r="Z2087">
        <f>HYPERLINK("https://hotel-media.eclerx.com/savepage/tk_15462420239919934_sr_189.html","info")</f>
        <v/>
      </c>
      <c r="AA2087" t="n">
        <v>635025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362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3725884</v>
      </c>
      <c r="AZ2087" t="s">
        <v>1679</v>
      </c>
      <c r="BA2087" t="s"/>
      <c r="BB2087" t="n">
        <v>875998</v>
      </c>
      <c r="BC2087" t="n">
        <v>52.513883</v>
      </c>
      <c r="BD2087" t="n">
        <v>52.513883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1746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45.05</v>
      </c>
      <c r="L2088" t="s">
        <v>76</v>
      </c>
      <c r="M2088" t="s"/>
      <c r="N2088" t="s">
        <v>93</v>
      </c>
      <c r="O2088" t="s">
        <v>78</v>
      </c>
      <c r="P2088" t="s">
        <v>1746</v>
      </c>
      <c r="Q2088" t="s"/>
      <c r="R2088" t="s">
        <v>171</v>
      </c>
      <c r="S2088" t="s">
        <v>1747</v>
      </c>
      <c r="T2088" t="s">
        <v>81</v>
      </c>
      <c r="U2088" t="s">
        <v>82</v>
      </c>
      <c r="V2088" t="s">
        <v>83</v>
      </c>
      <c r="W2088" t="s">
        <v>109</v>
      </c>
      <c r="X2088" t="s"/>
      <c r="Y2088" t="s">
        <v>85</v>
      </c>
      <c r="Z2088">
        <f>HYPERLINK("https://hotel-media.eclerx.com/savepage/tk_15462416691989493_sr_189.html","info")</f>
        <v/>
      </c>
      <c r="AA2088" t="n">
        <v>-2071617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192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2071617</v>
      </c>
      <c r="AZ2088" t="s">
        <v>1748</v>
      </c>
      <c r="BA2088" t="s"/>
      <c r="BB2088" t="n">
        <v>699812</v>
      </c>
      <c r="BC2088" t="n">
        <v>52.497919</v>
      </c>
      <c r="BD2088" t="n">
        <v>52.497919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1746</v>
      </c>
      <c r="F2089" t="n">
        <v>-1</v>
      </c>
      <c r="G2089" t="s">
        <v>74</v>
      </c>
      <c r="H2089" t="s">
        <v>75</v>
      </c>
      <c r="I2089" t="s"/>
      <c r="J2089" t="s">
        <v>74</v>
      </c>
      <c r="K2089" t="n">
        <v>53</v>
      </c>
      <c r="L2089" t="s">
        <v>76</v>
      </c>
      <c r="M2089" t="s"/>
      <c r="N2089" t="s">
        <v>95</v>
      </c>
      <c r="O2089" t="s">
        <v>78</v>
      </c>
      <c r="P2089" t="s">
        <v>1746</v>
      </c>
      <c r="Q2089" t="s"/>
      <c r="R2089" t="s">
        <v>171</v>
      </c>
      <c r="S2089" t="s">
        <v>1749</v>
      </c>
      <c r="T2089" t="s">
        <v>81</v>
      </c>
      <c r="U2089" t="s">
        <v>82</v>
      </c>
      <c r="V2089" t="s">
        <v>83</v>
      </c>
      <c r="W2089" t="s">
        <v>109</v>
      </c>
      <c r="X2089" t="s"/>
      <c r="Y2089" t="s">
        <v>85</v>
      </c>
      <c r="Z2089">
        <f>HYPERLINK("https://hotel-media.eclerx.com/savepage/tk_15462416691989493_sr_189.html","info")</f>
        <v/>
      </c>
      <c r="AA2089" t="n">
        <v>-2071617</v>
      </c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192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2071617</v>
      </c>
      <c r="AZ2089" t="s">
        <v>1748</v>
      </c>
      <c r="BA2089" t="s"/>
      <c r="BB2089" t="n">
        <v>699812</v>
      </c>
      <c r="BC2089" t="n">
        <v>52.497919</v>
      </c>
      <c r="BD2089" t="n">
        <v>52.497919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1746</v>
      </c>
      <c r="F2090" t="n">
        <v>-1</v>
      </c>
      <c r="G2090" t="s">
        <v>74</v>
      </c>
      <c r="H2090" t="s">
        <v>75</v>
      </c>
      <c r="I2090" t="s"/>
      <c r="J2090" t="s">
        <v>74</v>
      </c>
      <c r="K2090" t="n">
        <v>63</v>
      </c>
      <c r="L2090" t="s">
        <v>76</v>
      </c>
      <c r="M2090" t="s"/>
      <c r="N2090" t="s">
        <v>201</v>
      </c>
      <c r="O2090" t="s">
        <v>78</v>
      </c>
      <c r="P2090" t="s">
        <v>1746</v>
      </c>
      <c r="Q2090" t="s"/>
      <c r="R2090" t="s">
        <v>171</v>
      </c>
      <c r="S2090" t="s">
        <v>789</v>
      </c>
      <c r="T2090" t="s">
        <v>81</v>
      </c>
      <c r="U2090" t="s">
        <v>82</v>
      </c>
      <c r="V2090" t="s">
        <v>83</v>
      </c>
      <c r="W2090" t="s">
        <v>109</v>
      </c>
      <c r="X2090" t="s"/>
      <c r="Y2090" t="s">
        <v>85</v>
      </c>
      <c r="Z2090">
        <f>HYPERLINK("https://hotel-media.eclerx.com/savepage/tk_15462416691989493_sr_189.html","info")</f>
        <v/>
      </c>
      <c r="AA2090" t="n">
        <v>-2071617</v>
      </c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192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2071617</v>
      </c>
      <c r="AZ2090" t="s">
        <v>1748</v>
      </c>
      <c r="BA2090" t="s"/>
      <c r="BB2090" t="n">
        <v>699812</v>
      </c>
      <c r="BC2090" t="n">
        <v>52.497919</v>
      </c>
      <c r="BD2090" t="n">
        <v>52.497919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671</v>
      </c>
      <c r="F2091" t="n">
        <v>1603081</v>
      </c>
      <c r="G2091" t="s">
        <v>74</v>
      </c>
      <c r="H2091" t="s">
        <v>75</v>
      </c>
      <c r="I2091" t="s"/>
      <c r="J2091" t="s">
        <v>74</v>
      </c>
      <c r="K2091" t="n">
        <v>55.8</v>
      </c>
      <c r="L2091" t="s">
        <v>76</v>
      </c>
      <c r="M2091" t="s"/>
      <c r="N2091" t="s">
        <v>95</v>
      </c>
      <c r="O2091" t="s">
        <v>78</v>
      </c>
      <c r="P2091" t="s">
        <v>672</v>
      </c>
      <c r="Q2091" t="s"/>
      <c r="R2091" t="s">
        <v>171</v>
      </c>
      <c r="S2091" t="s">
        <v>673</v>
      </c>
      <c r="T2091" t="s">
        <v>81</v>
      </c>
      <c r="U2091" t="s">
        <v>82</v>
      </c>
      <c r="V2091" t="s">
        <v>83</v>
      </c>
      <c r="W2091" t="s">
        <v>109</v>
      </c>
      <c r="X2091" t="s"/>
      <c r="Y2091" t="s">
        <v>85</v>
      </c>
      <c r="Z2091">
        <f>HYPERLINK("https://hotel-media.eclerx.com/savepage/tk_1546241894518967_sr_189.html","info")</f>
        <v/>
      </c>
      <c r="AA2091" t="n">
        <v>255629</v>
      </c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300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937982</v>
      </c>
      <c r="AZ2091" t="s">
        <v>674</v>
      </c>
      <c r="BA2091" t="s"/>
      <c r="BB2091" t="n">
        <v>545770</v>
      </c>
      <c r="BC2091" t="n">
        <v>52.495216</v>
      </c>
      <c r="BD2091" t="n">
        <v>52.495216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671</v>
      </c>
      <c r="F2092" t="n">
        <v>1603081</v>
      </c>
      <c r="G2092" t="s">
        <v>74</v>
      </c>
      <c r="H2092" t="s">
        <v>75</v>
      </c>
      <c r="I2092" t="s"/>
      <c r="J2092" t="s">
        <v>74</v>
      </c>
      <c r="K2092" t="n">
        <v>63.9</v>
      </c>
      <c r="L2092" t="s">
        <v>76</v>
      </c>
      <c r="M2092" t="s"/>
      <c r="N2092" t="s">
        <v>201</v>
      </c>
      <c r="O2092" t="s">
        <v>78</v>
      </c>
      <c r="P2092" t="s">
        <v>672</v>
      </c>
      <c r="Q2092" t="s"/>
      <c r="R2092" t="s">
        <v>171</v>
      </c>
      <c r="S2092" t="s">
        <v>278</v>
      </c>
      <c r="T2092" t="s">
        <v>81</v>
      </c>
      <c r="U2092" t="s">
        <v>82</v>
      </c>
      <c r="V2092" t="s">
        <v>83</v>
      </c>
      <c r="W2092" t="s">
        <v>109</v>
      </c>
      <c r="X2092" t="s"/>
      <c r="Y2092" t="s">
        <v>85</v>
      </c>
      <c r="Z2092">
        <f>HYPERLINK("https://hotel-media.eclerx.com/savepage/tk_1546241894518967_sr_189.html","info")</f>
        <v/>
      </c>
      <c r="AA2092" t="n">
        <v>255629</v>
      </c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300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937982</v>
      </c>
      <c r="AZ2092" t="s">
        <v>674</v>
      </c>
      <c r="BA2092" t="s"/>
      <c r="BB2092" t="n">
        <v>545770</v>
      </c>
      <c r="BC2092" t="n">
        <v>52.495216</v>
      </c>
      <c r="BD2092" t="n">
        <v>52.495216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671</v>
      </c>
      <c r="F2093" t="n">
        <v>1603081</v>
      </c>
      <c r="G2093" t="s">
        <v>74</v>
      </c>
      <c r="H2093" t="s">
        <v>75</v>
      </c>
      <c r="I2093" t="s"/>
      <c r="J2093" t="s">
        <v>74</v>
      </c>
      <c r="K2093" t="n">
        <v>82.5</v>
      </c>
      <c r="L2093" t="s">
        <v>76</v>
      </c>
      <c r="M2093" t="s"/>
      <c r="N2093" t="s">
        <v>544</v>
      </c>
      <c r="O2093" t="s">
        <v>78</v>
      </c>
      <c r="P2093" t="s">
        <v>672</v>
      </c>
      <c r="Q2093" t="s"/>
      <c r="R2093" t="s">
        <v>171</v>
      </c>
      <c r="S2093" t="s">
        <v>675</v>
      </c>
      <c r="T2093" t="s">
        <v>81</v>
      </c>
      <c r="U2093" t="s">
        <v>82</v>
      </c>
      <c r="V2093" t="s">
        <v>83</v>
      </c>
      <c r="W2093" t="s">
        <v>84</v>
      </c>
      <c r="X2093" t="s"/>
      <c r="Y2093" t="s">
        <v>85</v>
      </c>
      <c r="Z2093">
        <f>HYPERLINK("https://hotel-media.eclerx.com/savepage/tk_1546241894518967_sr_189.html","info")</f>
        <v/>
      </c>
      <c r="AA2093" t="n">
        <v>255629</v>
      </c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300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937982</v>
      </c>
      <c r="AZ2093" t="s">
        <v>674</v>
      </c>
      <c r="BA2093" t="s"/>
      <c r="BB2093" t="n">
        <v>545770</v>
      </c>
      <c r="BC2093" t="n">
        <v>52.495216</v>
      </c>
      <c r="BD2093" t="n">
        <v>52.495216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671</v>
      </c>
      <c r="F2094" t="n">
        <v>1603081</v>
      </c>
      <c r="G2094" t="s">
        <v>74</v>
      </c>
      <c r="H2094" t="s">
        <v>75</v>
      </c>
      <c r="I2094" t="s"/>
      <c r="J2094" t="s">
        <v>74</v>
      </c>
      <c r="K2094" t="n">
        <v>88</v>
      </c>
      <c r="L2094" t="s">
        <v>76</v>
      </c>
      <c r="M2094" t="s"/>
      <c r="N2094" t="s">
        <v>544</v>
      </c>
      <c r="O2094" t="s">
        <v>78</v>
      </c>
      <c r="P2094" t="s">
        <v>672</v>
      </c>
      <c r="Q2094" t="s"/>
      <c r="R2094" t="s">
        <v>171</v>
      </c>
      <c r="S2094" t="s">
        <v>214</v>
      </c>
      <c r="T2094" t="s">
        <v>81</v>
      </c>
      <c r="U2094" t="s">
        <v>82</v>
      </c>
      <c r="V2094" t="s">
        <v>83</v>
      </c>
      <c r="W2094" t="s">
        <v>84</v>
      </c>
      <c r="X2094" t="s"/>
      <c r="Y2094" t="s">
        <v>85</v>
      </c>
      <c r="Z2094">
        <f>HYPERLINK("https://hotel-media.eclerx.com/savepage/tk_1546241894518967_sr_189.html","info")</f>
        <v/>
      </c>
      <c r="AA2094" t="n">
        <v>255629</v>
      </c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300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937982</v>
      </c>
      <c r="AZ2094" t="s">
        <v>674</v>
      </c>
      <c r="BA2094" t="s"/>
      <c r="BB2094" t="n">
        <v>545770</v>
      </c>
      <c r="BC2094" t="n">
        <v>52.495216</v>
      </c>
      <c r="BD2094" t="n">
        <v>52.495216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2069</v>
      </c>
      <c r="F2095" t="n">
        <v>-1</v>
      </c>
      <c r="G2095" t="s">
        <v>74</v>
      </c>
      <c r="H2095" t="s">
        <v>75</v>
      </c>
      <c r="I2095" t="s"/>
      <c r="J2095" t="s">
        <v>74</v>
      </c>
      <c r="K2095" t="n">
        <v>76.67</v>
      </c>
      <c r="L2095" t="s">
        <v>76</v>
      </c>
      <c r="M2095" t="s"/>
      <c r="N2095" t="s">
        <v>93</v>
      </c>
      <c r="O2095" t="s">
        <v>78</v>
      </c>
      <c r="P2095" t="s">
        <v>2069</v>
      </c>
      <c r="Q2095" t="s"/>
      <c r="R2095" t="s">
        <v>171</v>
      </c>
      <c r="S2095" t="s">
        <v>2070</v>
      </c>
      <c r="T2095" t="s">
        <v>81</v>
      </c>
      <c r="U2095" t="s">
        <v>82</v>
      </c>
      <c r="V2095" t="s">
        <v>83</v>
      </c>
      <c r="W2095" t="s">
        <v>109</v>
      </c>
      <c r="X2095" t="s"/>
      <c r="Y2095" t="s">
        <v>85</v>
      </c>
      <c r="Z2095">
        <f>HYPERLINK("https://hotel-media.eclerx.com/savepage/tk_1546241665798155_sr_188.html","info")</f>
        <v/>
      </c>
      <c r="AA2095" t="n">
        <v>-8979218</v>
      </c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213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8979218</v>
      </c>
      <c r="AZ2095" t="s">
        <v>2071</v>
      </c>
      <c r="BA2095" t="s"/>
      <c r="BB2095" t="n">
        <v>44114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2069</v>
      </c>
      <c r="F2096" t="n">
        <v>-1</v>
      </c>
      <c r="G2096" t="s">
        <v>74</v>
      </c>
      <c r="H2096" t="s">
        <v>75</v>
      </c>
      <c r="I2096" t="s"/>
      <c r="J2096" t="s">
        <v>74</v>
      </c>
      <c r="K2096" t="n">
        <v>86.02</v>
      </c>
      <c r="L2096" t="s">
        <v>76</v>
      </c>
      <c r="M2096" t="s"/>
      <c r="N2096" t="s">
        <v>183</v>
      </c>
      <c r="O2096" t="s">
        <v>78</v>
      </c>
      <c r="P2096" t="s">
        <v>2069</v>
      </c>
      <c r="Q2096" t="s"/>
      <c r="R2096" t="s">
        <v>171</v>
      </c>
      <c r="S2096" t="s">
        <v>2072</v>
      </c>
      <c r="T2096" t="s">
        <v>81</v>
      </c>
      <c r="U2096" t="s">
        <v>82</v>
      </c>
      <c r="V2096" t="s">
        <v>83</v>
      </c>
      <c r="W2096" t="s">
        <v>109</v>
      </c>
      <c r="X2096" t="s"/>
      <c r="Y2096" t="s">
        <v>85</v>
      </c>
      <c r="Z2096">
        <f>HYPERLINK("https://hotel-media.eclerx.com/savepage/tk_1546241665798155_sr_188.html","info")</f>
        <v/>
      </c>
      <c r="AA2096" t="n">
        <v>-8979218</v>
      </c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213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8979218</v>
      </c>
      <c r="AZ2096" t="s">
        <v>2071</v>
      </c>
      <c r="BA2096" t="s"/>
      <c r="BB2096" t="n">
        <v>44114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2069</v>
      </c>
      <c r="F2097" t="n">
        <v>-1</v>
      </c>
      <c r="G2097" t="s">
        <v>74</v>
      </c>
      <c r="H2097" t="s">
        <v>75</v>
      </c>
      <c r="I2097" t="s"/>
      <c r="J2097" t="s">
        <v>74</v>
      </c>
      <c r="K2097" t="n">
        <v>101.2</v>
      </c>
      <c r="L2097" t="s">
        <v>76</v>
      </c>
      <c r="M2097" t="s"/>
      <c r="N2097" t="s">
        <v>201</v>
      </c>
      <c r="O2097" t="s">
        <v>78</v>
      </c>
      <c r="P2097" t="s">
        <v>2069</v>
      </c>
      <c r="Q2097" t="s"/>
      <c r="R2097" t="s">
        <v>171</v>
      </c>
      <c r="S2097" t="s">
        <v>2073</v>
      </c>
      <c r="T2097" t="s">
        <v>81</v>
      </c>
      <c r="U2097" t="s">
        <v>82</v>
      </c>
      <c r="V2097" t="s">
        <v>83</v>
      </c>
      <c r="W2097" t="s">
        <v>109</v>
      </c>
      <c r="X2097" t="s"/>
      <c r="Y2097" t="s">
        <v>85</v>
      </c>
      <c r="Z2097">
        <f>HYPERLINK("https://hotel-media.eclerx.com/savepage/tk_1546241665798155_sr_188.html","info")</f>
        <v/>
      </c>
      <c r="AA2097" t="n">
        <v>-8979218</v>
      </c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213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8979218</v>
      </c>
      <c r="AZ2097" t="s">
        <v>2071</v>
      </c>
      <c r="BA2097" t="s"/>
      <c r="BB2097" t="n">
        <v>44114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2069</v>
      </c>
      <c r="F2098" t="n">
        <v>-1</v>
      </c>
      <c r="G2098" t="s">
        <v>74</v>
      </c>
      <c r="H2098" t="s">
        <v>75</v>
      </c>
      <c r="I2098" t="s"/>
      <c r="J2098" t="s">
        <v>74</v>
      </c>
      <c r="K2098" t="n">
        <v>121.2</v>
      </c>
      <c r="L2098" t="s">
        <v>76</v>
      </c>
      <c r="M2098" t="s"/>
      <c r="N2098" t="s">
        <v>183</v>
      </c>
      <c r="O2098" t="s">
        <v>78</v>
      </c>
      <c r="P2098" t="s">
        <v>2069</v>
      </c>
      <c r="Q2098" t="s"/>
      <c r="R2098" t="s">
        <v>171</v>
      </c>
      <c r="S2098" t="s">
        <v>2074</v>
      </c>
      <c r="T2098" t="s">
        <v>81</v>
      </c>
      <c r="U2098" t="s">
        <v>82</v>
      </c>
      <c r="V2098" t="s">
        <v>83</v>
      </c>
      <c r="W2098" t="s">
        <v>84</v>
      </c>
      <c r="X2098" t="s"/>
      <c r="Y2098" t="s">
        <v>85</v>
      </c>
      <c r="Z2098">
        <f>HYPERLINK("https://hotel-media.eclerx.com/savepage/tk_1546241665798155_sr_188.html","info")</f>
        <v/>
      </c>
      <c r="AA2098" t="n">
        <v>-8979218</v>
      </c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213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8979218</v>
      </c>
      <c r="AZ2098" t="s">
        <v>2071</v>
      </c>
      <c r="BA2098" t="s"/>
      <c r="BB2098" t="n">
        <v>44114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2075</v>
      </c>
      <c r="F2099" t="n">
        <v>156496</v>
      </c>
      <c r="G2099" t="s">
        <v>74</v>
      </c>
      <c r="H2099" t="s">
        <v>75</v>
      </c>
      <c r="I2099" t="s"/>
      <c r="J2099" t="s">
        <v>74</v>
      </c>
      <c r="K2099" t="n">
        <v>67</v>
      </c>
      <c r="L2099" t="s">
        <v>76</v>
      </c>
      <c r="M2099" t="s"/>
      <c r="N2099" t="s">
        <v>2076</v>
      </c>
      <c r="O2099" t="s">
        <v>78</v>
      </c>
      <c r="P2099" t="s">
        <v>2077</v>
      </c>
      <c r="Q2099" t="s"/>
      <c r="R2099" t="s">
        <v>171</v>
      </c>
      <c r="S2099" t="s">
        <v>381</v>
      </c>
      <c r="T2099" t="s">
        <v>81</v>
      </c>
      <c r="U2099" t="s">
        <v>82</v>
      </c>
      <c r="V2099" t="s">
        <v>83</v>
      </c>
      <c r="W2099" t="s">
        <v>109</v>
      </c>
      <c r="X2099" t="s"/>
      <c r="Y2099" t="s">
        <v>85</v>
      </c>
      <c r="Z2099">
        <f>HYPERLINK("https://hotel-media.eclerx.com/savepage/tk_1546241954792462_sr_188.html","info")</f>
        <v/>
      </c>
      <c r="AA2099" t="n">
        <v>68680</v>
      </c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370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2950767</v>
      </c>
      <c r="AZ2099" t="s">
        <v>2078</v>
      </c>
      <c r="BA2099" t="s"/>
      <c r="BB2099" t="n">
        <v>50689</v>
      </c>
      <c r="BC2099" t="n">
        <v>52.48427</v>
      </c>
      <c r="BD2099" t="n">
        <v>52.48427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2075</v>
      </c>
      <c r="F2100" t="n">
        <v>156496</v>
      </c>
      <c r="G2100" t="s">
        <v>74</v>
      </c>
      <c r="H2100" t="s">
        <v>75</v>
      </c>
      <c r="I2100" t="s"/>
      <c r="J2100" t="s">
        <v>74</v>
      </c>
      <c r="K2100" t="n">
        <v>67</v>
      </c>
      <c r="L2100" t="s">
        <v>76</v>
      </c>
      <c r="M2100" t="s"/>
      <c r="N2100" t="s">
        <v>2079</v>
      </c>
      <c r="O2100" t="s">
        <v>78</v>
      </c>
      <c r="P2100" t="s">
        <v>2077</v>
      </c>
      <c r="Q2100" t="s"/>
      <c r="R2100" t="s">
        <v>171</v>
      </c>
      <c r="S2100" t="s">
        <v>381</v>
      </c>
      <c r="T2100" t="s">
        <v>81</v>
      </c>
      <c r="U2100" t="s">
        <v>82</v>
      </c>
      <c r="V2100" t="s">
        <v>83</v>
      </c>
      <c r="W2100" t="s">
        <v>109</v>
      </c>
      <c r="X2100" t="s"/>
      <c r="Y2100" t="s">
        <v>85</v>
      </c>
      <c r="Z2100">
        <f>HYPERLINK("https://hotel-media.eclerx.com/savepage/tk_1546241954792462_sr_188.html","info")</f>
        <v/>
      </c>
      <c r="AA2100" t="n">
        <v>68680</v>
      </c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370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2950767</v>
      </c>
      <c r="AZ2100" t="s">
        <v>2078</v>
      </c>
      <c r="BA2100" t="s"/>
      <c r="BB2100" t="n">
        <v>50689</v>
      </c>
      <c r="BC2100" t="n">
        <v>52.48427</v>
      </c>
      <c r="BD2100" t="n">
        <v>52.48427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2075</v>
      </c>
      <c r="F2101" t="n">
        <v>156496</v>
      </c>
      <c r="G2101" t="s">
        <v>74</v>
      </c>
      <c r="H2101" t="s">
        <v>75</v>
      </c>
      <c r="I2101" t="s"/>
      <c r="J2101" t="s">
        <v>74</v>
      </c>
      <c r="K2101" t="n">
        <v>100.99</v>
      </c>
      <c r="L2101" t="s">
        <v>76</v>
      </c>
      <c r="M2101" t="s"/>
      <c r="N2101" t="s">
        <v>2076</v>
      </c>
      <c r="O2101" t="s">
        <v>78</v>
      </c>
      <c r="P2101" t="s">
        <v>2077</v>
      </c>
      <c r="Q2101" t="s"/>
      <c r="R2101" t="s">
        <v>171</v>
      </c>
      <c r="S2101" t="s">
        <v>801</v>
      </c>
      <c r="T2101" t="s">
        <v>81</v>
      </c>
      <c r="U2101" t="s">
        <v>82</v>
      </c>
      <c r="V2101" t="s">
        <v>83</v>
      </c>
      <c r="W2101" t="s">
        <v>84</v>
      </c>
      <c r="X2101" t="s"/>
      <c r="Y2101" t="s">
        <v>85</v>
      </c>
      <c r="Z2101">
        <f>HYPERLINK("https://hotel-media.eclerx.com/savepage/tk_1546241954792462_sr_188.html","info")</f>
        <v/>
      </c>
      <c r="AA2101" t="n">
        <v>68680</v>
      </c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370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2950767</v>
      </c>
      <c r="AZ2101" t="s">
        <v>2078</v>
      </c>
      <c r="BA2101" t="s"/>
      <c r="BB2101" t="n">
        <v>50689</v>
      </c>
      <c r="BC2101" t="n">
        <v>52.48427</v>
      </c>
      <c r="BD2101" t="n">
        <v>52.48427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2075</v>
      </c>
      <c r="F2102" t="n">
        <v>156496</v>
      </c>
      <c r="G2102" t="s">
        <v>74</v>
      </c>
      <c r="H2102" t="s">
        <v>75</v>
      </c>
      <c r="I2102" t="s"/>
      <c r="J2102" t="s">
        <v>74</v>
      </c>
      <c r="K2102" t="n">
        <v>100.99</v>
      </c>
      <c r="L2102" t="s">
        <v>76</v>
      </c>
      <c r="M2102" t="s"/>
      <c r="N2102" t="s">
        <v>2079</v>
      </c>
      <c r="O2102" t="s">
        <v>78</v>
      </c>
      <c r="P2102" t="s">
        <v>2077</v>
      </c>
      <c r="Q2102" t="s"/>
      <c r="R2102" t="s">
        <v>171</v>
      </c>
      <c r="S2102" t="s">
        <v>801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>
        <f>HYPERLINK("https://hotel-media.eclerx.com/savepage/tk_1546241954792462_sr_188.html","info")</f>
        <v/>
      </c>
      <c r="AA2102" t="n">
        <v>68680</v>
      </c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370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2950767</v>
      </c>
      <c r="AZ2102" t="s">
        <v>2078</v>
      </c>
      <c r="BA2102" t="s"/>
      <c r="BB2102" t="n">
        <v>50689</v>
      </c>
      <c r="BC2102" t="n">
        <v>52.48427</v>
      </c>
      <c r="BD2102" t="n">
        <v>52.48427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1879</v>
      </c>
      <c r="F2103" t="n">
        <v>-1</v>
      </c>
      <c r="G2103" t="s">
        <v>74</v>
      </c>
      <c r="H2103" t="s">
        <v>75</v>
      </c>
      <c r="I2103" t="s"/>
      <c r="J2103" t="s">
        <v>74</v>
      </c>
      <c r="K2103" t="n">
        <v>76.5</v>
      </c>
      <c r="L2103" t="s">
        <v>76</v>
      </c>
      <c r="M2103" t="s"/>
      <c r="N2103" t="s">
        <v>93</v>
      </c>
      <c r="O2103" t="s">
        <v>78</v>
      </c>
      <c r="P2103" t="s">
        <v>1879</v>
      </c>
      <c r="Q2103" t="s"/>
      <c r="R2103" t="s">
        <v>112</v>
      </c>
      <c r="S2103" t="s">
        <v>1389</v>
      </c>
      <c r="T2103" t="s">
        <v>81</v>
      </c>
      <c r="U2103" t="s">
        <v>82</v>
      </c>
      <c r="V2103" t="s">
        <v>83</v>
      </c>
      <c r="W2103" t="s">
        <v>109</v>
      </c>
      <c r="X2103" t="s"/>
      <c r="Y2103" t="s">
        <v>85</v>
      </c>
      <c r="Z2103">
        <f>HYPERLINK("https://hotel-media.eclerx.com/savepage/tk_15462414023284051_sr_188.html","info")</f>
        <v/>
      </c>
      <c r="AA2103" t="n">
        <v>-4481131</v>
      </c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71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4481131</v>
      </c>
      <c r="AZ2103" t="s">
        <v>1880</v>
      </c>
      <c r="BA2103" t="s"/>
      <c r="BB2103" t="n">
        <v>420995</v>
      </c>
      <c r="BC2103" t="n">
        <v>52.510891</v>
      </c>
      <c r="BD2103" t="n">
        <v>52.510891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1879</v>
      </c>
      <c r="F2104" t="n">
        <v>-1</v>
      </c>
      <c r="G2104" t="s">
        <v>74</v>
      </c>
      <c r="H2104" t="s">
        <v>75</v>
      </c>
      <c r="I2104" t="s"/>
      <c r="J2104" t="s">
        <v>74</v>
      </c>
      <c r="K2104" t="n">
        <v>90</v>
      </c>
      <c r="L2104" t="s">
        <v>76</v>
      </c>
      <c r="M2104" t="s"/>
      <c r="N2104" t="s">
        <v>95</v>
      </c>
      <c r="O2104" t="s">
        <v>78</v>
      </c>
      <c r="P2104" t="s">
        <v>1879</v>
      </c>
      <c r="Q2104" t="s"/>
      <c r="R2104" t="s">
        <v>112</v>
      </c>
      <c r="S2104" t="s">
        <v>398</v>
      </c>
      <c r="T2104" t="s">
        <v>81</v>
      </c>
      <c r="U2104" t="s">
        <v>82</v>
      </c>
      <c r="V2104" t="s">
        <v>83</v>
      </c>
      <c r="W2104" t="s">
        <v>109</v>
      </c>
      <c r="X2104" t="s"/>
      <c r="Y2104" t="s">
        <v>85</v>
      </c>
      <c r="Z2104">
        <f>HYPERLINK("https://hotel-media.eclerx.com/savepage/tk_15462414023284051_sr_188.html","info")</f>
        <v/>
      </c>
      <c r="AA2104" t="n">
        <v>-4481131</v>
      </c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71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4481131</v>
      </c>
      <c r="AZ2104" t="s">
        <v>1880</v>
      </c>
      <c r="BA2104" t="s"/>
      <c r="BB2104" t="n">
        <v>420995</v>
      </c>
      <c r="BC2104" t="n">
        <v>52.510891</v>
      </c>
      <c r="BD2104" t="n">
        <v>52.510891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1879</v>
      </c>
      <c r="F2105" t="n">
        <v>-1</v>
      </c>
      <c r="G2105" t="s">
        <v>74</v>
      </c>
      <c r="H2105" t="s">
        <v>75</v>
      </c>
      <c r="I2105" t="s"/>
      <c r="J2105" t="s">
        <v>74</v>
      </c>
      <c r="K2105" t="n">
        <v>100</v>
      </c>
      <c r="L2105" t="s">
        <v>76</v>
      </c>
      <c r="M2105" t="s"/>
      <c r="N2105" t="s">
        <v>201</v>
      </c>
      <c r="O2105" t="s">
        <v>78</v>
      </c>
      <c r="P2105" t="s">
        <v>1879</v>
      </c>
      <c r="Q2105" t="s"/>
      <c r="R2105" t="s">
        <v>112</v>
      </c>
      <c r="S2105" t="s">
        <v>537</v>
      </c>
      <c r="T2105" t="s">
        <v>81</v>
      </c>
      <c r="U2105" t="s">
        <v>82</v>
      </c>
      <c r="V2105" t="s">
        <v>83</v>
      </c>
      <c r="W2105" t="s">
        <v>109</v>
      </c>
      <c r="X2105" t="s"/>
      <c r="Y2105" t="s">
        <v>85</v>
      </c>
      <c r="Z2105">
        <f>HYPERLINK("https://hotel-media.eclerx.com/savepage/tk_15462414023284051_sr_188.html","info")</f>
        <v/>
      </c>
      <c r="AA2105" t="n">
        <v>-4481131</v>
      </c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71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4481131</v>
      </c>
      <c r="AZ2105" t="s">
        <v>1880</v>
      </c>
      <c r="BA2105" t="s"/>
      <c r="BB2105" t="n">
        <v>420995</v>
      </c>
      <c r="BC2105" t="n">
        <v>52.510891</v>
      </c>
      <c r="BD2105" t="n">
        <v>52.510891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2080</v>
      </c>
      <c r="F2106" t="n">
        <v>529934</v>
      </c>
      <c r="G2106" t="s">
        <v>74</v>
      </c>
      <c r="H2106" t="s">
        <v>75</v>
      </c>
      <c r="I2106" t="s"/>
      <c r="J2106" t="s">
        <v>74</v>
      </c>
      <c r="K2106" t="n">
        <v>204.01</v>
      </c>
      <c r="L2106" t="s">
        <v>76</v>
      </c>
      <c r="M2106" t="s"/>
      <c r="N2106" t="s">
        <v>2081</v>
      </c>
      <c r="O2106" t="s">
        <v>78</v>
      </c>
      <c r="P2106" t="s">
        <v>2082</v>
      </c>
      <c r="Q2106" t="s"/>
      <c r="R2106" t="s">
        <v>107</v>
      </c>
      <c r="S2106" t="s">
        <v>2083</v>
      </c>
      <c r="T2106" t="s">
        <v>81</v>
      </c>
      <c r="U2106" t="s">
        <v>82</v>
      </c>
      <c r="V2106" t="s">
        <v>83</v>
      </c>
      <c r="W2106" t="s">
        <v>109</v>
      </c>
      <c r="X2106" t="s"/>
      <c r="Y2106" t="s">
        <v>85</v>
      </c>
      <c r="Z2106">
        <f>HYPERLINK("https://hotel-media.eclerx.com/savepage/tk_15462420408148289_sr_188.html","info")</f>
        <v/>
      </c>
      <c r="AA2106" t="n">
        <v>9391</v>
      </c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417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937995</v>
      </c>
      <c r="AZ2106" t="s">
        <v>2084</v>
      </c>
      <c r="BA2106" t="s"/>
      <c r="BB2106" t="n">
        <v>50938</v>
      </c>
      <c r="BC2106" t="n">
        <v>52.51513</v>
      </c>
      <c r="BD2106" t="n">
        <v>52.51513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2080</v>
      </c>
      <c r="F2107" t="n">
        <v>529934</v>
      </c>
      <c r="G2107" t="s">
        <v>74</v>
      </c>
      <c r="H2107" t="s">
        <v>75</v>
      </c>
      <c r="I2107" t="s"/>
      <c r="J2107" t="s">
        <v>74</v>
      </c>
      <c r="K2107" t="n">
        <v>228.01</v>
      </c>
      <c r="L2107" t="s">
        <v>76</v>
      </c>
      <c r="M2107" t="s"/>
      <c r="N2107" t="s">
        <v>292</v>
      </c>
      <c r="O2107" t="s">
        <v>78</v>
      </c>
      <c r="P2107" t="s">
        <v>2082</v>
      </c>
      <c r="Q2107" t="s"/>
      <c r="R2107" t="s">
        <v>107</v>
      </c>
      <c r="S2107" t="s">
        <v>2085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>
        <f>HYPERLINK("https://hotel-media.eclerx.com/savepage/tk_15462420408148289_sr_188.html","info")</f>
        <v/>
      </c>
      <c r="AA2107" t="n">
        <v>9391</v>
      </c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417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937995</v>
      </c>
      <c r="AZ2107" t="s">
        <v>2084</v>
      </c>
      <c r="BA2107" t="s"/>
      <c r="BB2107" t="n">
        <v>50938</v>
      </c>
      <c r="BC2107" t="n">
        <v>52.51513</v>
      </c>
      <c r="BD2107" t="n">
        <v>52.51513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2080</v>
      </c>
      <c r="F2108" t="n">
        <v>529934</v>
      </c>
      <c r="G2108" t="s">
        <v>74</v>
      </c>
      <c r="H2108" t="s">
        <v>75</v>
      </c>
      <c r="I2108" t="s"/>
      <c r="J2108" t="s">
        <v>74</v>
      </c>
      <c r="K2108" t="n">
        <v>382.49</v>
      </c>
      <c r="L2108" t="s">
        <v>76</v>
      </c>
      <c r="M2108" t="s"/>
      <c r="N2108" t="s">
        <v>2086</v>
      </c>
      <c r="O2108" t="s">
        <v>78</v>
      </c>
      <c r="P2108" t="s">
        <v>2082</v>
      </c>
      <c r="Q2108" t="s"/>
      <c r="R2108" t="s">
        <v>107</v>
      </c>
      <c r="S2108" t="s">
        <v>2087</v>
      </c>
      <c r="T2108" t="s">
        <v>81</v>
      </c>
      <c r="U2108" t="s">
        <v>82</v>
      </c>
      <c r="V2108" t="s">
        <v>83</v>
      </c>
      <c r="W2108" t="s">
        <v>109</v>
      </c>
      <c r="X2108" t="s"/>
      <c r="Y2108" t="s">
        <v>85</v>
      </c>
      <c r="Z2108">
        <f>HYPERLINK("https://hotel-media.eclerx.com/savepage/tk_15462420408148289_sr_188.html","info")</f>
        <v/>
      </c>
      <c r="AA2108" t="n">
        <v>9391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417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937995</v>
      </c>
      <c r="AZ2108" t="s">
        <v>2084</v>
      </c>
      <c r="BA2108" t="s"/>
      <c r="BB2108" t="n">
        <v>50938</v>
      </c>
      <c r="BC2108" t="n">
        <v>52.51513</v>
      </c>
      <c r="BD2108" t="n">
        <v>52.51513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2080</v>
      </c>
      <c r="F2109" t="n">
        <v>529934</v>
      </c>
      <c r="G2109" t="s">
        <v>74</v>
      </c>
      <c r="H2109" t="s">
        <v>75</v>
      </c>
      <c r="I2109" t="s"/>
      <c r="J2109" t="s">
        <v>74</v>
      </c>
      <c r="K2109" t="n">
        <v>400.49</v>
      </c>
      <c r="L2109" t="s">
        <v>76</v>
      </c>
      <c r="M2109" t="s"/>
      <c r="N2109" t="s">
        <v>2086</v>
      </c>
      <c r="O2109" t="s">
        <v>78</v>
      </c>
      <c r="P2109" t="s">
        <v>2082</v>
      </c>
      <c r="Q2109" t="s"/>
      <c r="R2109" t="s">
        <v>107</v>
      </c>
      <c r="S2109" t="s">
        <v>2088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>
        <f>HYPERLINK("https://hotel-media.eclerx.com/savepage/tk_15462420408148289_sr_188.html","info")</f>
        <v/>
      </c>
      <c r="AA2109" t="n">
        <v>9391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417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937995</v>
      </c>
      <c r="AZ2109" t="s">
        <v>2084</v>
      </c>
      <c r="BA2109" t="s"/>
      <c r="BB2109" t="n">
        <v>50938</v>
      </c>
      <c r="BC2109" t="n">
        <v>52.51513</v>
      </c>
      <c r="BD2109" t="n">
        <v>52.51513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1093</v>
      </c>
      <c r="F2110" t="n">
        <v>4918969</v>
      </c>
      <c r="G2110" t="s">
        <v>74</v>
      </c>
      <c r="H2110" t="s">
        <v>75</v>
      </c>
      <c r="I2110" t="s"/>
      <c r="J2110" t="s">
        <v>74</v>
      </c>
      <c r="K2110" t="n">
        <v>107.1</v>
      </c>
      <c r="L2110" t="s">
        <v>76</v>
      </c>
      <c r="M2110" t="s"/>
      <c r="N2110" t="s">
        <v>93</v>
      </c>
      <c r="O2110" t="s">
        <v>78</v>
      </c>
      <c r="P2110" t="s">
        <v>1094</v>
      </c>
      <c r="Q2110" t="s"/>
      <c r="R2110" t="s">
        <v>112</v>
      </c>
      <c r="S2110" t="s">
        <v>1095</v>
      </c>
      <c r="T2110" t="s">
        <v>81</v>
      </c>
      <c r="U2110" t="s">
        <v>82</v>
      </c>
      <c r="V2110" t="s">
        <v>83</v>
      </c>
      <c r="W2110" t="s">
        <v>109</v>
      </c>
      <c r="X2110" t="s"/>
      <c r="Y2110" t="s">
        <v>85</v>
      </c>
      <c r="Z2110">
        <f>HYPERLINK("https://hotel-media.eclerx.com/savepage/tk_15462417403435867_sr_188.html","info")</f>
        <v/>
      </c>
      <c r="AA2110" t="n">
        <v>609145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253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3875364</v>
      </c>
      <c r="AZ2110" t="s">
        <v>1096</v>
      </c>
      <c r="BA2110" t="s"/>
      <c r="BB2110" t="n">
        <v>743096</v>
      </c>
      <c r="BC2110" t="n">
        <v>52.49587</v>
      </c>
      <c r="BD2110" t="n">
        <v>52.49587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1093</v>
      </c>
      <c r="F2111" t="n">
        <v>4918969</v>
      </c>
      <c r="G2111" t="s">
        <v>74</v>
      </c>
      <c r="H2111" t="s">
        <v>75</v>
      </c>
      <c r="I2111" t="s"/>
      <c r="J2111" t="s">
        <v>74</v>
      </c>
      <c r="K2111" t="n">
        <v>119</v>
      </c>
      <c r="L2111" t="s">
        <v>76</v>
      </c>
      <c r="M2111" t="s"/>
      <c r="N2111" t="s">
        <v>95</v>
      </c>
      <c r="O2111" t="s">
        <v>78</v>
      </c>
      <c r="P2111" t="s">
        <v>1094</v>
      </c>
      <c r="Q2111" t="s"/>
      <c r="R2111" t="s">
        <v>112</v>
      </c>
      <c r="S2111" t="s">
        <v>204</v>
      </c>
      <c r="T2111" t="s">
        <v>81</v>
      </c>
      <c r="U2111" t="s">
        <v>82</v>
      </c>
      <c r="V2111" t="s">
        <v>83</v>
      </c>
      <c r="W2111" t="s">
        <v>109</v>
      </c>
      <c r="X2111" t="s"/>
      <c r="Y2111" t="s">
        <v>85</v>
      </c>
      <c r="Z2111">
        <f>HYPERLINK("https://hotel-media.eclerx.com/savepage/tk_15462417403435867_sr_188.html","info")</f>
        <v/>
      </c>
      <c r="AA2111" t="n">
        <v>609145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253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3875364</v>
      </c>
      <c r="AZ2111" t="s">
        <v>1096</v>
      </c>
      <c r="BA2111" t="s"/>
      <c r="BB2111" t="n">
        <v>743096</v>
      </c>
      <c r="BC2111" t="n">
        <v>52.49587</v>
      </c>
      <c r="BD2111" t="n">
        <v>52.49587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1093</v>
      </c>
      <c r="F2112" t="n">
        <v>4918969</v>
      </c>
      <c r="G2112" t="s">
        <v>74</v>
      </c>
      <c r="H2112" t="s">
        <v>75</v>
      </c>
      <c r="I2112" t="s"/>
      <c r="J2112" t="s">
        <v>74</v>
      </c>
      <c r="K2112" t="n">
        <v>149</v>
      </c>
      <c r="L2112" t="s">
        <v>76</v>
      </c>
      <c r="M2112" t="s"/>
      <c r="N2112" t="s">
        <v>201</v>
      </c>
      <c r="O2112" t="s">
        <v>78</v>
      </c>
      <c r="P2112" t="s">
        <v>1094</v>
      </c>
      <c r="Q2112" t="s"/>
      <c r="R2112" t="s">
        <v>112</v>
      </c>
      <c r="S2112" t="s">
        <v>206</v>
      </c>
      <c r="T2112" t="s">
        <v>81</v>
      </c>
      <c r="U2112" t="s">
        <v>82</v>
      </c>
      <c r="V2112" t="s">
        <v>83</v>
      </c>
      <c r="W2112" t="s">
        <v>109</v>
      </c>
      <c r="X2112" t="s"/>
      <c r="Y2112" t="s">
        <v>85</v>
      </c>
      <c r="Z2112">
        <f>HYPERLINK("https://hotel-media.eclerx.com/savepage/tk_15462417403435867_sr_188.html","info")</f>
        <v/>
      </c>
      <c r="AA2112" t="n">
        <v>609145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253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3875364</v>
      </c>
      <c r="AZ2112" t="s">
        <v>1096</v>
      </c>
      <c r="BA2112" t="s"/>
      <c r="BB2112" t="n">
        <v>743096</v>
      </c>
      <c r="BC2112" t="n">
        <v>52.49587</v>
      </c>
      <c r="BD2112" t="n">
        <v>52.49587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1093</v>
      </c>
      <c r="F2113" t="n">
        <v>4918969</v>
      </c>
      <c r="G2113" t="s">
        <v>74</v>
      </c>
      <c r="H2113" t="s">
        <v>75</v>
      </c>
      <c r="I2113" t="s"/>
      <c r="J2113" t="s">
        <v>74</v>
      </c>
      <c r="K2113" t="n">
        <v>199</v>
      </c>
      <c r="L2113" t="s">
        <v>76</v>
      </c>
      <c r="M2113" t="s"/>
      <c r="N2113" t="s">
        <v>327</v>
      </c>
      <c r="O2113" t="s">
        <v>78</v>
      </c>
      <c r="P2113" t="s">
        <v>1094</v>
      </c>
      <c r="Q2113" t="s"/>
      <c r="R2113" t="s">
        <v>112</v>
      </c>
      <c r="S2113" t="s">
        <v>1097</v>
      </c>
      <c r="T2113" t="s">
        <v>81</v>
      </c>
      <c r="U2113" t="s">
        <v>82</v>
      </c>
      <c r="V2113" t="s">
        <v>83</v>
      </c>
      <c r="W2113" t="s">
        <v>109</v>
      </c>
      <c r="X2113" t="s"/>
      <c r="Y2113" t="s">
        <v>85</v>
      </c>
      <c r="Z2113">
        <f>HYPERLINK("https://hotel-media.eclerx.com/savepage/tk_15462417403435867_sr_188.html","info")</f>
        <v/>
      </c>
      <c r="AA2113" t="n">
        <v>609145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253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3875364</v>
      </c>
      <c r="AZ2113" t="s">
        <v>1096</v>
      </c>
      <c r="BA2113" t="s"/>
      <c r="BB2113" t="n">
        <v>743096</v>
      </c>
      <c r="BC2113" t="n">
        <v>52.49587</v>
      </c>
      <c r="BD2113" t="n">
        <v>52.49587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1093</v>
      </c>
      <c r="F2114" t="n">
        <v>4918969</v>
      </c>
      <c r="G2114" t="s">
        <v>74</v>
      </c>
      <c r="H2114" t="s">
        <v>75</v>
      </c>
      <c r="I2114" t="s"/>
      <c r="J2114" t="s">
        <v>74</v>
      </c>
      <c r="K2114" t="n">
        <v>229</v>
      </c>
      <c r="L2114" t="s">
        <v>76</v>
      </c>
      <c r="M2114" t="s"/>
      <c r="N2114" t="s">
        <v>203</v>
      </c>
      <c r="O2114" t="s">
        <v>78</v>
      </c>
      <c r="P2114" t="s">
        <v>1094</v>
      </c>
      <c r="Q2114" t="s"/>
      <c r="R2114" t="s">
        <v>112</v>
      </c>
      <c r="S2114" t="s">
        <v>1098</v>
      </c>
      <c r="T2114" t="s">
        <v>81</v>
      </c>
      <c r="U2114" t="s">
        <v>82</v>
      </c>
      <c r="V2114" t="s">
        <v>83</v>
      </c>
      <c r="W2114" t="s">
        <v>109</v>
      </c>
      <c r="X2114" t="s"/>
      <c r="Y2114" t="s">
        <v>85</v>
      </c>
      <c r="Z2114">
        <f>HYPERLINK("https://hotel-media.eclerx.com/savepage/tk_15462417403435867_sr_188.html","info")</f>
        <v/>
      </c>
      <c r="AA2114" t="n">
        <v>609145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253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3875364</v>
      </c>
      <c r="AZ2114" t="s">
        <v>1096</v>
      </c>
      <c r="BA2114" t="s"/>
      <c r="BB2114" t="n">
        <v>743096</v>
      </c>
      <c r="BC2114" t="n">
        <v>52.49587</v>
      </c>
      <c r="BD2114" t="n">
        <v>52.49587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2089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57.43</v>
      </c>
      <c r="L2115" t="s">
        <v>76</v>
      </c>
      <c r="M2115" t="s"/>
      <c r="N2115" t="s">
        <v>1239</v>
      </c>
      <c r="O2115" t="s">
        <v>78</v>
      </c>
      <c r="P2115" t="s">
        <v>2089</v>
      </c>
      <c r="Q2115" t="s"/>
      <c r="R2115" t="s">
        <v>79</v>
      </c>
      <c r="S2115" t="s">
        <v>2090</v>
      </c>
      <c r="T2115" t="s">
        <v>81</v>
      </c>
      <c r="U2115" t="s">
        <v>82</v>
      </c>
      <c r="V2115" t="s">
        <v>83</v>
      </c>
      <c r="W2115" t="s">
        <v>109</v>
      </c>
      <c r="X2115" t="s"/>
      <c r="Y2115" t="s">
        <v>85</v>
      </c>
      <c r="Z2115">
        <f>HYPERLINK("https://hotel-media.eclerx.com/savepage/tk_1546242203303962_sr_188.html","info")</f>
        <v/>
      </c>
      <c r="AA2115" t="n">
        <v>-2071587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508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2071587</v>
      </c>
      <c r="AZ2115" t="s">
        <v>2091</v>
      </c>
      <c r="BA2115" t="s"/>
      <c r="BB2115" t="n">
        <v>429570</v>
      </c>
      <c r="BC2115" t="n">
        <v>52.481977</v>
      </c>
      <c r="BD2115" t="n">
        <v>52.481977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2089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58</v>
      </c>
      <c r="L2116" t="s">
        <v>76</v>
      </c>
      <c r="M2116" t="s"/>
      <c r="N2116" t="s">
        <v>104</v>
      </c>
      <c r="O2116" t="s">
        <v>78</v>
      </c>
      <c r="P2116" t="s">
        <v>2089</v>
      </c>
      <c r="Q2116" t="s"/>
      <c r="R2116" t="s">
        <v>79</v>
      </c>
      <c r="S2116" t="s">
        <v>491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>
        <f>HYPERLINK("https://hotel-media.eclerx.com/savepage/tk_1546242203303962_sr_188.html","info")</f>
        <v/>
      </c>
      <c r="AA2116" t="n">
        <v>-2071587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508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2071587</v>
      </c>
      <c r="AZ2116" t="s">
        <v>2091</v>
      </c>
      <c r="BA2116" t="s"/>
      <c r="BB2116" t="n">
        <v>429570</v>
      </c>
      <c r="BC2116" t="n">
        <v>52.481977</v>
      </c>
      <c r="BD2116" t="n">
        <v>52.481977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2089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94.05</v>
      </c>
      <c r="L2117" t="s">
        <v>76</v>
      </c>
      <c r="M2117" t="s"/>
      <c r="N2117" t="s">
        <v>2092</v>
      </c>
      <c r="O2117" t="s">
        <v>78</v>
      </c>
      <c r="P2117" t="s">
        <v>2089</v>
      </c>
      <c r="Q2117" t="s"/>
      <c r="R2117" t="s">
        <v>79</v>
      </c>
      <c r="S2117" t="s">
        <v>608</v>
      </c>
      <c r="T2117" t="s">
        <v>81</v>
      </c>
      <c r="U2117" t="s">
        <v>82</v>
      </c>
      <c r="V2117" t="s">
        <v>83</v>
      </c>
      <c r="W2117" t="s">
        <v>109</v>
      </c>
      <c r="X2117" t="s"/>
      <c r="Y2117" t="s">
        <v>85</v>
      </c>
      <c r="Z2117">
        <f>HYPERLINK("https://hotel-media.eclerx.com/savepage/tk_1546242203303962_sr_188.html","info")</f>
        <v/>
      </c>
      <c r="AA2117" t="n">
        <v>-2071587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508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2071587</v>
      </c>
      <c r="AZ2117" t="s">
        <v>2091</v>
      </c>
      <c r="BA2117" t="s"/>
      <c r="BB2117" t="n">
        <v>429570</v>
      </c>
      <c r="BC2117" t="n">
        <v>52.481977</v>
      </c>
      <c r="BD2117" t="n">
        <v>52.481977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1911</v>
      </c>
      <c r="F2118" t="n">
        <v>1746935</v>
      </c>
      <c r="G2118" t="s">
        <v>74</v>
      </c>
      <c r="H2118" t="s">
        <v>75</v>
      </c>
      <c r="I2118" t="s"/>
      <c r="J2118" t="s">
        <v>74</v>
      </c>
      <c r="K2118" t="n">
        <v>62.1</v>
      </c>
      <c r="L2118" t="s">
        <v>76</v>
      </c>
      <c r="M2118" t="s"/>
      <c r="N2118" t="s">
        <v>93</v>
      </c>
      <c r="O2118" t="s">
        <v>78</v>
      </c>
      <c r="P2118" t="s">
        <v>1912</v>
      </c>
      <c r="Q2118" t="s"/>
      <c r="R2118" t="s">
        <v>171</v>
      </c>
      <c r="S2118" t="s">
        <v>1913</v>
      </c>
      <c r="T2118" t="s">
        <v>81</v>
      </c>
      <c r="U2118" t="s">
        <v>82</v>
      </c>
      <c r="V2118" t="s">
        <v>83</v>
      </c>
      <c r="W2118" t="s">
        <v>109</v>
      </c>
      <c r="X2118" t="s"/>
      <c r="Y2118" t="s">
        <v>85</v>
      </c>
      <c r="Z2118">
        <f>HYPERLINK("https://hotel-media.eclerx.com/savepage/tk_15462419755463724_sr_189.html","info")</f>
        <v/>
      </c>
      <c r="AA2118" t="n">
        <v>214764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339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163154</v>
      </c>
      <c r="AZ2118" t="s">
        <v>1914</v>
      </c>
      <c r="BA2118" t="s"/>
      <c r="BB2118" t="n">
        <v>26953</v>
      </c>
      <c r="BC2118" t="n">
        <v>52.504174</v>
      </c>
      <c r="BD2118" t="n">
        <v>52.504174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1911</v>
      </c>
      <c r="F2119" t="n">
        <v>1746935</v>
      </c>
      <c r="G2119" t="s">
        <v>74</v>
      </c>
      <c r="H2119" t="s">
        <v>75</v>
      </c>
      <c r="I2119" t="s"/>
      <c r="J2119" t="s">
        <v>74</v>
      </c>
      <c r="K2119" t="n">
        <v>67</v>
      </c>
      <c r="L2119" t="s">
        <v>76</v>
      </c>
      <c r="M2119" t="s"/>
      <c r="N2119" t="s">
        <v>1915</v>
      </c>
      <c r="O2119" t="s">
        <v>78</v>
      </c>
      <c r="P2119" t="s">
        <v>1912</v>
      </c>
      <c r="Q2119" t="s"/>
      <c r="R2119" t="s">
        <v>171</v>
      </c>
      <c r="S2119" t="s">
        <v>381</v>
      </c>
      <c r="T2119" t="s">
        <v>81</v>
      </c>
      <c r="U2119" t="s">
        <v>82</v>
      </c>
      <c r="V2119" t="s">
        <v>83</v>
      </c>
      <c r="W2119" t="s">
        <v>109</v>
      </c>
      <c r="X2119" t="s"/>
      <c r="Y2119" t="s">
        <v>85</v>
      </c>
      <c r="Z2119">
        <f>HYPERLINK("https://hotel-media.eclerx.com/savepage/tk_15462419755463724_sr_189.html","info")</f>
        <v/>
      </c>
      <c r="AA2119" t="n">
        <v>214764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339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163154</v>
      </c>
      <c r="AZ2119" t="s">
        <v>1914</v>
      </c>
      <c r="BA2119" t="s"/>
      <c r="BB2119" t="n">
        <v>26953</v>
      </c>
      <c r="BC2119" t="n">
        <v>52.504174</v>
      </c>
      <c r="BD2119" t="n">
        <v>52.504174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1911</v>
      </c>
      <c r="F2120" t="n">
        <v>1746935</v>
      </c>
      <c r="G2120" t="s">
        <v>74</v>
      </c>
      <c r="H2120" t="s">
        <v>75</v>
      </c>
      <c r="I2120" t="s"/>
      <c r="J2120" t="s">
        <v>74</v>
      </c>
      <c r="K2120" t="n">
        <v>75</v>
      </c>
      <c r="L2120" t="s">
        <v>76</v>
      </c>
      <c r="M2120" t="s"/>
      <c r="N2120" t="s">
        <v>319</v>
      </c>
      <c r="O2120" t="s">
        <v>78</v>
      </c>
      <c r="P2120" t="s">
        <v>1912</v>
      </c>
      <c r="Q2120" t="s"/>
      <c r="R2120" t="s">
        <v>171</v>
      </c>
      <c r="S2120" t="s">
        <v>210</v>
      </c>
      <c r="T2120" t="s">
        <v>81</v>
      </c>
      <c r="U2120" t="s">
        <v>82</v>
      </c>
      <c r="V2120" t="s">
        <v>83</v>
      </c>
      <c r="W2120" t="s">
        <v>109</v>
      </c>
      <c r="X2120" t="s"/>
      <c r="Y2120" t="s">
        <v>85</v>
      </c>
      <c r="Z2120">
        <f>HYPERLINK("https://hotel-media.eclerx.com/savepage/tk_15462419755463724_sr_189.html","info")</f>
        <v/>
      </c>
      <c r="AA2120" t="n">
        <v>214764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339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163154</v>
      </c>
      <c r="AZ2120" t="s">
        <v>1914</v>
      </c>
      <c r="BA2120" t="s"/>
      <c r="BB2120" t="n">
        <v>26953</v>
      </c>
      <c r="BC2120" t="n">
        <v>52.504174</v>
      </c>
      <c r="BD2120" t="n">
        <v>52.504174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1911</v>
      </c>
      <c r="F2121" t="n">
        <v>1746935</v>
      </c>
      <c r="G2121" t="s">
        <v>74</v>
      </c>
      <c r="H2121" t="s">
        <v>75</v>
      </c>
      <c r="I2121" t="s"/>
      <c r="J2121" t="s">
        <v>74</v>
      </c>
      <c r="K2121" t="n">
        <v>75</v>
      </c>
      <c r="L2121" t="s">
        <v>76</v>
      </c>
      <c r="M2121" t="s"/>
      <c r="N2121" t="s">
        <v>319</v>
      </c>
      <c r="O2121" t="s">
        <v>78</v>
      </c>
      <c r="P2121" t="s">
        <v>1912</v>
      </c>
      <c r="Q2121" t="s"/>
      <c r="R2121" t="s">
        <v>171</v>
      </c>
      <c r="S2121" t="s">
        <v>210</v>
      </c>
      <c r="T2121" t="s">
        <v>81</v>
      </c>
      <c r="U2121" t="s">
        <v>82</v>
      </c>
      <c r="V2121" t="s">
        <v>83</v>
      </c>
      <c r="W2121" t="s">
        <v>109</v>
      </c>
      <c r="X2121" t="s"/>
      <c r="Y2121" t="s">
        <v>85</v>
      </c>
      <c r="Z2121">
        <f>HYPERLINK("https://hotel-media.eclerx.com/savepage/tk_15462419755463724_sr_189.html","info")</f>
        <v/>
      </c>
      <c r="AA2121" t="n">
        <v>214764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339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163154</v>
      </c>
      <c r="AZ2121" t="s">
        <v>1914</v>
      </c>
      <c r="BA2121" t="s"/>
      <c r="BB2121" t="n">
        <v>26953</v>
      </c>
      <c r="BC2121" t="n">
        <v>52.504174</v>
      </c>
      <c r="BD2121" t="n">
        <v>52.504174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1911</v>
      </c>
      <c r="F2122" t="n">
        <v>1746935</v>
      </c>
      <c r="G2122" t="s">
        <v>74</v>
      </c>
      <c r="H2122" t="s">
        <v>75</v>
      </c>
      <c r="I2122" t="s"/>
      <c r="J2122" t="s">
        <v>74</v>
      </c>
      <c r="K2122" t="n">
        <v>79.01000000000001</v>
      </c>
      <c r="L2122" t="s">
        <v>76</v>
      </c>
      <c r="M2122" t="s"/>
      <c r="N2122" t="s">
        <v>319</v>
      </c>
      <c r="O2122" t="s">
        <v>78</v>
      </c>
      <c r="P2122" t="s">
        <v>1912</v>
      </c>
      <c r="Q2122" t="s"/>
      <c r="R2122" t="s">
        <v>171</v>
      </c>
      <c r="S2122" t="s">
        <v>1916</v>
      </c>
      <c r="T2122" t="s">
        <v>81</v>
      </c>
      <c r="U2122" t="s">
        <v>82</v>
      </c>
      <c r="V2122" t="s">
        <v>83</v>
      </c>
      <c r="W2122" t="s">
        <v>109</v>
      </c>
      <c r="X2122" t="s"/>
      <c r="Y2122" t="s">
        <v>85</v>
      </c>
      <c r="Z2122">
        <f>HYPERLINK("https://hotel-media.eclerx.com/savepage/tk_15462419755463724_sr_189.html","info")</f>
        <v/>
      </c>
      <c r="AA2122" t="n">
        <v>214764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339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163154</v>
      </c>
      <c r="AZ2122" t="s">
        <v>1914</v>
      </c>
      <c r="BA2122" t="s"/>
      <c r="BB2122" t="n">
        <v>26953</v>
      </c>
      <c r="BC2122" t="n">
        <v>52.504174</v>
      </c>
      <c r="BD2122" t="n">
        <v>52.504174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1911</v>
      </c>
      <c r="F2123" t="n">
        <v>1746935</v>
      </c>
      <c r="G2123" t="s">
        <v>74</v>
      </c>
      <c r="H2123" t="s">
        <v>75</v>
      </c>
      <c r="I2123" t="s"/>
      <c r="J2123" t="s">
        <v>74</v>
      </c>
      <c r="K2123" t="n">
        <v>94</v>
      </c>
      <c r="L2123" t="s">
        <v>76</v>
      </c>
      <c r="M2123" t="s"/>
      <c r="N2123" t="s">
        <v>1917</v>
      </c>
      <c r="O2123" t="s">
        <v>78</v>
      </c>
      <c r="P2123" t="s">
        <v>1912</v>
      </c>
      <c r="Q2123" t="s"/>
      <c r="R2123" t="s">
        <v>171</v>
      </c>
      <c r="S2123" t="s">
        <v>589</v>
      </c>
      <c r="T2123" t="s">
        <v>81</v>
      </c>
      <c r="U2123" t="s">
        <v>82</v>
      </c>
      <c r="V2123" t="s">
        <v>83</v>
      </c>
      <c r="W2123" t="s">
        <v>109</v>
      </c>
      <c r="X2123" t="s"/>
      <c r="Y2123" t="s">
        <v>85</v>
      </c>
      <c r="Z2123">
        <f>HYPERLINK("https://hotel-media.eclerx.com/savepage/tk_15462419755463724_sr_189.html","info")</f>
        <v/>
      </c>
      <c r="AA2123" t="n">
        <v>214764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339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163154</v>
      </c>
      <c r="AZ2123" t="s">
        <v>1914</v>
      </c>
      <c r="BA2123" t="s"/>
      <c r="BB2123" t="n">
        <v>26953</v>
      </c>
      <c r="BC2123" t="n">
        <v>52.504174</v>
      </c>
      <c r="BD2123" t="n">
        <v>52.504174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1911</v>
      </c>
      <c r="F2124" t="n">
        <v>1746935</v>
      </c>
      <c r="G2124" t="s">
        <v>74</v>
      </c>
      <c r="H2124" t="s">
        <v>75</v>
      </c>
      <c r="I2124" t="s"/>
      <c r="J2124" t="s">
        <v>74</v>
      </c>
      <c r="K2124" t="n">
        <v>94</v>
      </c>
      <c r="L2124" t="s">
        <v>76</v>
      </c>
      <c r="M2124" t="s"/>
      <c r="N2124" t="s">
        <v>1917</v>
      </c>
      <c r="O2124" t="s">
        <v>78</v>
      </c>
      <c r="P2124" t="s">
        <v>1912</v>
      </c>
      <c r="Q2124" t="s"/>
      <c r="R2124" t="s">
        <v>171</v>
      </c>
      <c r="S2124" t="s">
        <v>589</v>
      </c>
      <c r="T2124" t="s">
        <v>81</v>
      </c>
      <c r="U2124" t="s">
        <v>82</v>
      </c>
      <c r="V2124" t="s">
        <v>83</v>
      </c>
      <c r="W2124" t="s">
        <v>109</v>
      </c>
      <c r="X2124" t="s"/>
      <c r="Y2124" t="s">
        <v>85</v>
      </c>
      <c r="Z2124">
        <f>HYPERLINK("https://hotel-media.eclerx.com/savepage/tk_15462419755463724_sr_189.html","info")</f>
        <v/>
      </c>
      <c r="AA2124" t="n">
        <v>214764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339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163154</v>
      </c>
      <c r="AZ2124" t="s">
        <v>1914</v>
      </c>
      <c r="BA2124" t="s"/>
      <c r="BB2124" t="n">
        <v>26953</v>
      </c>
      <c r="BC2124" t="n">
        <v>52.504174</v>
      </c>
      <c r="BD2124" t="n">
        <v>52.504174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1911</v>
      </c>
      <c r="F2125" t="n">
        <v>1746935</v>
      </c>
      <c r="G2125" t="s">
        <v>74</v>
      </c>
      <c r="H2125" t="s">
        <v>75</v>
      </c>
      <c r="I2125" t="s"/>
      <c r="J2125" t="s">
        <v>74</v>
      </c>
      <c r="K2125" t="n">
        <v>99.01000000000001</v>
      </c>
      <c r="L2125" t="s">
        <v>76</v>
      </c>
      <c r="M2125" t="s"/>
      <c r="N2125" t="s">
        <v>1917</v>
      </c>
      <c r="O2125" t="s">
        <v>78</v>
      </c>
      <c r="P2125" t="s">
        <v>1912</v>
      </c>
      <c r="Q2125" t="s"/>
      <c r="R2125" t="s">
        <v>171</v>
      </c>
      <c r="S2125" t="s">
        <v>610</v>
      </c>
      <c r="T2125" t="s">
        <v>81</v>
      </c>
      <c r="U2125" t="s">
        <v>82</v>
      </c>
      <c r="V2125" t="s">
        <v>83</v>
      </c>
      <c r="W2125" t="s">
        <v>109</v>
      </c>
      <c r="X2125" t="s"/>
      <c r="Y2125" t="s">
        <v>85</v>
      </c>
      <c r="Z2125">
        <f>HYPERLINK("https://hotel-media.eclerx.com/savepage/tk_15462419755463724_sr_189.html","info")</f>
        <v/>
      </c>
      <c r="AA2125" t="n">
        <v>214764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339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163154</v>
      </c>
      <c r="AZ2125" t="s">
        <v>1914</v>
      </c>
      <c r="BA2125" t="s"/>
      <c r="BB2125" t="n">
        <v>26953</v>
      </c>
      <c r="BC2125" t="n">
        <v>52.504174</v>
      </c>
      <c r="BD2125" t="n">
        <v>52.504174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2093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67</v>
      </c>
      <c r="L2126" t="s">
        <v>76</v>
      </c>
      <c r="M2126" t="s"/>
      <c r="N2126" t="s">
        <v>93</v>
      </c>
      <c r="O2126" t="s">
        <v>78</v>
      </c>
      <c r="P2126" t="s">
        <v>2093</v>
      </c>
      <c r="Q2126" t="s"/>
      <c r="R2126" t="s">
        <v>112</v>
      </c>
      <c r="S2126" t="s">
        <v>381</v>
      </c>
      <c r="T2126" t="s">
        <v>81</v>
      </c>
      <c r="U2126" t="s">
        <v>82</v>
      </c>
      <c r="V2126" t="s">
        <v>83</v>
      </c>
      <c r="W2126" t="s">
        <v>109</v>
      </c>
      <c r="X2126" t="s"/>
      <c r="Y2126" t="s">
        <v>85</v>
      </c>
      <c r="Z2126">
        <f>HYPERLINK("https://hotel-media.eclerx.com/savepage/tk_15462415891653953_sr_189.html","info")</f>
        <v/>
      </c>
      <c r="AA2126" t="n">
        <v>-8979212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154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8979212</v>
      </c>
      <c r="AZ2126" t="s">
        <v>2094</v>
      </c>
      <c r="BA2126" t="s"/>
      <c r="BB2126" t="n">
        <v>26176</v>
      </c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2093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69.34999999999999</v>
      </c>
      <c r="L2127" t="s">
        <v>76</v>
      </c>
      <c r="M2127" t="s"/>
      <c r="N2127" t="s">
        <v>954</v>
      </c>
      <c r="O2127" t="s">
        <v>78</v>
      </c>
      <c r="P2127" t="s">
        <v>2093</v>
      </c>
      <c r="Q2127" t="s"/>
      <c r="R2127" t="s">
        <v>112</v>
      </c>
      <c r="S2127" t="s">
        <v>2095</v>
      </c>
      <c r="T2127" t="s">
        <v>81</v>
      </c>
      <c r="U2127" t="s">
        <v>82</v>
      </c>
      <c r="V2127" t="s">
        <v>83</v>
      </c>
      <c r="W2127" t="s">
        <v>109</v>
      </c>
      <c r="X2127" t="s"/>
      <c r="Y2127" t="s">
        <v>85</v>
      </c>
      <c r="Z2127">
        <f>HYPERLINK("https://hotel-media.eclerx.com/savepage/tk_15462415891653953_sr_189.html","info")</f>
        <v/>
      </c>
      <c r="AA2127" t="n">
        <v>-8979212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154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8979212</v>
      </c>
      <c r="AZ2127" t="s">
        <v>2094</v>
      </c>
      <c r="BA2127" t="s"/>
      <c r="BB2127" t="n">
        <v>26176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2093</v>
      </c>
      <c r="F2128" t="n">
        <v>-1</v>
      </c>
      <c r="G2128" t="s">
        <v>74</v>
      </c>
      <c r="H2128" t="s">
        <v>75</v>
      </c>
      <c r="I2128" t="s"/>
      <c r="J2128" t="s">
        <v>74</v>
      </c>
      <c r="K2128" t="n">
        <v>89.3</v>
      </c>
      <c r="L2128" t="s">
        <v>76</v>
      </c>
      <c r="M2128" t="s"/>
      <c r="N2128" t="s">
        <v>602</v>
      </c>
      <c r="O2128" t="s">
        <v>78</v>
      </c>
      <c r="P2128" t="s">
        <v>2093</v>
      </c>
      <c r="Q2128" t="s"/>
      <c r="R2128" t="s">
        <v>112</v>
      </c>
      <c r="S2128" t="s">
        <v>2096</v>
      </c>
      <c r="T2128" t="s">
        <v>81</v>
      </c>
      <c r="U2128" t="s">
        <v>82</v>
      </c>
      <c r="V2128" t="s">
        <v>83</v>
      </c>
      <c r="W2128" t="s">
        <v>109</v>
      </c>
      <c r="X2128" t="s"/>
      <c r="Y2128" t="s">
        <v>85</v>
      </c>
      <c r="Z2128">
        <f>HYPERLINK("https://hotel-media.eclerx.com/savepage/tk_15462415891653953_sr_189.html","info")</f>
        <v/>
      </c>
      <c r="AA2128" t="n">
        <v>-8979212</v>
      </c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154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8979212</v>
      </c>
      <c r="AZ2128" t="s">
        <v>2094</v>
      </c>
      <c r="BA2128" t="s"/>
      <c r="BB2128" t="n">
        <v>26176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2093</v>
      </c>
      <c r="F2129" t="n">
        <v>-1</v>
      </c>
      <c r="G2129" t="s">
        <v>74</v>
      </c>
      <c r="H2129" t="s">
        <v>75</v>
      </c>
      <c r="I2129" t="s"/>
      <c r="J2129" t="s">
        <v>74</v>
      </c>
      <c r="K2129" t="n">
        <v>94</v>
      </c>
      <c r="L2129" t="s">
        <v>76</v>
      </c>
      <c r="M2129" t="s"/>
      <c r="N2129" t="s">
        <v>602</v>
      </c>
      <c r="O2129" t="s">
        <v>78</v>
      </c>
      <c r="P2129" t="s">
        <v>2093</v>
      </c>
      <c r="Q2129" t="s"/>
      <c r="R2129" t="s">
        <v>112</v>
      </c>
      <c r="S2129" t="s">
        <v>589</v>
      </c>
      <c r="T2129" t="s">
        <v>81</v>
      </c>
      <c r="U2129" t="s">
        <v>82</v>
      </c>
      <c r="V2129" t="s">
        <v>83</v>
      </c>
      <c r="W2129" t="s">
        <v>109</v>
      </c>
      <c r="X2129" t="s"/>
      <c r="Y2129" t="s">
        <v>85</v>
      </c>
      <c r="Z2129">
        <f>HYPERLINK("https://hotel-media.eclerx.com/savepage/tk_15462415891653953_sr_189.html","info")</f>
        <v/>
      </c>
      <c r="AA2129" t="n">
        <v>-8979212</v>
      </c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154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8979212</v>
      </c>
      <c r="AZ2129" t="s">
        <v>2094</v>
      </c>
      <c r="BA2129" t="s"/>
      <c r="BB2129" t="n">
        <v>26176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2093</v>
      </c>
      <c r="F2130" t="n">
        <v>-1</v>
      </c>
      <c r="G2130" t="s">
        <v>74</v>
      </c>
      <c r="H2130" t="s">
        <v>75</v>
      </c>
      <c r="I2130" t="s"/>
      <c r="J2130" t="s">
        <v>74</v>
      </c>
      <c r="K2130" t="n">
        <v>99</v>
      </c>
      <c r="L2130" t="s">
        <v>76</v>
      </c>
      <c r="M2130" t="s"/>
      <c r="N2130" t="s">
        <v>183</v>
      </c>
      <c r="O2130" t="s">
        <v>78</v>
      </c>
      <c r="P2130" t="s">
        <v>2093</v>
      </c>
      <c r="Q2130" t="s"/>
      <c r="R2130" t="s">
        <v>112</v>
      </c>
      <c r="S2130" t="s">
        <v>200</v>
      </c>
      <c r="T2130" t="s">
        <v>81</v>
      </c>
      <c r="U2130" t="s">
        <v>82</v>
      </c>
      <c r="V2130" t="s">
        <v>83</v>
      </c>
      <c r="W2130" t="s">
        <v>84</v>
      </c>
      <c r="X2130" t="s"/>
      <c r="Y2130" t="s">
        <v>85</v>
      </c>
      <c r="Z2130">
        <f>HYPERLINK("https://hotel-media.eclerx.com/savepage/tk_15462415891653953_sr_189.html","info")</f>
        <v/>
      </c>
      <c r="AA2130" t="n">
        <v>-8979212</v>
      </c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154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8979212</v>
      </c>
      <c r="AZ2130" t="s">
        <v>2094</v>
      </c>
      <c r="BA2130" t="s"/>
      <c r="BB2130" t="n">
        <v>26176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2093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120</v>
      </c>
      <c r="L2131" t="s">
        <v>76</v>
      </c>
      <c r="M2131" t="s"/>
      <c r="N2131" t="s">
        <v>602</v>
      </c>
      <c r="O2131" t="s">
        <v>78</v>
      </c>
      <c r="P2131" t="s">
        <v>2093</v>
      </c>
      <c r="Q2131" t="s"/>
      <c r="R2131" t="s">
        <v>112</v>
      </c>
      <c r="S2131" t="s">
        <v>554</v>
      </c>
      <c r="T2131" t="s">
        <v>81</v>
      </c>
      <c r="U2131" t="s">
        <v>82</v>
      </c>
      <c r="V2131" t="s">
        <v>83</v>
      </c>
      <c r="W2131" t="s">
        <v>84</v>
      </c>
      <c r="X2131" t="s"/>
      <c r="Y2131" t="s">
        <v>85</v>
      </c>
      <c r="Z2131">
        <f>HYPERLINK("https://hotel-media.eclerx.com/savepage/tk_15462415891653953_sr_189.html","info")</f>
        <v/>
      </c>
      <c r="AA2131" t="n">
        <v>-8979212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154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8979212</v>
      </c>
      <c r="AZ2131" t="s">
        <v>2094</v>
      </c>
      <c r="BA2131" t="s"/>
      <c r="BB2131" t="n">
        <v>26176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2097</v>
      </c>
      <c r="F2132" t="n">
        <v>3301678</v>
      </c>
      <c r="G2132" t="s">
        <v>74</v>
      </c>
      <c r="H2132" t="s">
        <v>75</v>
      </c>
      <c r="I2132" t="s"/>
      <c r="J2132" t="s">
        <v>74</v>
      </c>
      <c r="K2132" t="n">
        <v>62.2</v>
      </c>
      <c r="L2132" t="s">
        <v>76</v>
      </c>
      <c r="M2132" t="s"/>
      <c r="N2132" t="s">
        <v>93</v>
      </c>
      <c r="O2132" t="s">
        <v>78</v>
      </c>
      <c r="P2132" t="s">
        <v>2098</v>
      </c>
      <c r="Q2132" t="s"/>
      <c r="R2132" t="s">
        <v>171</v>
      </c>
      <c r="S2132" t="s">
        <v>2099</v>
      </c>
      <c r="T2132" t="s">
        <v>81</v>
      </c>
      <c r="U2132" t="s">
        <v>82</v>
      </c>
      <c r="V2132" t="s">
        <v>83</v>
      </c>
      <c r="W2132" t="s">
        <v>109</v>
      </c>
      <c r="X2132" t="s"/>
      <c r="Y2132" t="s">
        <v>85</v>
      </c>
      <c r="Z2132">
        <f>HYPERLINK("https://hotel-media.eclerx.com/savepage/tk_15462416697482255_sr_188.html","info")</f>
        <v/>
      </c>
      <c r="AA2132" t="n">
        <v>519865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215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4056098</v>
      </c>
      <c r="AZ2132" t="s">
        <v>2100</v>
      </c>
      <c r="BA2132" t="s"/>
      <c r="BB2132" t="n">
        <v>699338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2097</v>
      </c>
      <c r="F2133" t="n">
        <v>3301678</v>
      </c>
      <c r="G2133" t="s">
        <v>74</v>
      </c>
      <c r="H2133" t="s">
        <v>75</v>
      </c>
      <c r="I2133" t="s"/>
      <c r="J2133" t="s">
        <v>74</v>
      </c>
      <c r="K2133" t="n">
        <v>67.2</v>
      </c>
      <c r="L2133" t="s">
        <v>76</v>
      </c>
      <c r="M2133" t="s"/>
      <c r="N2133" t="s">
        <v>95</v>
      </c>
      <c r="O2133" t="s">
        <v>78</v>
      </c>
      <c r="P2133" t="s">
        <v>2098</v>
      </c>
      <c r="Q2133" t="s"/>
      <c r="R2133" t="s">
        <v>171</v>
      </c>
      <c r="S2133" t="s">
        <v>2101</v>
      </c>
      <c r="T2133" t="s">
        <v>81</v>
      </c>
      <c r="U2133" t="s">
        <v>82</v>
      </c>
      <c r="V2133" t="s">
        <v>83</v>
      </c>
      <c r="W2133" t="s">
        <v>109</v>
      </c>
      <c r="X2133" t="s"/>
      <c r="Y2133" t="s">
        <v>85</v>
      </c>
      <c r="Z2133">
        <f>HYPERLINK("https://hotel-media.eclerx.com/savepage/tk_15462416697482255_sr_188.html","info")</f>
        <v/>
      </c>
      <c r="AA2133" t="n">
        <v>519865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215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4056098</v>
      </c>
      <c r="AZ2133" t="s">
        <v>2100</v>
      </c>
      <c r="BA2133" t="s"/>
      <c r="BB2133" t="n">
        <v>699338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2097</v>
      </c>
      <c r="F2134" t="n">
        <v>3301678</v>
      </c>
      <c r="G2134" t="s">
        <v>74</v>
      </c>
      <c r="H2134" t="s">
        <v>75</v>
      </c>
      <c r="I2134" t="s"/>
      <c r="J2134" t="s">
        <v>74</v>
      </c>
      <c r="K2134" t="n">
        <v>72.2</v>
      </c>
      <c r="L2134" t="s">
        <v>76</v>
      </c>
      <c r="M2134" t="s"/>
      <c r="N2134" t="s">
        <v>327</v>
      </c>
      <c r="O2134" t="s">
        <v>78</v>
      </c>
      <c r="P2134" t="s">
        <v>2098</v>
      </c>
      <c r="Q2134" t="s"/>
      <c r="R2134" t="s">
        <v>171</v>
      </c>
      <c r="S2134" t="s">
        <v>2102</v>
      </c>
      <c r="T2134" t="s">
        <v>81</v>
      </c>
      <c r="U2134" t="s">
        <v>82</v>
      </c>
      <c r="V2134" t="s">
        <v>83</v>
      </c>
      <c r="W2134" t="s">
        <v>109</v>
      </c>
      <c r="X2134" t="s"/>
      <c r="Y2134" t="s">
        <v>85</v>
      </c>
      <c r="Z2134">
        <f>HYPERLINK("https://hotel-media.eclerx.com/savepage/tk_15462416697482255_sr_188.html","info")</f>
        <v/>
      </c>
      <c r="AA2134" t="n">
        <v>519865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215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4056098</v>
      </c>
      <c r="AZ2134" t="s">
        <v>2100</v>
      </c>
      <c r="BA2134" t="s"/>
      <c r="BB2134" t="n">
        <v>699338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1484</v>
      </c>
      <c r="F2135" t="n">
        <v>514928</v>
      </c>
      <c r="G2135" t="s">
        <v>74</v>
      </c>
      <c r="H2135" t="s">
        <v>75</v>
      </c>
      <c r="I2135" t="s"/>
      <c r="J2135" t="s">
        <v>74</v>
      </c>
      <c r="K2135" t="n">
        <v>70.55</v>
      </c>
      <c r="L2135" t="s">
        <v>76</v>
      </c>
      <c r="M2135" t="s"/>
      <c r="N2135" t="s">
        <v>93</v>
      </c>
      <c r="O2135" t="s">
        <v>78</v>
      </c>
      <c r="P2135" t="s">
        <v>1485</v>
      </c>
      <c r="Q2135" t="s"/>
      <c r="R2135" t="s">
        <v>112</v>
      </c>
      <c r="S2135" t="s">
        <v>1486</v>
      </c>
      <c r="T2135" t="s">
        <v>81</v>
      </c>
      <c r="U2135" t="s">
        <v>82</v>
      </c>
      <c r="V2135" t="s">
        <v>83</v>
      </c>
      <c r="W2135" t="s">
        <v>109</v>
      </c>
      <c r="X2135" t="s"/>
      <c r="Y2135" t="s">
        <v>85</v>
      </c>
      <c r="Z2135">
        <f>HYPERLINK("https://hotel-media.eclerx.com/savepage/tk_15462421534057825_sr_188.html","info")</f>
        <v/>
      </c>
      <c r="AA2135" t="n">
        <v>128493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478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163340</v>
      </c>
      <c r="AZ2135" t="s">
        <v>1487</v>
      </c>
      <c r="BA2135" t="s"/>
      <c r="BB2135" t="n">
        <v>3193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1484</v>
      </c>
      <c r="F2136" t="n">
        <v>514928</v>
      </c>
      <c r="G2136" t="s">
        <v>74</v>
      </c>
      <c r="H2136" t="s">
        <v>75</v>
      </c>
      <c r="I2136" t="s"/>
      <c r="J2136" t="s">
        <v>74</v>
      </c>
      <c r="K2136" t="n">
        <v>83</v>
      </c>
      <c r="L2136" t="s">
        <v>76</v>
      </c>
      <c r="M2136" t="s"/>
      <c r="N2136" t="s">
        <v>104</v>
      </c>
      <c r="O2136" t="s">
        <v>78</v>
      </c>
      <c r="P2136" t="s">
        <v>1485</v>
      </c>
      <c r="Q2136" t="s"/>
      <c r="R2136" t="s">
        <v>112</v>
      </c>
      <c r="S2136" t="s">
        <v>1488</v>
      </c>
      <c r="T2136" t="s">
        <v>81</v>
      </c>
      <c r="U2136" t="s">
        <v>82</v>
      </c>
      <c r="V2136" t="s">
        <v>83</v>
      </c>
      <c r="W2136" t="s">
        <v>109</v>
      </c>
      <c r="X2136" t="s"/>
      <c r="Y2136" t="s">
        <v>85</v>
      </c>
      <c r="Z2136">
        <f>HYPERLINK("https://hotel-media.eclerx.com/savepage/tk_15462421534057825_sr_188.html","info")</f>
        <v/>
      </c>
      <c r="AA2136" t="n">
        <v>128493</v>
      </c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478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163340</v>
      </c>
      <c r="AZ2136" t="s">
        <v>1487</v>
      </c>
      <c r="BA2136" t="s"/>
      <c r="BB2136" t="n">
        <v>3193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1484</v>
      </c>
      <c r="F2137" t="n">
        <v>514928</v>
      </c>
      <c r="G2137" t="s">
        <v>74</v>
      </c>
      <c r="H2137" t="s">
        <v>75</v>
      </c>
      <c r="I2137" t="s"/>
      <c r="J2137" t="s">
        <v>74</v>
      </c>
      <c r="K2137" t="n">
        <v>83.3</v>
      </c>
      <c r="L2137" t="s">
        <v>76</v>
      </c>
      <c r="M2137" t="s"/>
      <c r="N2137" t="s">
        <v>1489</v>
      </c>
      <c r="O2137" t="s">
        <v>78</v>
      </c>
      <c r="P2137" t="s">
        <v>1485</v>
      </c>
      <c r="Q2137" t="s"/>
      <c r="R2137" t="s">
        <v>112</v>
      </c>
      <c r="S2137" t="s">
        <v>1490</v>
      </c>
      <c r="T2137" t="s">
        <v>81</v>
      </c>
      <c r="U2137" t="s">
        <v>82</v>
      </c>
      <c r="V2137" t="s">
        <v>83</v>
      </c>
      <c r="W2137" t="s">
        <v>109</v>
      </c>
      <c r="X2137" t="s"/>
      <c r="Y2137" t="s">
        <v>85</v>
      </c>
      <c r="Z2137">
        <f>HYPERLINK("https://hotel-media.eclerx.com/savepage/tk_15462421534057825_sr_188.html","info")</f>
        <v/>
      </c>
      <c r="AA2137" t="n">
        <v>128493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478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163340</v>
      </c>
      <c r="AZ2137" t="s">
        <v>1487</v>
      </c>
      <c r="BA2137" t="s"/>
      <c r="BB2137" t="n">
        <v>3193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1484</v>
      </c>
      <c r="F2138" t="n">
        <v>514928</v>
      </c>
      <c r="G2138" t="s">
        <v>74</v>
      </c>
      <c r="H2138" t="s">
        <v>75</v>
      </c>
      <c r="I2138" t="s"/>
      <c r="J2138" t="s">
        <v>74</v>
      </c>
      <c r="K2138" t="n">
        <v>98</v>
      </c>
      <c r="L2138" t="s">
        <v>76</v>
      </c>
      <c r="M2138" t="s"/>
      <c r="N2138" t="s">
        <v>182</v>
      </c>
      <c r="O2138" t="s">
        <v>78</v>
      </c>
      <c r="P2138" t="s">
        <v>1485</v>
      </c>
      <c r="Q2138" t="s"/>
      <c r="R2138" t="s">
        <v>112</v>
      </c>
      <c r="S2138" t="s">
        <v>656</v>
      </c>
      <c r="T2138" t="s">
        <v>81</v>
      </c>
      <c r="U2138" t="s">
        <v>82</v>
      </c>
      <c r="V2138" t="s">
        <v>83</v>
      </c>
      <c r="W2138" t="s">
        <v>109</v>
      </c>
      <c r="X2138" t="s"/>
      <c r="Y2138" t="s">
        <v>85</v>
      </c>
      <c r="Z2138">
        <f>HYPERLINK("https://hotel-media.eclerx.com/savepage/tk_15462421534057825_sr_188.html","info")</f>
        <v/>
      </c>
      <c r="AA2138" t="n">
        <v>128493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478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163340</v>
      </c>
      <c r="AZ2138" t="s">
        <v>1487</v>
      </c>
      <c r="BA2138" t="s"/>
      <c r="BB2138" t="n">
        <v>3193</v>
      </c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1484</v>
      </c>
      <c r="F2139" t="n">
        <v>514928</v>
      </c>
      <c r="G2139" t="s">
        <v>74</v>
      </c>
      <c r="H2139" t="s">
        <v>75</v>
      </c>
      <c r="I2139" t="s"/>
      <c r="J2139" t="s">
        <v>74</v>
      </c>
      <c r="K2139" t="n">
        <v>121.55</v>
      </c>
      <c r="L2139" t="s">
        <v>76</v>
      </c>
      <c r="M2139" t="s"/>
      <c r="N2139" t="s">
        <v>1491</v>
      </c>
      <c r="O2139" t="s">
        <v>78</v>
      </c>
      <c r="P2139" t="s">
        <v>1485</v>
      </c>
      <c r="Q2139" t="s"/>
      <c r="R2139" t="s">
        <v>112</v>
      </c>
      <c r="S2139" t="s">
        <v>1492</v>
      </c>
      <c r="T2139" t="s">
        <v>81</v>
      </c>
      <c r="U2139" t="s">
        <v>82</v>
      </c>
      <c r="V2139" t="s">
        <v>83</v>
      </c>
      <c r="W2139" t="s">
        <v>109</v>
      </c>
      <c r="X2139" t="s"/>
      <c r="Y2139" t="s">
        <v>85</v>
      </c>
      <c r="Z2139">
        <f>HYPERLINK("https://hotel-media.eclerx.com/savepage/tk_15462421534057825_sr_188.html","info")</f>
        <v/>
      </c>
      <c r="AA2139" t="n">
        <v>128493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478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163340</v>
      </c>
      <c r="AZ2139" t="s">
        <v>1487</v>
      </c>
      <c r="BA2139" t="s"/>
      <c r="BB2139" t="n">
        <v>3193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1484</v>
      </c>
      <c r="F2140" t="n">
        <v>514928</v>
      </c>
      <c r="G2140" t="s">
        <v>74</v>
      </c>
      <c r="H2140" t="s">
        <v>75</v>
      </c>
      <c r="I2140" t="s"/>
      <c r="J2140" t="s">
        <v>74</v>
      </c>
      <c r="K2140" t="n">
        <v>143</v>
      </c>
      <c r="L2140" t="s">
        <v>76</v>
      </c>
      <c r="M2140" t="s"/>
      <c r="N2140" t="s">
        <v>220</v>
      </c>
      <c r="O2140" t="s">
        <v>78</v>
      </c>
      <c r="P2140" t="s">
        <v>1485</v>
      </c>
      <c r="Q2140" t="s"/>
      <c r="R2140" t="s">
        <v>112</v>
      </c>
      <c r="S2140" t="s">
        <v>221</v>
      </c>
      <c r="T2140" t="s">
        <v>81</v>
      </c>
      <c r="U2140" t="s">
        <v>82</v>
      </c>
      <c r="V2140" t="s">
        <v>83</v>
      </c>
      <c r="W2140" t="s">
        <v>109</v>
      </c>
      <c r="X2140" t="s"/>
      <c r="Y2140" t="s">
        <v>85</v>
      </c>
      <c r="Z2140">
        <f>HYPERLINK("https://hotel-media.eclerx.com/savepage/tk_15462421534057825_sr_188.html","info")</f>
        <v/>
      </c>
      <c r="AA2140" t="n">
        <v>128493</v>
      </c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478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163340</v>
      </c>
      <c r="AZ2140" t="s">
        <v>1487</v>
      </c>
      <c r="BA2140" t="s"/>
      <c r="BB2140" t="n">
        <v>3193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2103</v>
      </c>
      <c r="F2141" t="n">
        <v>814164</v>
      </c>
      <c r="G2141" t="s">
        <v>74</v>
      </c>
      <c r="H2141" t="s">
        <v>75</v>
      </c>
      <c r="I2141" t="s"/>
      <c r="J2141" t="s">
        <v>74</v>
      </c>
      <c r="K2141" t="n">
        <v>175</v>
      </c>
      <c r="L2141" t="s">
        <v>76</v>
      </c>
      <c r="M2141" t="s"/>
      <c r="N2141" t="s">
        <v>1252</v>
      </c>
      <c r="O2141" t="s">
        <v>78</v>
      </c>
      <c r="P2141" t="s">
        <v>2104</v>
      </c>
      <c r="Q2141" t="s"/>
      <c r="R2141" t="s">
        <v>107</v>
      </c>
      <c r="S2141" t="s">
        <v>295</v>
      </c>
      <c r="T2141" t="s">
        <v>81</v>
      </c>
      <c r="U2141" t="s">
        <v>82</v>
      </c>
      <c r="V2141" t="s">
        <v>83</v>
      </c>
      <c r="W2141" t="s">
        <v>109</v>
      </c>
      <c r="X2141" t="s"/>
      <c r="Y2141" t="s">
        <v>85</v>
      </c>
      <c r="Z2141">
        <f>HYPERLINK("https://hotel-media.eclerx.com/savepage/tk_15462422625494616_sr_189.html","info")</f>
        <v/>
      </c>
      <c r="AA2141" t="n">
        <v>155699</v>
      </c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468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1769381</v>
      </c>
      <c r="AZ2141" t="s">
        <v>2105</v>
      </c>
      <c r="BA2141" t="s"/>
      <c r="BB2141" t="n">
        <v>2434</v>
      </c>
      <c r="BC2141" t="n">
        <v>52.503527</v>
      </c>
      <c r="BD2141" t="n">
        <v>52.503527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2103</v>
      </c>
      <c r="F2142" t="n">
        <v>814164</v>
      </c>
      <c r="G2142" t="s">
        <v>74</v>
      </c>
      <c r="H2142" t="s">
        <v>75</v>
      </c>
      <c r="I2142" t="s"/>
      <c r="J2142" t="s">
        <v>74</v>
      </c>
      <c r="K2142" t="n">
        <v>205</v>
      </c>
      <c r="L2142" t="s">
        <v>76</v>
      </c>
      <c r="M2142" t="s"/>
      <c r="N2142" t="s">
        <v>95</v>
      </c>
      <c r="O2142" t="s">
        <v>78</v>
      </c>
      <c r="P2142" t="s">
        <v>2104</v>
      </c>
      <c r="Q2142" t="s"/>
      <c r="R2142" t="s">
        <v>107</v>
      </c>
      <c r="S2142" t="s">
        <v>2106</v>
      </c>
      <c r="T2142" t="s">
        <v>81</v>
      </c>
      <c r="U2142" t="s">
        <v>82</v>
      </c>
      <c r="V2142" t="s">
        <v>83</v>
      </c>
      <c r="W2142" t="s">
        <v>109</v>
      </c>
      <c r="X2142" t="s"/>
      <c r="Y2142" t="s">
        <v>85</v>
      </c>
      <c r="Z2142">
        <f>HYPERLINK("https://hotel-media.eclerx.com/savepage/tk_15462422625494616_sr_189.html","info")</f>
        <v/>
      </c>
      <c r="AA2142" t="n">
        <v>155699</v>
      </c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468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1769381</v>
      </c>
      <c r="AZ2142" t="s">
        <v>2105</v>
      </c>
      <c r="BA2142" t="s"/>
      <c r="BB2142" t="n">
        <v>2434</v>
      </c>
      <c r="BC2142" t="n">
        <v>52.503527</v>
      </c>
      <c r="BD2142" t="n">
        <v>52.503527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2107</v>
      </c>
      <c r="F2143" t="n">
        <v>76893</v>
      </c>
      <c r="G2143" t="s">
        <v>74</v>
      </c>
      <c r="H2143" t="s">
        <v>75</v>
      </c>
      <c r="I2143" t="s"/>
      <c r="J2143" t="s">
        <v>74</v>
      </c>
      <c r="K2143" t="n">
        <v>71.2</v>
      </c>
      <c r="L2143" t="s">
        <v>76</v>
      </c>
      <c r="M2143" t="s"/>
      <c r="N2143" t="s">
        <v>93</v>
      </c>
      <c r="O2143" t="s">
        <v>78</v>
      </c>
      <c r="P2143" t="s">
        <v>2108</v>
      </c>
      <c r="Q2143" t="s"/>
      <c r="R2143" t="s">
        <v>112</v>
      </c>
      <c r="S2143" t="s">
        <v>2109</v>
      </c>
      <c r="T2143" t="s">
        <v>81</v>
      </c>
      <c r="U2143" t="s">
        <v>82</v>
      </c>
      <c r="V2143" t="s">
        <v>83</v>
      </c>
      <c r="W2143" t="s">
        <v>109</v>
      </c>
      <c r="X2143" t="s"/>
      <c r="Y2143" t="s">
        <v>85</v>
      </c>
      <c r="Z2143">
        <f>HYPERLINK("https://hotel-media.eclerx.com/savepage/tk_15462413626291518_sr_189.html","info")</f>
        <v/>
      </c>
      <c r="AA2143" t="n">
        <v>19961</v>
      </c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44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1807680</v>
      </c>
      <c r="AZ2143" t="s">
        <v>2110</v>
      </c>
      <c r="BA2143" t="s"/>
      <c r="BB2143" t="n">
        <v>18</v>
      </c>
      <c r="BC2143" t="n">
        <v>52.499954</v>
      </c>
      <c r="BD2143" t="n">
        <v>52.499954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2107</v>
      </c>
      <c r="F2144" t="n">
        <v>76893</v>
      </c>
      <c r="G2144" t="s">
        <v>74</v>
      </c>
      <c r="H2144" t="s">
        <v>75</v>
      </c>
      <c r="I2144" t="s"/>
      <c r="J2144" t="s">
        <v>74</v>
      </c>
      <c r="K2144" t="n">
        <v>89</v>
      </c>
      <c r="L2144" t="s">
        <v>76</v>
      </c>
      <c r="M2144" t="s"/>
      <c r="N2144" t="s">
        <v>95</v>
      </c>
      <c r="O2144" t="s">
        <v>78</v>
      </c>
      <c r="P2144" t="s">
        <v>2108</v>
      </c>
      <c r="Q2144" t="s"/>
      <c r="R2144" t="s">
        <v>112</v>
      </c>
      <c r="S2144" t="s">
        <v>1179</v>
      </c>
      <c r="T2144" t="s">
        <v>81</v>
      </c>
      <c r="U2144" t="s">
        <v>82</v>
      </c>
      <c r="V2144" t="s">
        <v>83</v>
      </c>
      <c r="W2144" t="s">
        <v>109</v>
      </c>
      <c r="X2144" t="s"/>
      <c r="Y2144" t="s">
        <v>85</v>
      </c>
      <c r="Z2144">
        <f>HYPERLINK("https://hotel-media.eclerx.com/savepage/tk_15462413626291518_sr_189.html","info")</f>
        <v/>
      </c>
      <c r="AA2144" t="n">
        <v>19961</v>
      </c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44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1807680</v>
      </c>
      <c r="AZ2144" t="s">
        <v>2110</v>
      </c>
      <c r="BA2144" t="s"/>
      <c r="BB2144" t="n">
        <v>18</v>
      </c>
      <c r="BC2144" t="n">
        <v>52.499954</v>
      </c>
      <c r="BD2144" t="n">
        <v>52.499954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2107</v>
      </c>
      <c r="F2145" t="n">
        <v>76893</v>
      </c>
      <c r="G2145" t="s">
        <v>74</v>
      </c>
      <c r="H2145" t="s">
        <v>75</v>
      </c>
      <c r="I2145" t="s"/>
      <c r="J2145" t="s">
        <v>74</v>
      </c>
      <c r="K2145" t="n">
        <v>109</v>
      </c>
      <c r="L2145" t="s">
        <v>76</v>
      </c>
      <c r="M2145" t="s"/>
      <c r="N2145" t="s">
        <v>327</v>
      </c>
      <c r="O2145" t="s">
        <v>78</v>
      </c>
      <c r="P2145" t="s">
        <v>2108</v>
      </c>
      <c r="Q2145" t="s"/>
      <c r="R2145" t="s">
        <v>112</v>
      </c>
      <c r="S2145" t="s">
        <v>202</v>
      </c>
      <c r="T2145" t="s">
        <v>81</v>
      </c>
      <c r="U2145" t="s">
        <v>82</v>
      </c>
      <c r="V2145" t="s">
        <v>83</v>
      </c>
      <c r="W2145" t="s">
        <v>109</v>
      </c>
      <c r="X2145" t="s"/>
      <c r="Y2145" t="s">
        <v>85</v>
      </c>
      <c r="Z2145">
        <f>HYPERLINK("https://hotel-media.eclerx.com/savepage/tk_15462413626291518_sr_189.html","info")</f>
        <v/>
      </c>
      <c r="AA2145" t="n">
        <v>19961</v>
      </c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1807680</v>
      </c>
      <c r="AZ2145" t="s">
        <v>2110</v>
      </c>
      <c r="BA2145" t="s"/>
      <c r="BB2145" t="n">
        <v>18</v>
      </c>
      <c r="BC2145" t="n">
        <v>52.499954</v>
      </c>
      <c r="BD2145" t="n">
        <v>52.499954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1736</v>
      </c>
      <c r="F2146" t="n">
        <v>-1</v>
      </c>
      <c r="G2146" t="s">
        <v>74</v>
      </c>
      <c r="H2146" t="s">
        <v>75</v>
      </c>
      <c r="I2146" t="s"/>
      <c r="J2146" t="s">
        <v>74</v>
      </c>
      <c r="K2146" t="n">
        <v>78</v>
      </c>
      <c r="L2146" t="s">
        <v>76</v>
      </c>
      <c r="M2146" t="s"/>
      <c r="N2146" t="s">
        <v>93</v>
      </c>
      <c r="O2146" t="s">
        <v>78</v>
      </c>
      <c r="P2146" t="s">
        <v>1736</v>
      </c>
      <c r="Q2146" t="s"/>
      <c r="R2146" t="s">
        <v>112</v>
      </c>
      <c r="S2146" t="s">
        <v>577</v>
      </c>
      <c r="T2146" t="s">
        <v>81</v>
      </c>
      <c r="U2146" t="s">
        <v>82</v>
      </c>
      <c r="V2146" t="s">
        <v>83</v>
      </c>
      <c r="W2146" t="s">
        <v>109</v>
      </c>
      <c r="X2146" t="s"/>
      <c r="Y2146" t="s">
        <v>85</v>
      </c>
      <c r="Z2146">
        <f>HYPERLINK("https://hotel-media.eclerx.com/savepage/tk_15462417554391468_sr_188.html","info")</f>
        <v/>
      </c>
      <c r="AA2146" t="n">
        <v>-5876994</v>
      </c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262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5876994</v>
      </c>
      <c r="AZ2146" t="s">
        <v>1737</v>
      </c>
      <c r="BA2146" t="s"/>
      <c r="BB2146" t="n">
        <v>3176</v>
      </c>
      <c r="BC2146" t="n">
        <v>52.501755</v>
      </c>
      <c r="BD2146" t="n">
        <v>52.501755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1736</v>
      </c>
      <c r="F2147" t="n">
        <v>-1</v>
      </c>
      <c r="G2147" t="s">
        <v>74</v>
      </c>
      <c r="H2147" t="s">
        <v>75</v>
      </c>
      <c r="I2147" t="s"/>
      <c r="J2147" t="s">
        <v>74</v>
      </c>
      <c r="K2147" t="n">
        <v>78.2</v>
      </c>
      <c r="L2147" t="s">
        <v>76</v>
      </c>
      <c r="M2147" t="s"/>
      <c r="N2147" t="s">
        <v>1738</v>
      </c>
      <c r="O2147" t="s">
        <v>78</v>
      </c>
      <c r="P2147" t="s">
        <v>1736</v>
      </c>
      <c r="Q2147" t="s"/>
      <c r="R2147" t="s">
        <v>112</v>
      </c>
      <c r="S2147" t="s">
        <v>1739</v>
      </c>
      <c r="T2147" t="s">
        <v>81</v>
      </c>
      <c r="U2147" t="s">
        <v>82</v>
      </c>
      <c r="V2147" t="s">
        <v>83</v>
      </c>
      <c r="W2147" t="s">
        <v>109</v>
      </c>
      <c r="X2147" t="s"/>
      <c r="Y2147" t="s">
        <v>85</v>
      </c>
      <c r="Z2147">
        <f>HYPERLINK("https://hotel-media.eclerx.com/savepage/tk_15462417554391468_sr_188.html","info")</f>
        <v/>
      </c>
      <c r="AA2147" t="n">
        <v>-5876994</v>
      </c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262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5876994</v>
      </c>
      <c r="AZ2147" t="s">
        <v>1737</v>
      </c>
      <c r="BA2147" t="s"/>
      <c r="BB2147" t="n">
        <v>3176</v>
      </c>
      <c r="BC2147" t="n">
        <v>52.501755</v>
      </c>
      <c r="BD2147" t="n">
        <v>52.501755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1736</v>
      </c>
      <c r="F2148" t="n">
        <v>-1</v>
      </c>
      <c r="G2148" t="s">
        <v>74</v>
      </c>
      <c r="H2148" t="s">
        <v>75</v>
      </c>
      <c r="I2148" t="s"/>
      <c r="J2148" t="s">
        <v>74</v>
      </c>
      <c r="K2148" t="n">
        <v>92.3</v>
      </c>
      <c r="L2148" t="s">
        <v>76</v>
      </c>
      <c r="M2148" t="s"/>
      <c r="N2148" t="s">
        <v>317</v>
      </c>
      <c r="O2148" t="s">
        <v>78</v>
      </c>
      <c r="P2148" t="s">
        <v>1736</v>
      </c>
      <c r="Q2148" t="s"/>
      <c r="R2148" t="s">
        <v>112</v>
      </c>
      <c r="S2148" t="s">
        <v>1740</v>
      </c>
      <c r="T2148" t="s">
        <v>81</v>
      </c>
      <c r="U2148" t="s">
        <v>82</v>
      </c>
      <c r="V2148" t="s">
        <v>83</v>
      </c>
      <c r="W2148" t="s">
        <v>109</v>
      </c>
      <c r="X2148" t="s"/>
      <c r="Y2148" t="s">
        <v>85</v>
      </c>
      <c r="Z2148">
        <f>HYPERLINK("https://hotel-media.eclerx.com/savepage/tk_15462417554391468_sr_188.html","info")</f>
        <v/>
      </c>
      <c r="AA2148" t="n">
        <v>-5876994</v>
      </c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262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5876994</v>
      </c>
      <c r="AZ2148" t="s">
        <v>1737</v>
      </c>
      <c r="BA2148" t="s"/>
      <c r="BB2148" t="n">
        <v>3176</v>
      </c>
      <c r="BC2148" t="n">
        <v>52.501755</v>
      </c>
      <c r="BD2148" t="n">
        <v>52.501755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1736</v>
      </c>
      <c r="F2149" t="n">
        <v>-1</v>
      </c>
      <c r="G2149" t="s">
        <v>74</v>
      </c>
      <c r="H2149" t="s">
        <v>75</v>
      </c>
      <c r="I2149" t="s"/>
      <c r="J2149" t="s">
        <v>74</v>
      </c>
      <c r="K2149" t="n">
        <v>102</v>
      </c>
      <c r="L2149" t="s">
        <v>76</v>
      </c>
      <c r="M2149" t="s"/>
      <c r="N2149" t="s">
        <v>327</v>
      </c>
      <c r="O2149" t="s">
        <v>78</v>
      </c>
      <c r="P2149" t="s">
        <v>1736</v>
      </c>
      <c r="Q2149" t="s"/>
      <c r="R2149" t="s">
        <v>112</v>
      </c>
      <c r="S2149" t="s">
        <v>159</v>
      </c>
      <c r="T2149" t="s">
        <v>81</v>
      </c>
      <c r="U2149" t="s">
        <v>82</v>
      </c>
      <c r="V2149" t="s">
        <v>83</v>
      </c>
      <c r="W2149" t="s">
        <v>109</v>
      </c>
      <c r="X2149" t="s"/>
      <c r="Y2149" t="s">
        <v>85</v>
      </c>
      <c r="Z2149">
        <f>HYPERLINK("https://hotel-media.eclerx.com/savepage/tk_15462417554391468_sr_188.html","info")</f>
        <v/>
      </c>
      <c r="AA2149" t="n">
        <v>-5876994</v>
      </c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262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5876994</v>
      </c>
      <c r="AZ2149" t="s">
        <v>1737</v>
      </c>
      <c r="BA2149" t="s"/>
      <c r="BB2149" t="n">
        <v>3176</v>
      </c>
      <c r="BC2149" t="n">
        <v>52.501755</v>
      </c>
      <c r="BD2149" t="n">
        <v>52.501755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1736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105.8</v>
      </c>
      <c r="L2150" t="s">
        <v>76</v>
      </c>
      <c r="M2150" t="s"/>
      <c r="N2150" t="s">
        <v>708</v>
      </c>
      <c r="O2150" t="s">
        <v>78</v>
      </c>
      <c r="P2150" t="s">
        <v>1736</v>
      </c>
      <c r="Q2150" t="s"/>
      <c r="R2150" t="s">
        <v>112</v>
      </c>
      <c r="S2150" t="s">
        <v>1741</v>
      </c>
      <c r="T2150" t="s">
        <v>81</v>
      </c>
      <c r="U2150" t="s">
        <v>82</v>
      </c>
      <c r="V2150" t="s">
        <v>83</v>
      </c>
      <c r="W2150" t="s">
        <v>109</v>
      </c>
      <c r="X2150" t="s"/>
      <c r="Y2150" t="s">
        <v>85</v>
      </c>
      <c r="Z2150">
        <f>HYPERLINK("https://hotel-media.eclerx.com/savepage/tk_15462417554391468_sr_188.html","info")</f>
        <v/>
      </c>
      <c r="AA2150" t="n">
        <v>-5876994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262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5876994</v>
      </c>
      <c r="AZ2150" t="s">
        <v>1737</v>
      </c>
      <c r="BA2150" t="s"/>
      <c r="BB2150" t="n">
        <v>3176</v>
      </c>
      <c r="BC2150" t="n">
        <v>52.501755</v>
      </c>
      <c r="BD2150" t="n">
        <v>52.501755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1736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117</v>
      </c>
      <c r="L2151" t="s">
        <v>76</v>
      </c>
      <c r="M2151" t="s"/>
      <c r="N2151" t="s">
        <v>201</v>
      </c>
      <c r="O2151" t="s">
        <v>78</v>
      </c>
      <c r="P2151" t="s">
        <v>1736</v>
      </c>
      <c r="Q2151" t="s"/>
      <c r="R2151" t="s">
        <v>112</v>
      </c>
      <c r="S2151" t="s">
        <v>765</v>
      </c>
      <c r="T2151" t="s">
        <v>81</v>
      </c>
      <c r="U2151" t="s">
        <v>82</v>
      </c>
      <c r="V2151" t="s">
        <v>83</v>
      </c>
      <c r="W2151" t="s">
        <v>109</v>
      </c>
      <c r="X2151" t="s"/>
      <c r="Y2151" t="s">
        <v>85</v>
      </c>
      <c r="Z2151">
        <f>HYPERLINK("https://hotel-media.eclerx.com/savepage/tk_15462417554391468_sr_188.html","info")</f>
        <v/>
      </c>
      <c r="AA2151" t="n">
        <v>-5876994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262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5876994</v>
      </c>
      <c r="AZ2151" t="s">
        <v>1737</v>
      </c>
      <c r="BA2151" t="s"/>
      <c r="BB2151" t="n">
        <v>3176</v>
      </c>
      <c r="BC2151" t="n">
        <v>52.501755</v>
      </c>
      <c r="BD2151" t="n">
        <v>52.501755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1736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151</v>
      </c>
      <c r="L2152" t="s">
        <v>76</v>
      </c>
      <c r="M2152" t="s"/>
      <c r="N2152" t="s">
        <v>708</v>
      </c>
      <c r="O2152" t="s">
        <v>78</v>
      </c>
      <c r="P2152" t="s">
        <v>1736</v>
      </c>
      <c r="Q2152" t="s"/>
      <c r="R2152" t="s">
        <v>112</v>
      </c>
      <c r="S2152" t="s">
        <v>227</v>
      </c>
      <c r="T2152" t="s">
        <v>81</v>
      </c>
      <c r="U2152" t="s">
        <v>82</v>
      </c>
      <c r="V2152" t="s">
        <v>83</v>
      </c>
      <c r="W2152" t="s">
        <v>84</v>
      </c>
      <c r="X2152" t="s"/>
      <c r="Y2152" t="s">
        <v>85</v>
      </c>
      <c r="Z2152">
        <f>HYPERLINK("https://hotel-media.eclerx.com/savepage/tk_15462417554391468_sr_188.html","info")</f>
        <v/>
      </c>
      <c r="AA2152" t="n">
        <v>-5876994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262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5876994</v>
      </c>
      <c r="AZ2152" t="s">
        <v>1737</v>
      </c>
      <c r="BA2152" t="s"/>
      <c r="BB2152" t="n">
        <v>3176</v>
      </c>
      <c r="BC2152" t="n">
        <v>52.501755</v>
      </c>
      <c r="BD2152" t="n">
        <v>52.501755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2111</v>
      </c>
      <c r="F2153" t="n">
        <v>529924</v>
      </c>
      <c r="G2153" t="s">
        <v>74</v>
      </c>
      <c r="H2153" t="s">
        <v>75</v>
      </c>
      <c r="I2153" t="s"/>
      <c r="J2153" t="s">
        <v>74</v>
      </c>
      <c r="K2153" t="n">
        <v>71.2</v>
      </c>
      <c r="L2153" t="s">
        <v>76</v>
      </c>
      <c r="M2153" t="s"/>
      <c r="N2153" t="s">
        <v>93</v>
      </c>
      <c r="O2153" t="s">
        <v>78</v>
      </c>
      <c r="P2153" t="s">
        <v>2112</v>
      </c>
      <c r="Q2153" t="s"/>
      <c r="R2153" t="s">
        <v>112</v>
      </c>
      <c r="S2153" t="s">
        <v>2109</v>
      </c>
      <c r="T2153" t="s">
        <v>81</v>
      </c>
      <c r="U2153" t="s">
        <v>82</v>
      </c>
      <c r="V2153" t="s">
        <v>83</v>
      </c>
      <c r="W2153" t="s">
        <v>109</v>
      </c>
      <c r="X2153" t="s"/>
      <c r="Y2153" t="s">
        <v>85</v>
      </c>
      <c r="Z2153">
        <f>HYPERLINK("https://hotel-media.eclerx.com/savepage/tk_15462414893910356_sr_188.html","info")</f>
        <v/>
      </c>
      <c r="AA2153" t="n">
        <v>7269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119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162976</v>
      </c>
      <c r="AZ2153" t="s">
        <v>2113</v>
      </c>
      <c r="BA2153" t="s"/>
      <c r="BB2153" t="n">
        <v>1</v>
      </c>
      <c r="BC2153" t="n">
        <v>52.506178</v>
      </c>
      <c r="BD2153" t="n">
        <v>52.506178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2111</v>
      </c>
      <c r="F2154" t="n">
        <v>529924</v>
      </c>
      <c r="G2154" t="s">
        <v>74</v>
      </c>
      <c r="H2154" t="s">
        <v>75</v>
      </c>
      <c r="I2154" t="s"/>
      <c r="J2154" t="s">
        <v>74</v>
      </c>
      <c r="K2154" t="n">
        <v>89</v>
      </c>
      <c r="L2154" t="s">
        <v>76</v>
      </c>
      <c r="M2154" t="s"/>
      <c r="N2154" t="s">
        <v>95</v>
      </c>
      <c r="O2154" t="s">
        <v>78</v>
      </c>
      <c r="P2154" t="s">
        <v>2112</v>
      </c>
      <c r="Q2154" t="s"/>
      <c r="R2154" t="s">
        <v>112</v>
      </c>
      <c r="S2154" t="s">
        <v>1179</v>
      </c>
      <c r="T2154" t="s">
        <v>81</v>
      </c>
      <c r="U2154" t="s">
        <v>82</v>
      </c>
      <c r="V2154" t="s">
        <v>83</v>
      </c>
      <c r="W2154" t="s">
        <v>109</v>
      </c>
      <c r="X2154" t="s"/>
      <c r="Y2154" t="s">
        <v>85</v>
      </c>
      <c r="Z2154">
        <f>HYPERLINK("https://hotel-media.eclerx.com/savepage/tk_15462414893910356_sr_188.html","info")</f>
        <v/>
      </c>
      <c r="AA2154" t="n">
        <v>7269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119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162976</v>
      </c>
      <c r="AZ2154" t="s">
        <v>2113</v>
      </c>
      <c r="BA2154" t="s"/>
      <c r="BB2154" t="n">
        <v>1</v>
      </c>
      <c r="BC2154" t="n">
        <v>52.506178</v>
      </c>
      <c r="BD2154" t="n">
        <v>52.506178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2111</v>
      </c>
      <c r="F2155" t="n">
        <v>529924</v>
      </c>
      <c r="G2155" t="s">
        <v>74</v>
      </c>
      <c r="H2155" t="s">
        <v>75</v>
      </c>
      <c r="I2155" t="s"/>
      <c r="J2155" t="s">
        <v>74</v>
      </c>
      <c r="K2155" t="n">
        <v>99</v>
      </c>
      <c r="L2155" t="s">
        <v>76</v>
      </c>
      <c r="M2155" t="s"/>
      <c r="N2155" t="s">
        <v>201</v>
      </c>
      <c r="O2155" t="s">
        <v>78</v>
      </c>
      <c r="P2155" t="s">
        <v>2112</v>
      </c>
      <c r="Q2155" t="s"/>
      <c r="R2155" t="s">
        <v>112</v>
      </c>
      <c r="S2155" t="s">
        <v>200</v>
      </c>
      <c r="T2155" t="s">
        <v>81</v>
      </c>
      <c r="U2155" t="s">
        <v>82</v>
      </c>
      <c r="V2155" t="s">
        <v>83</v>
      </c>
      <c r="W2155" t="s">
        <v>109</v>
      </c>
      <c r="X2155" t="s"/>
      <c r="Y2155" t="s">
        <v>85</v>
      </c>
      <c r="Z2155">
        <f>HYPERLINK("https://hotel-media.eclerx.com/savepage/tk_15462414893910356_sr_188.html","info")</f>
        <v/>
      </c>
      <c r="AA2155" t="n">
        <v>7269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119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162976</v>
      </c>
      <c r="AZ2155" t="s">
        <v>2113</v>
      </c>
      <c r="BA2155" t="s"/>
      <c r="BB2155" t="n">
        <v>1</v>
      </c>
      <c r="BC2155" t="n">
        <v>52.506178</v>
      </c>
      <c r="BD2155" t="n">
        <v>52.506178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1622</v>
      </c>
      <c r="F2156" t="n">
        <v>185927</v>
      </c>
      <c r="G2156" t="s">
        <v>74</v>
      </c>
      <c r="H2156" t="s">
        <v>75</v>
      </c>
      <c r="I2156" t="s"/>
      <c r="J2156" t="s">
        <v>74</v>
      </c>
      <c r="K2156" t="n">
        <v>60.64</v>
      </c>
      <c r="L2156" t="s">
        <v>76</v>
      </c>
      <c r="M2156" t="s"/>
      <c r="N2156" t="s">
        <v>93</v>
      </c>
      <c r="O2156" t="s">
        <v>78</v>
      </c>
      <c r="P2156" t="s">
        <v>1623</v>
      </c>
      <c r="Q2156" t="s"/>
      <c r="R2156" t="s">
        <v>171</v>
      </c>
      <c r="S2156" t="s">
        <v>540</v>
      </c>
      <c r="T2156" t="s">
        <v>81</v>
      </c>
      <c r="U2156" t="s">
        <v>82</v>
      </c>
      <c r="V2156" t="s">
        <v>83</v>
      </c>
      <c r="W2156" t="s">
        <v>109</v>
      </c>
      <c r="X2156" t="s"/>
      <c r="Y2156" t="s">
        <v>85</v>
      </c>
      <c r="Z2156">
        <f>HYPERLINK("https://hotel-media.eclerx.com/savepage/tk_15462421794604888_sr_188.html","info")</f>
        <v/>
      </c>
      <c r="AA2156" t="n">
        <v>83698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493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1303063</v>
      </c>
      <c r="AZ2156" t="s">
        <v>1624</v>
      </c>
      <c r="BA2156" t="s"/>
      <c r="BB2156" t="n">
        <v>66439</v>
      </c>
      <c r="BC2156" t="n">
        <v>52.500148</v>
      </c>
      <c r="BD2156" t="n">
        <v>52.500148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1622</v>
      </c>
      <c r="F2157" t="n">
        <v>185927</v>
      </c>
      <c r="G2157" t="s">
        <v>74</v>
      </c>
      <c r="H2157" t="s">
        <v>75</v>
      </c>
      <c r="I2157" t="s"/>
      <c r="J2157" t="s">
        <v>74</v>
      </c>
      <c r="K2157" t="n">
        <v>68.51000000000001</v>
      </c>
      <c r="L2157" t="s">
        <v>76</v>
      </c>
      <c r="M2157" t="s"/>
      <c r="N2157" t="s">
        <v>317</v>
      </c>
      <c r="O2157" t="s">
        <v>78</v>
      </c>
      <c r="P2157" t="s">
        <v>1623</v>
      </c>
      <c r="Q2157" t="s"/>
      <c r="R2157" t="s">
        <v>171</v>
      </c>
      <c r="S2157" t="s">
        <v>543</v>
      </c>
      <c r="T2157" t="s">
        <v>81</v>
      </c>
      <c r="U2157" t="s">
        <v>82</v>
      </c>
      <c r="V2157" t="s">
        <v>83</v>
      </c>
      <c r="W2157" t="s">
        <v>109</v>
      </c>
      <c r="X2157" t="s"/>
      <c r="Y2157" t="s">
        <v>85</v>
      </c>
      <c r="Z2157">
        <f>HYPERLINK("https://hotel-media.eclerx.com/savepage/tk_15462421794604888_sr_188.html","info")</f>
        <v/>
      </c>
      <c r="AA2157" t="n">
        <v>83698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493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1303063</v>
      </c>
      <c r="AZ2157" t="s">
        <v>1624</v>
      </c>
      <c r="BA2157" t="s"/>
      <c r="BB2157" t="n">
        <v>66439</v>
      </c>
      <c r="BC2157" t="n">
        <v>52.500148</v>
      </c>
      <c r="BD2157" t="n">
        <v>52.500148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1622</v>
      </c>
      <c r="F2158" t="n">
        <v>185927</v>
      </c>
      <c r="G2158" t="s">
        <v>74</v>
      </c>
      <c r="H2158" t="s">
        <v>75</v>
      </c>
      <c r="I2158" t="s"/>
      <c r="J2158" t="s">
        <v>74</v>
      </c>
      <c r="K2158" t="n">
        <v>91.34999999999999</v>
      </c>
      <c r="L2158" t="s">
        <v>76</v>
      </c>
      <c r="M2158" t="s"/>
      <c r="N2158" t="s">
        <v>327</v>
      </c>
      <c r="O2158" t="s">
        <v>78</v>
      </c>
      <c r="P2158" t="s">
        <v>1623</v>
      </c>
      <c r="Q2158" t="s"/>
      <c r="R2158" t="s">
        <v>171</v>
      </c>
      <c r="S2158" t="s">
        <v>1625</v>
      </c>
      <c r="T2158" t="s">
        <v>81</v>
      </c>
      <c r="U2158" t="s">
        <v>82</v>
      </c>
      <c r="V2158" t="s">
        <v>83</v>
      </c>
      <c r="W2158" t="s">
        <v>109</v>
      </c>
      <c r="X2158" t="s"/>
      <c r="Y2158" t="s">
        <v>85</v>
      </c>
      <c r="Z2158">
        <f>HYPERLINK("https://hotel-media.eclerx.com/savepage/tk_15462421794604888_sr_188.html","info")</f>
        <v/>
      </c>
      <c r="AA2158" t="n">
        <v>83698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493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1303063</v>
      </c>
      <c r="AZ2158" t="s">
        <v>1624</v>
      </c>
      <c r="BA2158" t="s"/>
      <c r="BB2158" t="n">
        <v>66439</v>
      </c>
      <c r="BC2158" t="n">
        <v>52.500148</v>
      </c>
      <c r="BD2158" t="n">
        <v>52.500148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1622</v>
      </c>
      <c r="F2159" t="n">
        <v>185927</v>
      </c>
      <c r="G2159" t="s">
        <v>74</v>
      </c>
      <c r="H2159" t="s">
        <v>75</v>
      </c>
      <c r="I2159" t="s"/>
      <c r="J2159" t="s">
        <v>74</v>
      </c>
      <c r="K2159" t="n">
        <v>98.05</v>
      </c>
      <c r="L2159" t="s">
        <v>76</v>
      </c>
      <c r="M2159" t="s"/>
      <c r="N2159" t="s">
        <v>317</v>
      </c>
      <c r="O2159" t="s">
        <v>78</v>
      </c>
      <c r="P2159" t="s">
        <v>1623</v>
      </c>
      <c r="Q2159" t="s"/>
      <c r="R2159" t="s">
        <v>171</v>
      </c>
      <c r="S2159" t="s">
        <v>1626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>
        <f>HYPERLINK("https://hotel-media.eclerx.com/savepage/tk_15462421794604888_sr_188.html","info")</f>
        <v/>
      </c>
      <c r="AA2159" t="n">
        <v>83698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493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1303063</v>
      </c>
      <c r="AZ2159" t="s">
        <v>1624</v>
      </c>
      <c r="BA2159" t="s"/>
      <c r="BB2159" t="n">
        <v>66439</v>
      </c>
      <c r="BC2159" t="n">
        <v>52.500148</v>
      </c>
      <c r="BD2159" t="n">
        <v>52.500148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1622</v>
      </c>
      <c r="F2160" t="n">
        <v>185927</v>
      </c>
      <c r="G2160" t="s">
        <v>74</v>
      </c>
      <c r="H2160" t="s">
        <v>75</v>
      </c>
      <c r="I2160" t="s"/>
      <c r="J2160" t="s">
        <v>74</v>
      </c>
      <c r="K2160" t="n">
        <v>101.85</v>
      </c>
      <c r="L2160" t="s">
        <v>76</v>
      </c>
      <c r="M2160" t="s"/>
      <c r="N2160" t="s">
        <v>201</v>
      </c>
      <c r="O2160" t="s">
        <v>78</v>
      </c>
      <c r="P2160" t="s">
        <v>1623</v>
      </c>
      <c r="Q2160" t="s"/>
      <c r="R2160" t="s">
        <v>171</v>
      </c>
      <c r="S2160" t="s">
        <v>520</v>
      </c>
      <c r="T2160" t="s">
        <v>81</v>
      </c>
      <c r="U2160" t="s">
        <v>82</v>
      </c>
      <c r="V2160" t="s">
        <v>83</v>
      </c>
      <c r="W2160" t="s">
        <v>109</v>
      </c>
      <c r="X2160" t="s"/>
      <c r="Y2160" t="s">
        <v>85</v>
      </c>
      <c r="Z2160">
        <f>HYPERLINK("https://hotel-media.eclerx.com/savepage/tk_15462421794604888_sr_188.html","info")</f>
        <v/>
      </c>
      <c r="AA2160" t="n">
        <v>83698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493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1303063</v>
      </c>
      <c r="AZ2160" t="s">
        <v>1624</v>
      </c>
      <c r="BA2160" t="s"/>
      <c r="BB2160" t="n">
        <v>66439</v>
      </c>
      <c r="BC2160" t="n">
        <v>52.500148</v>
      </c>
      <c r="BD2160" t="n">
        <v>52.500148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1622</v>
      </c>
      <c r="F2161" t="n">
        <v>185927</v>
      </c>
      <c r="G2161" t="s">
        <v>74</v>
      </c>
      <c r="H2161" t="s">
        <v>75</v>
      </c>
      <c r="I2161" t="s"/>
      <c r="J2161" t="s">
        <v>74</v>
      </c>
      <c r="K2161" t="n">
        <v>112.35</v>
      </c>
      <c r="L2161" t="s">
        <v>76</v>
      </c>
      <c r="M2161" t="s"/>
      <c r="N2161" t="s">
        <v>595</v>
      </c>
      <c r="O2161" t="s">
        <v>78</v>
      </c>
      <c r="P2161" t="s">
        <v>1623</v>
      </c>
      <c r="Q2161" t="s"/>
      <c r="R2161" t="s">
        <v>171</v>
      </c>
      <c r="S2161" t="s">
        <v>1627</v>
      </c>
      <c r="T2161" t="s">
        <v>81</v>
      </c>
      <c r="U2161" t="s">
        <v>82</v>
      </c>
      <c r="V2161" t="s">
        <v>83</v>
      </c>
      <c r="W2161" t="s">
        <v>109</v>
      </c>
      <c r="X2161" t="s"/>
      <c r="Y2161" t="s">
        <v>85</v>
      </c>
      <c r="Z2161">
        <f>HYPERLINK("https://hotel-media.eclerx.com/savepage/tk_15462421794604888_sr_188.html","info")</f>
        <v/>
      </c>
      <c r="AA2161" t="n">
        <v>83698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493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1303063</v>
      </c>
      <c r="AZ2161" t="s">
        <v>1624</v>
      </c>
      <c r="BA2161" t="s"/>
      <c r="BB2161" t="n">
        <v>66439</v>
      </c>
      <c r="BC2161" t="n">
        <v>52.500148</v>
      </c>
      <c r="BD2161" t="n">
        <v>52.500148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1622</v>
      </c>
      <c r="F2162" t="n">
        <v>185927</v>
      </c>
      <c r="G2162" t="s">
        <v>74</v>
      </c>
      <c r="H2162" t="s">
        <v>75</v>
      </c>
      <c r="I2162" t="s"/>
      <c r="J2162" t="s">
        <v>74</v>
      </c>
      <c r="K2162" t="n">
        <v>114.18</v>
      </c>
      <c r="L2162" t="s">
        <v>76</v>
      </c>
      <c r="M2162" t="s"/>
      <c r="N2162" t="s">
        <v>414</v>
      </c>
      <c r="O2162" t="s">
        <v>78</v>
      </c>
      <c r="P2162" t="s">
        <v>1623</v>
      </c>
      <c r="Q2162" t="s"/>
      <c r="R2162" t="s">
        <v>171</v>
      </c>
      <c r="S2162" t="s">
        <v>1628</v>
      </c>
      <c r="T2162" t="s">
        <v>81</v>
      </c>
      <c r="U2162" t="s">
        <v>82</v>
      </c>
      <c r="V2162" t="s">
        <v>83</v>
      </c>
      <c r="W2162" t="s">
        <v>109</v>
      </c>
      <c r="X2162" t="s"/>
      <c r="Y2162" t="s">
        <v>85</v>
      </c>
      <c r="Z2162">
        <f>HYPERLINK("https://hotel-media.eclerx.com/savepage/tk_15462421794604888_sr_188.html","info")</f>
        <v/>
      </c>
      <c r="AA2162" t="n">
        <v>83698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493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1303063</v>
      </c>
      <c r="AZ2162" t="s">
        <v>1624</v>
      </c>
      <c r="BA2162" t="s"/>
      <c r="BB2162" t="n">
        <v>66439</v>
      </c>
      <c r="BC2162" t="n">
        <v>52.500148</v>
      </c>
      <c r="BD2162" t="n">
        <v>52.500148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1622</v>
      </c>
      <c r="F2163" t="n">
        <v>185927</v>
      </c>
      <c r="G2163" t="s">
        <v>74</v>
      </c>
      <c r="H2163" t="s">
        <v>75</v>
      </c>
      <c r="I2163" t="s"/>
      <c r="J2163" t="s">
        <v>74</v>
      </c>
      <c r="K2163" t="n">
        <v>125.85</v>
      </c>
      <c r="L2163" t="s">
        <v>76</v>
      </c>
      <c r="M2163" t="s"/>
      <c r="N2163" t="s">
        <v>544</v>
      </c>
      <c r="O2163" t="s">
        <v>78</v>
      </c>
      <c r="P2163" t="s">
        <v>1623</v>
      </c>
      <c r="Q2163" t="s"/>
      <c r="R2163" t="s">
        <v>171</v>
      </c>
      <c r="S2163" t="s">
        <v>549</v>
      </c>
      <c r="T2163" t="s">
        <v>81</v>
      </c>
      <c r="U2163" t="s">
        <v>82</v>
      </c>
      <c r="V2163" t="s">
        <v>83</v>
      </c>
      <c r="W2163" t="s">
        <v>84</v>
      </c>
      <c r="X2163" t="s"/>
      <c r="Y2163" t="s">
        <v>85</v>
      </c>
      <c r="Z2163">
        <f>HYPERLINK("https://hotel-media.eclerx.com/savepage/tk_15462421794604888_sr_188.html","info")</f>
        <v/>
      </c>
      <c r="AA2163" t="n">
        <v>83698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493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1303063</v>
      </c>
      <c r="AZ2163" t="s">
        <v>1624</v>
      </c>
      <c r="BA2163" t="s"/>
      <c r="BB2163" t="n">
        <v>66439</v>
      </c>
      <c r="BC2163" t="n">
        <v>52.500148</v>
      </c>
      <c r="BD2163" t="n">
        <v>52.500148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1622</v>
      </c>
      <c r="F2164" t="n">
        <v>185927</v>
      </c>
      <c r="G2164" t="s">
        <v>74</v>
      </c>
      <c r="H2164" t="s">
        <v>75</v>
      </c>
      <c r="I2164" t="s"/>
      <c r="J2164" t="s">
        <v>74</v>
      </c>
      <c r="K2164" t="n">
        <v>152.25</v>
      </c>
      <c r="L2164" t="s">
        <v>76</v>
      </c>
      <c r="M2164" t="s"/>
      <c r="N2164" t="s">
        <v>414</v>
      </c>
      <c r="O2164" t="s">
        <v>78</v>
      </c>
      <c r="P2164" t="s">
        <v>1623</v>
      </c>
      <c r="Q2164" t="s"/>
      <c r="R2164" t="s">
        <v>171</v>
      </c>
      <c r="S2164" t="s">
        <v>1629</v>
      </c>
      <c r="T2164" t="s">
        <v>81</v>
      </c>
      <c r="U2164" t="s">
        <v>82</v>
      </c>
      <c r="V2164" t="s">
        <v>83</v>
      </c>
      <c r="W2164" t="s">
        <v>109</v>
      </c>
      <c r="X2164" t="s"/>
      <c r="Y2164" t="s">
        <v>85</v>
      </c>
      <c r="Z2164">
        <f>HYPERLINK("https://hotel-media.eclerx.com/savepage/tk_15462421794604888_sr_188.html","info")</f>
        <v/>
      </c>
      <c r="AA2164" t="n">
        <v>83698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493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1303063</v>
      </c>
      <c r="AZ2164" t="s">
        <v>1624</v>
      </c>
      <c r="BA2164" t="s"/>
      <c r="BB2164" t="n">
        <v>66439</v>
      </c>
      <c r="BC2164" t="n">
        <v>52.500148</v>
      </c>
      <c r="BD2164" t="n">
        <v>52.500148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1622</v>
      </c>
      <c r="F2165" t="n">
        <v>185927</v>
      </c>
      <c r="G2165" t="s">
        <v>74</v>
      </c>
      <c r="H2165" t="s">
        <v>75</v>
      </c>
      <c r="I2165" t="s"/>
      <c r="J2165" t="s">
        <v>74</v>
      </c>
      <c r="K2165" t="n">
        <v>170.22</v>
      </c>
      <c r="L2165" t="s">
        <v>76</v>
      </c>
      <c r="M2165" t="s"/>
      <c r="N2165" t="s">
        <v>414</v>
      </c>
      <c r="O2165" t="s">
        <v>78</v>
      </c>
      <c r="P2165" t="s">
        <v>1623</v>
      </c>
      <c r="Q2165" t="s"/>
      <c r="R2165" t="s">
        <v>171</v>
      </c>
      <c r="S2165" t="s">
        <v>1630</v>
      </c>
      <c r="T2165" t="s">
        <v>81</v>
      </c>
      <c r="U2165" t="s">
        <v>82</v>
      </c>
      <c r="V2165" t="s">
        <v>83</v>
      </c>
      <c r="W2165" t="s">
        <v>84</v>
      </c>
      <c r="X2165" t="s"/>
      <c r="Y2165" t="s">
        <v>85</v>
      </c>
      <c r="Z2165">
        <f>HYPERLINK("https://hotel-media.eclerx.com/savepage/tk_15462421794604888_sr_188.html","info")</f>
        <v/>
      </c>
      <c r="AA2165" t="n">
        <v>83698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493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1303063</v>
      </c>
      <c r="AZ2165" t="s">
        <v>1624</v>
      </c>
      <c r="BA2165" t="s"/>
      <c r="BB2165" t="n">
        <v>66439</v>
      </c>
      <c r="BC2165" t="n">
        <v>52.500148</v>
      </c>
      <c r="BD2165" t="n">
        <v>52.500148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1622</v>
      </c>
      <c r="F2166" t="n">
        <v>185927</v>
      </c>
      <c r="G2166" t="s">
        <v>74</v>
      </c>
      <c r="H2166" t="s">
        <v>75</v>
      </c>
      <c r="I2166" t="s"/>
      <c r="J2166" t="s">
        <v>74</v>
      </c>
      <c r="K2166" t="n">
        <v>200.25</v>
      </c>
      <c r="L2166" t="s">
        <v>76</v>
      </c>
      <c r="M2166" t="s"/>
      <c r="N2166" t="s">
        <v>414</v>
      </c>
      <c r="O2166" t="s">
        <v>78</v>
      </c>
      <c r="P2166" t="s">
        <v>1623</v>
      </c>
      <c r="Q2166" t="s"/>
      <c r="R2166" t="s">
        <v>171</v>
      </c>
      <c r="S2166" t="s">
        <v>1631</v>
      </c>
      <c r="T2166" t="s">
        <v>81</v>
      </c>
      <c r="U2166" t="s">
        <v>82</v>
      </c>
      <c r="V2166" t="s">
        <v>83</v>
      </c>
      <c r="W2166" t="s">
        <v>84</v>
      </c>
      <c r="X2166" t="s"/>
      <c r="Y2166" t="s">
        <v>85</v>
      </c>
      <c r="Z2166">
        <f>HYPERLINK("https://hotel-media.eclerx.com/savepage/tk_15462421794604888_sr_188.html","info")</f>
        <v/>
      </c>
      <c r="AA2166" t="n">
        <v>83698</v>
      </c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493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1303063</v>
      </c>
      <c r="AZ2166" t="s">
        <v>1624</v>
      </c>
      <c r="BA2166" t="s"/>
      <c r="BB2166" t="n">
        <v>66439</v>
      </c>
      <c r="BC2166" t="n">
        <v>52.500148</v>
      </c>
      <c r="BD2166" t="n">
        <v>52.500148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2114</v>
      </c>
      <c r="F2167" t="n">
        <v>-1</v>
      </c>
      <c r="G2167" t="s">
        <v>74</v>
      </c>
      <c r="H2167" t="s">
        <v>75</v>
      </c>
      <c r="I2167" t="s"/>
      <c r="J2167" t="s">
        <v>74</v>
      </c>
      <c r="K2167" t="n">
        <v>70.01000000000001</v>
      </c>
      <c r="L2167" t="s">
        <v>76</v>
      </c>
      <c r="M2167" t="s"/>
      <c r="N2167" t="s">
        <v>134</v>
      </c>
      <c r="O2167" t="s">
        <v>78</v>
      </c>
      <c r="P2167" t="s">
        <v>2114</v>
      </c>
      <c r="Q2167" t="s"/>
      <c r="R2167" t="s">
        <v>79</v>
      </c>
      <c r="S2167" t="s">
        <v>355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>
        <f>HYPERLINK("https://hotel-media.eclerx.com/savepage/tk_15462414534642038_sr_188.html","info")</f>
        <v/>
      </c>
      <c r="AA2167" t="n">
        <v>-163192</v>
      </c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99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163192</v>
      </c>
      <c r="AZ2167" t="s">
        <v>2115</v>
      </c>
      <c r="BA2167" t="s"/>
      <c r="BB2167" t="n">
        <v>2444</v>
      </c>
      <c r="BC2167" t="n">
        <v>52.57621</v>
      </c>
      <c r="BD2167" t="n">
        <v>52.57621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2114</v>
      </c>
      <c r="F2168" t="n">
        <v>-1</v>
      </c>
      <c r="G2168" t="s">
        <v>74</v>
      </c>
      <c r="H2168" t="s">
        <v>75</v>
      </c>
      <c r="I2168" t="s"/>
      <c r="J2168" t="s">
        <v>74</v>
      </c>
      <c r="K2168" t="n">
        <v>80</v>
      </c>
      <c r="L2168" t="s">
        <v>76</v>
      </c>
      <c r="M2168" t="s"/>
      <c r="N2168" t="s">
        <v>95</v>
      </c>
      <c r="O2168" t="s">
        <v>78</v>
      </c>
      <c r="P2168" t="s">
        <v>2114</v>
      </c>
      <c r="Q2168" t="s"/>
      <c r="R2168" t="s">
        <v>79</v>
      </c>
      <c r="S2168" t="s">
        <v>798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>
        <f>HYPERLINK("https://hotel-media.eclerx.com/savepage/tk_15462414534642038_sr_188.html","info")</f>
        <v/>
      </c>
      <c r="AA2168" t="n">
        <v>-163192</v>
      </c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99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163192</v>
      </c>
      <c r="AZ2168" t="s">
        <v>2115</v>
      </c>
      <c r="BA2168" t="s"/>
      <c r="BB2168" t="n">
        <v>2444</v>
      </c>
      <c r="BC2168" t="n">
        <v>52.57621</v>
      </c>
      <c r="BD2168" t="n">
        <v>52.57621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2116</v>
      </c>
      <c r="F2169" t="n">
        <v>764838</v>
      </c>
      <c r="G2169" t="s">
        <v>74</v>
      </c>
      <c r="H2169" t="s">
        <v>75</v>
      </c>
      <c r="I2169" t="s"/>
      <c r="J2169" t="s">
        <v>74</v>
      </c>
      <c r="K2169" t="n">
        <v>125.1</v>
      </c>
      <c r="L2169" t="s">
        <v>76</v>
      </c>
      <c r="M2169" t="s"/>
      <c r="N2169" t="s">
        <v>93</v>
      </c>
      <c r="O2169" t="s">
        <v>78</v>
      </c>
      <c r="P2169" t="s">
        <v>2116</v>
      </c>
      <c r="Q2169" t="s"/>
      <c r="R2169" t="s">
        <v>107</v>
      </c>
      <c r="S2169" t="s">
        <v>2117</v>
      </c>
      <c r="T2169" t="s">
        <v>81</v>
      </c>
      <c r="U2169" t="s">
        <v>82</v>
      </c>
      <c r="V2169" t="s">
        <v>83</v>
      </c>
      <c r="W2169" t="s">
        <v>109</v>
      </c>
      <c r="X2169" t="s"/>
      <c r="Y2169" t="s">
        <v>85</v>
      </c>
      <c r="Z2169">
        <f>HYPERLINK("https://hotel-media.eclerx.com/savepage/tk_15462415024418328_sr_188.html","info")</f>
        <v/>
      </c>
      <c r="AA2169" t="n">
        <v>144099</v>
      </c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125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2258049</v>
      </c>
      <c r="AZ2169" t="s">
        <v>2118</v>
      </c>
      <c r="BA2169" t="s"/>
      <c r="BB2169" t="n">
        <v>524435</v>
      </c>
      <c r="BC2169" t="n">
        <v>52.5205</v>
      </c>
      <c r="BD2169" t="n">
        <v>52.5205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2116</v>
      </c>
      <c r="F2170" t="n">
        <v>764838</v>
      </c>
      <c r="G2170" t="s">
        <v>74</v>
      </c>
      <c r="H2170" t="s">
        <v>75</v>
      </c>
      <c r="I2170" t="s"/>
      <c r="J2170" t="s">
        <v>74</v>
      </c>
      <c r="K2170" t="n">
        <v>139</v>
      </c>
      <c r="L2170" t="s">
        <v>76</v>
      </c>
      <c r="M2170" t="s"/>
      <c r="N2170" t="s">
        <v>95</v>
      </c>
      <c r="O2170" t="s">
        <v>78</v>
      </c>
      <c r="P2170" t="s">
        <v>2116</v>
      </c>
      <c r="Q2170" t="s"/>
      <c r="R2170" t="s">
        <v>107</v>
      </c>
      <c r="S2170" t="s">
        <v>283</v>
      </c>
      <c r="T2170" t="s">
        <v>81</v>
      </c>
      <c r="U2170" t="s">
        <v>82</v>
      </c>
      <c r="V2170" t="s">
        <v>83</v>
      </c>
      <c r="W2170" t="s">
        <v>109</v>
      </c>
      <c r="X2170" t="s"/>
      <c r="Y2170" t="s">
        <v>85</v>
      </c>
      <c r="Z2170">
        <f>HYPERLINK("https://hotel-media.eclerx.com/savepage/tk_15462415024418328_sr_188.html","info")</f>
        <v/>
      </c>
      <c r="AA2170" t="n">
        <v>144099</v>
      </c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125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2258049</v>
      </c>
      <c r="AZ2170" t="s">
        <v>2118</v>
      </c>
      <c r="BA2170" t="s"/>
      <c r="BB2170" t="n">
        <v>524435</v>
      </c>
      <c r="BC2170" t="n">
        <v>52.5205</v>
      </c>
      <c r="BD2170" t="n">
        <v>52.5205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2116</v>
      </c>
      <c r="F2171" t="n">
        <v>764838</v>
      </c>
      <c r="G2171" t="s">
        <v>74</v>
      </c>
      <c r="H2171" t="s">
        <v>75</v>
      </c>
      <c r="I2171" t="s"/>
      <c r="J2171" t="s">
        <v>74</v>
      </c>
      <c r="K2171" t="n">
        <v>189</v>
      </c>
      <c r="L2171" t="s">
        <v>76</v>
      </c>
      <c r="M2171" t="s"/>
      <c r="N2171" t="s">
        <v>203</v>
      </c>
      <c r="O2171" t="s">
        <v>78</v>
      </c>
      <c r="P2171" t="s">
        <v>2116</v>
      </c>
      <c r="Q2171" t="s"/>
      <c r="R2171" t="s">
        <v>107</v>
      </c>
      <c r="S2171" t="s">
        <v>986</v>
      </c>
      <c r="T2171" t="s">
        <v>81</v>
      </c>
      <c r="U2171" t="s">
        <v>82</v>
      </c>
      <c r="V2171" t="s">
        <v>83</v>
      </c>
      <c r="W2171" t="s">
        <v>109</v>
      </c>
      <c r="X2171" t="s"/>
      <c r="Y2171" t="s">
        <v>85</v>
      </c>
      <c r="Z2171">
        <f>HYPERLINK("https://hotel-media.eclerx.com/savepage/tk_15462415024418328_sr_188.html","info")</f>
        <v/>
      </c>
      <c r="AA2171" t="n">
        <v>144099</v>
      </c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125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2258049</v>
      </c>
      <c r="AZ2171" t="s">
        <v>2118</v>
      </c>
      <c r="BA2171" t="s"/>
      <c r="BB2171" t="n">
        <v>524435</v>
      </c>
      <c r="BC2171" t="n">
        <v>52.5205</v>
      </c>
      <c r="BD2171" t="n">
        <v>52.5205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849</v>
      </c>
      <c r="F2172" t="n">
        <v>3598193</v>
      </c>
      <c r="G2172" t="s">
        <v>74</v>
      </c>
      <c r="H2172" t="s">
        <v>75</v>
      </c>
      <c r="I2172" t="s"/>
      <c r="J2172" t="s">
        <v>74</v>
      </c>
      <c r="K2172" t="n">
        <v>102.05</v>
      </c>
      <c r="L2172" t="s">
        <v>76</v>
      </c>
      <c r="M2172" t="s"/>
      <c r="N2172" t="s">
        <v>104</v>
      </c>
      <c r="O2172" t="s">
        <v>78</v>
      </c>
      <c r="P2172" t="s">
        <v>850</v>
      </c>
      <c r="Q2172" t="s"/>
      <c r="R2172" t="s">
        <v>269</v>
      </c>
      <c r="S2172" t="s">
        <v>851</v>
      </c>
      <c r="T2172" t="s">
        <v>81</v>
      </c>
      <c r="U2172" t="s">
        <v>82</v>
      </c>
      <c r="V2172" t="s">
        <v>83</v>
      </c>
      <c r="W2172" t="s">
        <v>109</v>
      </c>
      <c r="X2172" t="s"/>
      <c r="Y2172" t="s">
        <v>85</v>
      </c>
      <c r="Z2172">
        <f>HYPERLINK("https://hotel-media.eclerx.com/savepage/tk_1546242200115267_sr_188.html","info")</f>
        <v/>
      </c>
      <c r="AA2172" t="n">
        <v>273636</v>
      </c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506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2071774</v>
      </c>
      <c r="AZ2172" t="s">
        <v>852</v>
      </c>
      <c r="BA2172" t="s"/>
      <c r="BB2172" t="n">
        <v>414449</v>
      </c>
      <c r="BC2172" t="n">
        <v>52.51666</v>
      </c>
      <c r="BD2172" t="n">
        <v>52.51666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2119</v>
      </c>
      <c r="F2173" t="n">
        <v>-1</v>
      </c>
      <c r="G2173" t="s">
        <v>74</v>
      </c>
      <c r="H2173" t="s">
        <v>75</v>
      </c>
      <c r="I2173" t="s"/>
      <c r="J2173" t="s">
        <v>74</v>
      </c>
      <c r="K2173" t="n">
        <v>103.04</v>
      </c>
      <c r="L2173" t="s">
        <v>76</v>
      </c>
      <c r="M2173" t="s"/>
      <c r="N2173" t="s">
        <v>2120</v>
      </c>
      <c r="O2173" t="s">
        <v>78</v>
      </c>
      <c r="P2173" t="s">
        <v>2119</v>
      </c>
      <c r="Q2173" t="s"/>
      <c r="R2173" t="s">
        <v>112</v>
      </c>
      <c r="S2173" t="s">
        <v>2121</v>
      </c>
      <c r="T2173" t="s">
        <v>81</v>
      </c>
      <c r="U2173" t="s">
        <v>82</v>
      </c>
      <c r="V2173" t="s">
        <v>83</v>
      </c>
      <c r="W2173" t="s">
        <v>109</v>
      </c>
      <c r="X2173" t="s"/>
      <c r="Y2173" t="s">
        <v>85</v>
      </c>
      <c r="Z2173">
        <f>HYPERLINK("https://hotel-media.eclerx.com/savepage/tk_15462421149717731_sr_188.html","info")</f>
        <v/>
      </c>
      <c r="AA2173" t="n">
        <v>-7576770</v>
      </c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459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7576770</v>
      </c>
      <c r="AZ2173" t="s">
        <v>2122</v>
      </c>
      <c r="BA2173" t="s"/>
      <c r="BB2173" t="n">
        <v>571989</v>
      </c>
      <c r="BC2173" t="n">
        <v>52.530975</v>
      </c>
      <c r="BD2173" t="n">
        <v>52.530975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2119</v>
      </c>
      <c r="F2174" t="n">
        <v>-1</v>
      </c>
      <c r="G2174" t="s">
        <v>74</v>
      </c>
      <c r="H2174" t="s">
        <v>75</v>
      </c>
      <c r="I2174" t="s"/>
      <c r="J2174" t="s">
        <v>74</v>
      </c>
      <c r="K2174" t="n">
        <v>112</v>
      </c>
      <c r="L2174" t="s">
        <v>76</v>
      </c>
      <c r="M2174" t="s"/>
      <c r="N2174" t="s">
        <v>2123</v>
      </c>
      <c r="O2174" t="s">
        <v>78</v>
      </c>
      <c r="P2174" t="s">
        <v>2119</v>
      </c>
      <c r="Q2174" t="s"/>
      <c r="R2174" t="s">
        <v>112</v>
      </c>
      <c r="S2174" t="s">
        <v>666</v>
      </c>
      <c r="T2174" t="s">
        <v>81</v>
      </c>
      <c r="U2174" t="s">
        <v>82</v>
      </c>
      <c r="V2174" t="s">
        <v>83</v>
      </c>
      <c r="W2174" t="s">
        <v>109</v>
      </c>
      <c r="X2174" t="s"/>
      <c r="Y2174" t="s">
        <v>85</v>
      </c>
      <c r="Z2174">
        <f>HYPERLINK("https://hotel-media.eclerx.com/savepage/tk_15462421149717731_sr_188.html","info")</f>
        <v/>
      </c>
      <c r="AA2174" t="n">
        <v>-7576770</v>
      </c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459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7576770</v>
      </c>
      <c r="AZ2174" t="s">
        <v>2122</v>
      </c>
      <c r="BA2174" t="s"/>
      <c r="BB2174" t="n">
        <v>571989</v>
      </c>
      <c r="BC2174" t="n">
        <v>52.530975</v>
      </c>
      <c r="BD2174" t="n">
        <v>52.530975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2119</v>
      </c>
      <c r="F2175" t="n">
        <v>-1</v>
      </c>
      <c r="G2175" t="s">
        <v>74</v>
      </c>
      <c r="H2175" t="s">
        <v>75</v>
      </c>
      <c r="I2175" t="s"/>
      <c r="J2175" t="s">
        <v>74</v>
      </c>
      <c r="K2175" t="n">
        <v>112.24</v>
      </c>
      <c r="L2175" t="s">
        <v>76</v>
      </c>
      <c r="M2175" t="s"/>
      <c r="N2175" t="s">
        <v>2124</v>
      </c>
      <c r="O2175" t="s">
        <v>78</v>
      </c>
      <c r="P2175" t="s">
        <v>2119</v>
      </c>
      <c r="Q2175" t="s"/>
      <c r="R2175" t="s">
        <v>112</v>
      </c>
      <c r="S2175" t="s">
        <v>2125</v>
      </c>
      <c r="T2175" t="s">
        <v>81</v>
      </c>
      <c r="U2175" t="s">
        <v>82</v>
      </c>
      <c r="V2175" t="s">
        <v>83</v>
      </c>
      <c r="W2175" t="s">
        <v>109</v>
      </c>
      <c r="X2175" t="s"/>
      <c r="Y2175" t="s">
        <v>85</v>
      </c>
      <c r="Z2175">
        <f>HYPERLINK("https://hotel-media.eclerx.com/savepage/tk_15462421149717731_sr_188.html","info")</f>
        <v/>
      </c>
      <c r="AA2175" t="n">
        <v>-7576770</v>
      </c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459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7576770</v>
      </c>
      <c r="AZ2175" t="s">
        <v>2122</v>
      </c>
      <c r="BA2175" t="s"/>
      <c r="BB2175" t="n">
        <v>571989</v>
      </c>
      <c r="BC2175" t="n">
        <v>52.530975</v>
      </c>
      <c r="BD2175" t="n">
        <v>52.530975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2119</v>
      </c>
      <c r="F2176" t="n">
        <v>-1</v>
      </c>
      <c r="G2176" t="s">
        <v>74</v>
      </c>
      <c r="H2176" t="s">
        <v>75</v>
      </c>
      <c r="I2176" t="s"/>
      <c r="J2176" t="s">
        <v>74</v>
      </c>
      <c r="K2176" t="n">
        <v>122</v>
      </c>
      <c r="L2176" t="s">
        <v>76</v>
      </c>
      <c r="M2176" t="s"/>
      <c r="N2176" t="s">
        <v>2124</v>
      </c>
      <c r="O2176" t="s">
        <v>78</v>
      </c>
      <c r="P2176" t="s">
        <v>2119</v>
      </c>
      <c r="Q2176" t="s"/>
      <c r="R2176" t="s">
        <v>112</v>
      </c>
      <c r="S2176" t="s">
        <v>167</v>
      </c>
      <c r="T2176" t="s">
        <v>81</v>
      </c>
      <c r="U2176" t="s">
        <v>82</v>
      </c>
      <c r="V2176" t="s">
        <v>83</v>
      </c>
      <c r="W2176" t="s">
        <v>109</v>
      </c>
      <c r="X2176" t="s"/>
      <c r="Y2176" t="s">
        <v>85</v>
      </c>
      <c r="Z2176">
        <f>HYPERLINK("https://hotel-media.eclerx.com/savepage/tk_15462421149717731_sr_188.html","info")</f>
        <v/>
      </c>
      <c r="AA2176" t="n">
        <v>-7576770</v>
      </c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459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7576770</v>
      </c>
      <c r="AZ2176" t="s">
        <v>2122</v>
      </c>
      <c r="BA2176" t="s"/>
      <c r="BB2176" t="n">
        <v>571989</v>
      </c>
      <c r="BC2176" t="n">
        <v>52.530975</v>
      </c>
      <c r="BD2176" t="n">
        <v>52.530975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1891</v>
      </c>
      <c r="F2177" t="n">
        <v>-1</v>
      </c>
      <c r="G2177" t="s">
        <v>74</v>
      </c>
      <c r="H2177" t="s">
        <v>75</v>
      </c>
      <c r="I2177" t="s"/>
      <c r="J2177" t="s">
        <v>74</v>
      </c>
      <c r="K2177" t="n">
        <v>89.01000000000001</v>
      </c>
      <c r="L2177" t="s">
        <v>76</v>
      </c>
      <c r="M2177" t="s"/>
      <c r="N2177" t="s">
        <v>1892</v>
      </c>
      <c r="O2177" t="s">
        <v>78</v>
      </c>
      <c r="P2177" t="s">
        <v>1891</v>
      </c>
      <c r="Q2177" t="s"/>
      <c r="R2177" t="s">
        <v>112</v>
      </c>
      <c r="S2177" t="s">
        <v>476</v>
      </c>
      <c r="T2177" t="s">
        <v>81</v>
      </c>
      <c r="U2177" t="s">
        <v>82</v>
      </c>
      <c r="V2177" t="s">
        <v>83</v>
      </c>
      <c r="W2177" t="s">
        <v>109</v>
      </c>
      <c r="X2177" t="s"/>
      <c r="Y2177" t="s">
        <v>85</v>
      </c>
      <c r="Z2177">
        <f>HYPERLINK("https://hotel-media.eclerx.com/savepage/tk_15462418776695354_sr_188.html","info")</f>
        <v/>
      </c>
      <c r="AA2177" t="n">
        <v>-2071638</v>
      </c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328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2071638</v>
      </c>
      <c r="AZ2177" t="s">
        <v>1893</v>
      </c>
      <c r="BA2177" t="s"/>
      <c r="BB2177" t="n">
        <v>145924</v>
      </c>
      <c r="BC2177" t="n">
        <v>52.498903</v>
      </c>
      <c r="BD2177" t="n">
        <v>52.498903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1891</v>
      </c>
      <c r="F2178" t="n">
        <v>-1</v>
      </c>
      <c r="G2178" t="s">
        <v>74</v>
      </c>
      <c r="H2178" t="s">
        <v>75</v>
      </c>
      <c r="I2178" t="s"/>
      <c r="J2178" t="s">
        <v>74</v>
      </c>
      <c r="K2178" t="n">
        <v>89.01000000000001</v>
      </c>
      <c r="L2178" t="s">
        <v>76</v>
      </c>
      <c r="M2178" t="s"/>
      <c r="N2178" t="s">
        <v>1892</v>
      </c>
      <c r="O2178" t="s">
        <v>78</v>
      </c>
      <c r="P2178" t="s">
        <v>1891</v>
      </c>
      <c r="Q2178" t="s"/>
      <c r="R2178" t="s">
        <v>112</v>
      </c>
      <c r="S2178" t="s">
        <v>476</v>
      </c>
      <c r="T2178" t="s">
        <v>81</v>
      </c>
      <c r="U2178" t="s">
        <v>82</v>
      </c>
      <c r="V2178" t="s">
        <v>83</v>
      </c>
      <c r="W2178" t="s">
        <v>109</v>
      </c>
      <c r="X2178" t="s"/>
      <c r="Y2178" t="s">
        <v>85</v>
      </c>
      <c r="Z2178">
        <f>HYPERLINK("https://hotel-media.eclerx.com/savepage/tk_15462418776695354_sr_188.html","info")</f>
        <v/>
      </c>
      <c r="AA2178" t="n">
        <v>-2071638</v>
      </c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328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2071638</v>
      </c>
      <c r="AZ2178" t="s">
        <v>1893</v>
      </c>
      <c r="BA2178" t="s"/>
      <c r="BB2178" t="n">
        <v>145924</v>
      </c>
      <c r="BC2178" t="n">
        <v>52.498903</v>
      </c>
      <c r="BD2178" t="n">
        <v>52.498903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1891</v>
      </c>
      <c r="F2179" t="n">
        <v>-1</v>
      </c>
      <c r="G2179" t="s">
        <v>74</v>
      </c>
      <c r="H2179" t="s">
        <v>75</v>
      </c>
      <c r="I2179" t="s"/>
      <c r="J2179" t="s">
        <v>74</v>
      </c>
      <c r="K2179" t="n">
        <v>89.01000000000001</v>
      </c>
      <c r="L2179" t="s">
        <v>76</v>
      </c>
      <c r="M2179" t="s"/>
      <c r="N2179" t="s">
        <v>1894</v>
      </c>
      <c r="O2179" t="s">
        <v>78</v>
      </c>
      <c r="P2179" t="s">
        <v>1891</v>
      </c>
      <c r="Q2179" t="s"/>
      <c r="R2179" t="s">
        <v>112</v>
      </c>
      <c r="S2179" t="s">
        <v>476</v>
      </c>
      <c r="T2179" t="s">
        <v>81</v>
      </c>
      <c r="U2179" t="s">
        <v>82</v>
      </c>
      <c r="V2179" t="s">
        <v>83</v>
      </c>
      <c r="W2179" t="s">
        <v>109</v>
      </c>
      <c r="X2179" t="s"/>
      <c r="Y2179" t="s">
        <v>85</v>
      </c>
      <c r="Z2179">
        <f>HYPERLINK("https://hotel-media.eclerx.com/savepage/tk_15462418776695354_sr_188.html","info")</f>
        <v/>
      </c>
      <c r="AA2179" t="n">
        <v>-2071638</v>
      </c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328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2071638</v>
      </c>
      <c r="AZ2179" t="s">
        <v>1893</v>
      </c>
      <c r="BA2179" t="s"/>
      <c r="BB2179" t="n">
        <v>145924</v>
      </c>
      <c r="BC2179" t="n">
        <v>52.498903</v>
      </c>
      <c r="BD2179" t="n">
        <v>52.498903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1891</v>
      </c>
      <c r="F2180" t="n">
        <v>-1</v>
      </c>
      <c r="G2180" t="s">
        <v>74</v>
      </c>
      <c r="H2180" t="s">
        <v>75</v>
      </c>
      <c r="I2180" t="s"/>
      <c r="J2180" t="s">
        <v>74</v>
      </c>
      <c r="K2180" t="n">
        <v>89.01000000000001</v>
      </c>
      <c r="L2180" t="s">
        <v>76</v>
      </c>
      <c r="M2180" t="s"/>
      <c r="N2180" t="s">
        <v>1894</v>
      </c>
      <c r="O2180" t="s">
        <v>78</v>
      </c>
      <c r="P2180" t="s">
        <v>1891</v>
      </c>
      <c r="Q2180" t="s"/>
      <c r="R2180" t="s">
        <v>112</v>
      </c>
      <c r="S2180" t="s">
        <v>476</v>
      </c>
      <c r="T2180" t="s">
        <v>81</v>
      </c>
      <c r="U2180" t="s">
        <v>82</v>
      </c>
      <c r="V2180" t="s">
        <v>83</v>
      </c>
      <c r="W2180" t="s">
        <v>109</v>
      </c>
      <c r="X2180" t="s"/>
      <c r="Y2180" t="s">
        <v>85</v>
      </c>
      <c r="Z2180">
        <f>HYPERLINK("https://hotel-media.eclerx.com/savepage/tk_15462418776695354_sr_188.html","info")</f>
        <v/>
      </c>
      <c r="AA2180" t="n">
        <v>-2071638</v>
      </c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328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2071638</v>
      </c>
      <c r="AZ2180" t="s">
        <v>1893</v>
      </c>
      <c r="BA2180" t="s"/>
      <c r="BB2180" t="n">
        <v>145924</v>
      </c>
      <c r="BC2180" t="n">
        <v>52.498903</v>
      </c>
      <c r="BD2180" t="n">
        <v>52.498903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1891</v>
      </c>
      <c r="F2181" t="n">
        <v>-1</v>
      </c>
      <c r="G2181" t="s">
        <v>74</v>
      </c>
      <c r="H2181" t="s">
        <v>75</v>
      </c>
      <c r="I2181" t="s"/>
      <c r="J2181" t="s">
        <v>74</v>
      </c>
      <c r="K2181" t="n">
        <v>113</v>
      </c>
      <c r="L2181" t="s">
        <v>76</v>
      </c>
      <c r="M2181" t="s"/>
      <c r="N2181" t="s">
        <v>1892</v>
      </c>
      <c r="O2181" t="s">
        <v>78</v>
      </c>
      <c r="P2181" t="s">
        <v>1891</v>
      </c>
      <c r="Q2181" t="s"/>
      <c r="R2181" t="s">
        <v>112</v>
      </c>
      <c r="S2181" t="s">
        <v>726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>
        <f>HYPERLINK("https://hotel-media.eclerx.com/savepage/tk_15462418776695354_sr_188.html","info")</f>
        <v/>
      </c>
      <c r="AA2181" t="n">
        <v>-2071638</v>
      </c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328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2071638</v>
      </c>
      <c r="AZ2181" t="s">
        <v>1893</v>
      </c>
      <c r="BA2181" t="s"/>
      <c r="BB2181" t="n">
        <v>145924</v>
      </c>
      <c r="BC2181" t="n">
        <v>52.498903</v>
      </c>
      <c r="BD2181" t="n">
        <v>52.498903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1891</v>
      </c>
      <c r="F2182" t="n">
        <v>-1</v>
      </c>
      <c r="G2182" t="s">
        <v>74</v>
      </c>
      <c r="H2182" t="s">
        <v>75</v>
      </c>
      <c r="I2182" t="s"/>
      <c r="J2182" t="s">
        <v>74</v>
      </c>
      <c r="K2182" t="n">
        <v>113</v>
      </c>
      <c r="L2182" t="s">
        <v>76</v>
      </c>
      <c r="M2182" t="s"/>
      <c r="N2182" t="s">
        <v>1892</v>
      </c>
      <c r="O2182" t="s">
        <v>78</v>
      </c>
      <c r="P2182" t="s">
        <v>1891</v>
      </c>
      <c r="Q2182" t="s"/>
      <c r="R2182" t="s">
        <v>112</v>
      </c>
      <c r="S2182" t="s">
        <v>726</v>
      </c>
      <c r="T2182" t="s">
        <v>81</v>
      </c>
      <c r="U2182" t="s">
        <v>82</v>
      </c>
      <c r="V2182" t="s">
        <v>83</v>
      </c>
      <c r="W2182" t="s">
        <v>84</v>
      </c>
      <c r="X2182" t="s"/>
      <c r="Y2182" t="s">
        <v>85</v>
      </c>
      <c r="Z2182">
        <f>HYPERLINK("https://hotel-media.eclerx.com/savepage/tk_15462418776695354_sr_188.html","info")</f>
        <v/>
      </c>
      <c r="AA2182" t="n">
        <v>-2071638</v>
      </c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328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2071638</v>
      </c>
      <c r="AZ2182" t="s">
        <v>1893</v>
      </c>
      <c r="BA2182" t="s"/>
      <c r="BB2182" t="n">
        <v>145924</v>
      </c>
      <c r="BC2182" t="n">
        <v>52.498903</v>
      </c>
      <c r="BD2182" t="n">
        <v>52.498903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1891</v>
      </c>
      <c r="F2183" t="n">
        <v>-1</v>
      </c>
      <c r="G2183" t="s">
        <v>74</v>
      </c>
      <c r="H2183" t="s">
        <v>75</v>
      </c>
      <c r="I2183" t="s"/>
      <c r="J2183" t="s">
        <v>74</v>
      </c>
      <c r="K2183" t="n">
        <v>113</v>
      </c>
      <c r="L2183" t="s">
        <v>76</v>
      </c>
      <c r="M2183" t="s"/>
      <c r="N2183" t="s">
        <v>1894</v>
      </c>
      <c r="O2183" t="s">
        <v>78</v>
      </c>
      <c r="P2183" t="s">
        <v>1891</v>
      </c>
      <c r="Q2183" t="s"/>
      <c r="R2183" t="s">
        <v>112</v>
      </c>
      <c r="S2183" t="s">
        <v>726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>
        <f>HYPERLINK("https://hotel-media.eclerx.com/savepage/tk_15462418776695354_sr_188.html","info")</f>
        <v/>
      </c>
      <c r="AA2183" t="n">
        <v>-2071638</v>
      </c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328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2071638</v>
      </c>
      <c r="AZ2183" t="s">
        <v>1893</v>
      </c>
      <c r="BA2183" t="s"/>
      <c r="BB2183" t="n">
        <v>145924</v>
      </c>
      <c r="BC2183" t="n">
        <v>52.498903</v>
      </c>
      <c r="BD2183" t="n">
        <v>52.498903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1891</v>
      </c>
      <c r="F2184" t="n">
        <v>-1</v>
      </c>
      <c r="G2184" t="s">
        <v>74</v>
      </c>
      <c r="H2184" t="s">
        <v>75</v>
      </c>
      <c r="I2184" t="s"/>
      <c r="J2184" t="s">
        <v>74</v>
      </c>
      <c r="K2184" t="n">
        <v>113</v>
      </c>
      <c r="L2184" t="s">
        <v>76</v>
      </c>
      <c r="M2184" t="s"/>
      <c r="N2184" t="s">
        <v>1894</v>
      </c>
      <c r="O2184" t="s">
        <v>78</v>
      </c>
      <c r="P2184" t="s">
        <v>1891</v>
      </c>
      <c r="Q2184" t="s"/>
      <c r="R2184" t="s">
        <v>112</v>
      </c>
      <c r="S2184" t="s">
        <v>726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>
        <f>HYPERLINK("https://hotel-media.eclerx.com/savepage/tk_15462418776695354_sr_188.html","info")</f>
        <v/>
      </c>
      <c r="AA2184" t="n">
        <v>-2071638</v>
      </c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328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2071638</v>
      </c>
      <c r="AZ2184" t="s">
        <v>1893</v>
      </c>
      <c r="BA2184" t="s"/>
      <c r="BB2184" t="n">
        <v>145924</v>
      </c>
      <c r="BC2184" t="n">
        <v>52.498903</v>
      </c>
      <c r="BD2184" t="n">
        <v>52.498903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1891</v>
      </c>
      <c r="F2185" t="n">
        <v>-1</v>
      </c>
      <c r="G2185" t="s">
        <v>74</v>
      </c>
      <c r="H2185" t="s">
        <v>75</v>
      </c>
      <c r="I2185" t="s"/>
      <c r="J2185" t="s">
        <v>74</v>
      </c>
      <c r="K2185" t="n">
        <v>148.99</v>
      </c>
      <c r="L2185" t="s">
        <v>76</v>
      </c>
      <c r="M2185" t="s"/>
      <c r="N2185" t="s">
        <v>1895</v>
      </c>
      <c r="O2185" t="s">
        <v>78</v>
      </c>
      <c r="P2185" t="s">
        <v>1891</v>
      </c>
      <c r="Q2185" t="s"/>
      <c r="R2185" t="s">
        <v>112</v>
      </c>
      <c r="S2185" t="s">
        <v>847</v>
      </c>
      <c r="T2185" t="s">
        <v>81</v>
      </c>
      <c r="U2185" t="s">
        <v>82</v>
      </c>
      <c r="V2185" t="s">
        <v>83</v>
      </c>
      <c r="W2185" t="s">
        <v>109</v>
      </c>
      <c r="X2185" t="s"/>
      <c r="Y2185" t="s">
        <v>85</v>
      </c>
      <c r="Z2185">
        <f>HYPERLINK("https://hotel-media.eclerx.com/savepage/tk_15462418776695354_sr_188.html","info")</f>
        <v/>
      </c>
      <c r="AA2185" t="n">
        <v>-2071638</v>
      </c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328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2071638</v>
      </c>
      <c r="AZ2185" t="s">
        <v>1893</v>
      </c>
      <c r="BA2185" t="s"/>
      <c r="BB2185" t="n">
        <v>145924</v>
      </c>
      <c r="BC2185" t="n">
        <v>52.498903</v>
      </c>
      <c r="BD2185" t="n">
        <v>52.498903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1891</v>
      </c>
      <c r="F2186" t="n">
        <v>-1</v>
      </c>
      <c r="G2186" t="s">
        <v>74</v>
      </c>
      <c r="H2186" t="s">
        <v>75</v>
      </c>
      <c r="I2186" t="s"/>
      <c r="J2186" t="s">
        <v>74</v>
      </c>
      <c r="K2186" t="n">
        <v>148.99</v>
      </c>
      <c r="L2186" t="s">
        <v>76</v>
      </c>
      <c r="M2186" t="s"/>
      <c r="N2186" t="s">
        <v>1895</v>
      </c>
      <c r="O2186" t="s">
        <v>78</v>
      </c>
      <c r="P2186" t="s">
        <v>1891</v>
      </c>
      <c r="Q2186" t="s"/>
      <c r="R2186" t="s">
        <v>112</v>
      </c>
      <c r="S2186" t="s">
        <v>847</v>
      </c>
      <c r="T2186" t="s">
        <v>81</v>
      </c>
      <c r="U2186" t="s">
        <v>82</v>
      </c>
      <c r="V2186" t="s">
        <v>83</v>
      </c>
      <c r="W2186" t="s">
        <v>109</v>
      </c>
      <c r="X2186" t="s"/>
      <c r="Y2186" t="s">
        <v>85</v>
      </c>
      <c r="Z2186">
        <f>HYPERLINK("https://hotel-media.eclerx.com/savepage/tk_15462418776695354_sr_188.html","info")</f>
        <v/>
      </c>
      <c r="AA2186" t="n">
        <v>-2071638</v>
      </c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328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2071638</v>
      </c>
      <c r="AZ2186" t="s">
        <v>1893</v>
      </c>
      <c r="BA2186" t="s"/>
      <c r="BB2186" t="n">
        <v>145924</v>
      </c>
      <c r="BC2186" t="n">
        <v>52.498903</v>
      </c>
      <c r="BD2186" t="n">
        <v>52.498903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1891</v>
      </c>
      <c r="F2187" t="n">
        <v>-1</v>
      </c>
      <c r="G2187" t="s">
        <v>74</v>
      </c>
      <c r="H2187" t="s">
        <v>75</v>
      </c>
      <c r="I2187" t="s"/>
      <c r="J2187" t="s">
        <v>74</v>
      </c>
      <c r="K2187" t="n">
        <v>159.31</v>
      </c>
      <c r="L2187" t="s">
        <v>76</v>
      </c>
      <c r="M2187" t="s"/>
      <c r="N2187" t="s">
        <v>1896</v>
      </c>
      <c r="O2187" t="s">
        <v>78</v>
      </c>
      <c r="P2187" t="s">
        <v>1891</v>
      </c>
      <c r="Q2187" t="s"/>
      <c r="R2187" t="s">
        <v>112</v>
      </c>
      <c r="S2187" t="s">
        <v>1897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>
        <f>HYPERLINK("https://hotel-media.eclerx.com/savepage/tk_15462418776695354_sr_188.html","info")</f>
        <v/>
      </c>
      <c r="AA2187" t="n">
        <v>-2071638</v>
      </c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328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2071638</v>
      </c>
      <c r="AZ2187" t="s">
        <v>1893</v>
      </c>
      <c r="BA2187" t="s"/>
      <c r="BB2187" t="n">
        <v>145924</v>
      </c>
      <c r="BC2187" t="n">
        <v>52.498903</v>
      </c>
      <c r="BD2187" t="n">
        <v>52.498903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1891</v>
      </c>
      <c r="F2188" t="n">
        <v>-1</v>
      </c>
      <c r="G2188" t="s">
        <v>74</v>
      </c>
      <c r="H2188" t="s">
        <v>75</v>
      </c>
      <c r="I2188" t="s"/>
      <c r="J2188" t="s">
        <v>74</v>
      </c>
      <c r="K2188" t="n">
        <v>196.99</v>
      </c>
      <c r="L2188" t="s">
        <v>76</v>
      </c>
      <c r="M2188" t="s"/>
      <c r="N2188" t="s">
        <v>1895</v>
      </c>
      <c r="O2188" t="s">
        <v>78</v>
      </c>
      <c r="P2188" t="s">
        <v>1891</v>
      </c>
      <c r="Q2188" t="s"/>
      <c r="R2188" t="s">
        <v>112</v>
      </c>
      <c r="S2188" t="s">
        <v>1898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>
        <f>HYPERLINK("https://hotel-media.eclerx.com/savepage/tk_15462418776695354_sr_188.html","info")</f>
        <v/>
      </c>
      <c r="AA2188" t="n">
        <v>-2071638</v>
      </c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328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2071638</v>
      </c>
      <c r="AZ2188" t="s">
        <v>1893</v>
      </c>
      <c r="BA2188" t="s"/>
      <c r="BB2188" t="n">
        <v>145924</v>
      </c>
      <c r="BC2188" t="n">
        <v>52.498903</v>
      </c>
      <c r="BD2188" t="n">
        <v>52.498903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1891</v>
      </c>
      <c r="F2189" t="n">
        <v>-1</v>
      </c>
      <c r="G2189" t="s">
        <v>74</v>
      </c>
      <c r="H2189" t="s">
        <v>75</v>
      </c>
      <c r="I2189" t="s"/>
      <c r="J2189" t="s">
        <v>74</v>
      </c>
      <c r="K2189" t="n">
        <v>196.99</v>
      </c>
      <c r="L2189" t="s">
        <v>76</v>
      </c>
      <c r="M2189" t="s"/>
      <c r="N2189" t="s">
        <v>1895</v>
      </c>
      <c r="O2189" t="s">
        <v>78</v>
      </c>
      <c r="P2189" t="s">
        <v>1891</v>
      </c>
      <c r="Q2189" t="s"/>
      <c r="R2189" t="s">
        <v>112</v>
      </c>
      <c r="S2189" t="s">
        <v>1898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>
        <f>HYPERLINK("https://hotel-media.eclerx.com/savepage/tk_15462418776695354_sr_188.html","info")</f>
        <v/>
      </c>
      <c r="AA2189" t="n">
        <v>-2071638</v>
      </c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328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2071638</v>
      </c>
      <c r="AZ2189" t="s">
        <v>1893</v>
      </c>
      <c r="BA2189" t="s"/>
      <c r="BB2189" t="n">
        <v>145924</v>
      </c>
      <c r="BC2189" t="n">
        <v>52.498903</v>
      </c>
      <c r="BD2189" t="n">
        <v>52.498903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1551</v>
      </c>
      <c r="F2190" t="n">
        <v>375731</v>
      </c>
      <c r="G2190" t="s">
        <v>74</v>
      </c>
      <c r="H2190" t="s">
        <v>75</v>
      </c>
      <c r="I2190" t="s"/>
      <c r="J2190" t="s">
        <v>74</v>
      </c>
      <c r="K2190" t="n">
        <v>65.48999999999999</v>
      </c>
      <c r="L2190" t="s">
        <v>76</v>
      </c>
      <c r="M2190" t="s"/>
      <c r="N2190" t="s">
        <v>1552</v>
      </c>
      <c r="O2190" t="s">
        <v>78</v>
      </c>
      <c r="P2190" t="s">
        <v>1553</v>
      </c>
      <c r="Q2190" t="s"/>
      <c r="R2190" t="s">
        <v>79</v>
      </c>
      <c r="S2190" t="s">
        <v>1554</v>
      </c>
      <c r="T2190" t="s">
        <v>81</v>
      </c>
      <c r="U2190" t="s">
        <v>82</v>
      </c>
      <c r="V2190" t="s">
        <v>83</v>
      </c>
      <c r="W2190" t="s">
        <v>84</v>
      </c>
      <c r="X2190" t="s"/>
      <c r="Y2190" t="s">
        <v>85</v>
      </c>
      <c r="Z2190">
        <f>HYPERLINK("https://hotel-media.eclerx.com/savepage/tk_15462415432520692_sr_188.html","info")</f>
        <v/>
      </c>
      <c r="AA2190" t="n">
        <v>97281</v>
      </c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148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955142</v>
      </c>
      <c r="AZ2190" t="s">
        <v>1555</v>
      </c>
      <c r="BA2190" t="s"/>
      <c r="BB2190" t="n">
        <v>103035</v>
      </c>
      <c r="BC2190" t="n">
        <v>52.548898</v>
      </c>
      <c r="BD2190" t="n">
        <v>52.548898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1551</v>
      </c>
      <c r="F2191" t="n">
        <v>375731</v>
      </c>
      <c r="G2191" t="s">
        <v>74</v>
      </c>
      <c r="H2191" t="s">
        <v>75</v>
      </c>
      <c r="I2191" t="s"/>
      <c r="J2191" t="s">
        <v>74</v>
      </c>
      <c r="K2191" t="n">
        <v>65.5</v>
      </c>
      <c r="L2191" t="s">
        <v>76</v>
      </c>
      <c r="M2191" t="s"/>
      <c r="N2191" t="s">
        <v>93</v>
      </c>
      <c r="O2191" t="s">
        <v>78</v>
      </c>
      <c r="P2191" t="s">
        <v>1553</v>
      </c>
      <c r="Q2191" t="s"/>
      <c r="R2191" t="s">
        <v>79</v>
      </c>
      <c r="S2191" t="s">
        <v>1556</v>
      </c>
      <c r="T2191" t="s">
        <v>81</v>
      </c>
      <c r="U2191" t="s">
        <v>82</v>
      </c>
      <c r="V2191" t="s">
        <v>83</v>
      </c>
      <c r="W2191" t="s">
        <v>84</v>
      </c>
      <c r="X2191" t="s"/>
      <c r="Y2191" t="s">
        <v>85</v>
      </c>
      <c r="Z2191">
        <f>HYPERLINK("https://hotel-media.eclerx.com/savepage/tk_15462415432520692_sr_188.html","info")</f>
        <v/>
      </c>
      <c r="AA2191" t="n">
        <v>97281</v>
      </c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148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955142</v>
      </c>
      <c r="AZ2191" t="s">
        <v>1555</v>
      </c>
      <c r="BA2191" t="s"/>
      <c r="BB2191" t="n">
        <v>103035</v>
      </c>
      <c r="BC2191" t="n">
        <v>52.548898</v>
      </c>
      <c r="BD2191" t="n">
        <v>52.548898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1551</v>
      </c>
      <c r="F2192" t="n">
        <v>375731</v>
      </c>
      <c r="G2192" t="s">
        <v>74</v>
      </c>
      <c r="H2192" t="s">
        <v>75</v>
      </c>
      <c r="I2192" t="s"/>
      <c r="J2192" t="s">
        <v>74</v>
      </c>
      <c r="K2192" t="n">
        <v>79.5</v>
      </c>
      <c r="L2192" t="s">
        <v>76</v>
      </c>
      <c r="M2192" t="s"/>
      <c r="N2192" t="s">
        <v>1557</v>
      </c>
      <c r="O2192" t="s">
        <v>78</v>
      </c>
      <c r="P2192" t="s">
        <v>1553</v>
      </c>
      <c r="Q2192" t="s"/>
      <c r="R2192" t="s">
        <v>79</v>
      </c>
      <c r="S2192" t="s">
        <v>1558</v>
      </c>
      <c r="T2192" t="s">
        <v>81</v>
      </c>
      <c r="U2192" t="s">
        <v>82</v>
      </c>
      <c r="V2192" t="s">
        <v>83</v>
      </c>
      <c r="W2192" t="s">
        <v>84</v>
      </c>
      <c r="X2192" t="s"/>
      <c r="Y2192" t="s">
        <v>85</v>
      </c>
      <c r="Z2192">
        <f>HYPERLINK("https://hotel-media.eclerx.com/savepage/tk_15462415432520692_sr_188.html","info")</f>
        <v/>
      </c>
      <c r="AA2192" t="n">
        <v>97281</v>
      </c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148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955142</v>
      </c>
      <c r="AZ2192" t="s">
        <v>1555</v>
      </c>
      <c r="BA2192" t="s"/>
      <c r="BB2192" t="n">
        <v>103035</v>
      </c>
      <c r="BC2192" t="n">
        <v>52.548898</v>
      </c>
      <c r="BD2192" t="n">
        <v>52.548898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1551</v>
      </c>
      <c r="F2193" t="n">
        <v>375731</v>
      </c>
      <c r="G2193" t="s">
        <v>74</v>
      </c>
      <c r="H2193" t="s">
        <v>75</v>
      </c>
      <c r="I2193" t="s"/>
      <c r="J2193" t="s">
        <v>74</v>
      </c>
      <c r="K2193" t="n">
        <v>91</v>
      </c>
      <c r="L2193" t="s">
        <v>76</v>
      </c>
      <c r="M2193" t="s"/>
      <c r="N2193" t="s">
        <v>201</v>
      </c>
      <c r="O2193" t="s">
        <v>78</v>
      </c>
      <c r="P2193" t="s">
        <v>1553</v>
      </c>
      <c r="Q2193" t="s"/>
      <c r="R2193" t="s">
        <v>79</v>
      </c>
      <c r="S2193" t="s">
        <v>94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>
        <f>HYPERLINK("https://hotel-media.eclerx.com/savepage/tk_15462415432520692_sr_188.html","info")</f>
        <v/>
      </c>
      <c r="AA2193" t="n">
        <v>97281</v>
      </c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148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955142</v>
      </c>
      <c r="AZ2193" t="s">
        <v>1555</v>
      </c>
      <c r="BA2193" t="s"/>
      <c r="BB2193" t="n">
        <v>103035</v>
      </c>
      <c r="BC2193" t="n">
        <v>52.548898</v>
      </c>
      <c r="BD2193" t="n">
        <v>52.548898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1551</v>
      </c>
      <c r="F2194" t="n">
        <v>375731</v>
      </c>
      <c r="G2194" t="s">
        <v>74</v>
      </c>
      <c r="H2194" t="s">
        <v>75</v>
      </c>
      <c r="I2194" t="s"/>
      <c r="J2194" t="s">
        <v>74</v>
      </c>
      <c r="K2194" t="n">
        <v>122.99</v>
      </c>
      <c r="L2194" t="s">
        <v>76</v>
      </c>
      <c r="M2194" t="s"/>
      <c r="N2194" t="s">
        <v>1559</v>
      </c>
      <c r="O2194" t="s">
        <v>78</v>
      </c>
      <c r="P2194" t="s">
        <v>1553</v>
      </c>
      <c r="Q2194" t="s"/>
      <c r="R2194" t="s">
        <v>79</v>
      </c>
      <c r="S2194" t="s">
        <v>881</v>
      </c>
      <c r="T2194" t="s">
        <v>81</v>
      </c>
      <c r="U2194" t="s">
        <v>82</v>
      </c>
      <c r="V2194" t="s">
        <v>83</v>
      </c>
      <c r="W2194" t="s">
        <v>84</v>
      </c>
      <c r="X2194" t="s"/>
      <c r="Y2194" t="s">
        <v>85</v>
      </c>
      <c r="Z2194">
        <f>HYPERLINK("https://hotel-media.eclerx.com/savepage/tk_15462415432520692_sr_188.html","info")</f>
        <v/>
      </c>
      <c r="AA2194" t="n">
        <v>97281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148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955142</v>
      </c>
      <c r="AZ2194" t="s">
        <v>1555</v>
      </c>
      <c r="BA2194" t="s"/>
      <c r="BB2194" t="n">
        <v>103035</v>
      </c>
      <c r="BC2194" t="n">
        <v>52.548898</v>
      </c>
      <c r="BD2194" t="n">
        <v>52.548898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1551</v>
      </c>
      <c r="F2195" t="n">
        <v>375731</v>
      </c>
      <c r="G2195" t="s">
        <v>74</v>
      </c>
      <c r="H2195" t="s">
        <v>75</v>
      </c>
      <c r="I2195" t="s"/>
      <c r="J2195" t="s">
        <v>74</v>
      </c>
      <c r="K2195" t="n">
        <v>203</v>
      </c>
      <c r="L2195" t="s">
        <v>76</v>
      </c>
      <c r="M2195" t="s"/>
      <c r="N2195" t="s">
        <v>1560</v>
      </c>
      <c r="O2195" t="s">
        <v>78</v>
      </c>
      <c r="P2195" t="s">
        <v>1553</v>
      </c>
      <c r="Q2195" t="s"/>
      <c r="R2195" t="s">
        <v>79</v>
      </c>
      <c r="S2195" t="s">
        <v>1561</v>
      </c>
      <c r="T2195" t="s">
        <v>81</v>
      </c>
      <c r="U2195" t="s">
        <v>82</v>
      </c>
      <c r="V2195" t="s">
        <v>83</v>
      </c>
      <c r="W2195" t="s">
        <v>84</v>
      </c>
      <c r="X2195" t="s"/>
      <c r="Y2195" t="s">
        <v>85</v>
      </c>
      <c r="Z2195">
        <f>HYPERLINK("https://hotel-media.eclerx.com/savepage/tk_15462415432520692_sr_188.html","info")</f>
        <v/>
      </c>
      <c r="AA2195" t="n">
        <v>97281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148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955142</v>
      </c>
      <c r="AZ2195" t="s">
        <v>1555</v>
      </c>
      <c r="BA2195" t="s"/>
      <c r="BB2195" t="n">
        <v>103035</v>
      </c>
      <c r="BC2195" t="n">
        <v>52.548898</v>
      </c>
      <c r="BD2195" t="n">
        <v>52.548898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1493</v>
      </c>
      <c r="F2196" t="n">
        <v>-1</v>
      </c>
      <c r="G2196" t="s">
        <v>74</v>
      </c>
      <c r="H2196" t="s">
        <v>75</v>
      </c>
      <c r="I2196" t="s"/>
      <c r="J2196" t="s">
        <v>74</v>
      </c>
      <c r="K2196" t="n">
        <v>98.09999999999999</v>
      </c>
      <c r="L2196" t="s">
        <v>76</v>
      </c>
      <c r="M2196" t="s"/>
      <c r="N2196" t="s">
        <v>1494</v>
      </c>
      <c r="O2196" t="s">
        <v>78</v>
      </c>
      <c r="P2196" t="s">
        <v>1493</v>
      </c>
      <c r="Q2196" t="s"/>
      <c r="R2196" t="s">
        <v>112</v>
      </c>
      <c r="S2196" t="s">
        <v>1495</v>
      </c>
      <c r="T2196" t="s">
        <v>81</v>
      </c>
      <c r="U2196" t="s">
        <v>82</v>
      </c>
      <c r="V2196" t="s">
        <v>83</v>
      </c>
      <c r="W2196" t="s">
        <v>109</v>
      </c>
      <c r="X2196" t="s"/>
      <c r="Y2196" t="s">
        <v>85</v>
      </c>
      <c r="Z2196">
        <f>HYPERLINK("https://hotel-media.eclerx.com/savepage/tk_15462417970773838_sr_188.html","info")</f>
        <v/>
      </c>
      <c r="AA2196" t="n">
        <v>-163320</v>
      </c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284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163320</v>
      </c>
      <c r="AZ2196" t="s">
        <v>1496</v>
      </c>
      <c r="BA2196" t="s"/>
      <c r="BB2196" t="n">
        <v>70346</v>
      </c>
      <c r="BC2196" t="n">
        <v>52.523158</v>
      </c>
      <c r="BD2196" t="n">
        <v>52.523158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1493</v>
      </c>
      <c r="F2197" t="n">
        <v>-1</v>
      </c>
      <c r="G2197" t="s">
        <v>74</v>
      </c>
      <c r="H2197" t="s">
        <v>75</v>
      </c>
      <c r="I2197" t="s"/>
      <c r="J2197" t="s">
        <v>74</v>
      </c>
      <c r="K2197" t="n">
        <v>109</v>
      </c>
      <c r="L2197" t="s">
        <v>76</v>
      </c>
      <c r="M2197" t="s"/>
      <c r="N2197" t="s">
        <v>95</v>
      </c>
      <c r="O2197" t="s">
        <v>78</v>
      </c>
      <c r="P2197" t="s">
        <v>1493</v>
      </c>
      <c r="Q2197" t="s"/>
      <c r="R2197" t="s">
        <v>112</v>
      </c>
      <c r="S2197" t="s">
        <v>202</v>
      </c>
      <c r="T2197" t="s">
        <v>81</v>
      </c>
      <c r="U2197" t="s">
        <v>82</v>
      </c>
      <c r="V2197" t="s">
        <v>83</v>
      </c>
      <c r="W2197" t="s">
        <v>109</v>
      </c>
      <c r="X2197" t="s"/>
      <c r="Y2197" t="s">
        <v>85</v>
      </c>
      <c r="Z2197">
        <f>HYPERLINK("https://hotel-media.eclerx.com/savepage/tk_15462417970773838_sr_188.html","info")</f>
        <v/>
      </c>
      <c r="AA2197" t="n">
        <v>-163320</v>
      </c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284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163320</v>
      </c>
      <c r="AZ2197" t="s">
        <v>1496</v>
      </c>
      <c r="BA2197" t="s"/>
      <c r="BB2197" t="n">
        <v>70346</v>
      </c>
      <c r="BC2197" t="n">
        <v>52.523158</v>
      </c>
      <c r="BD2197" t="n">
        <v>52.523158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1493</v>
      </c>
      <c r="F2198" t="n">
        <v>-1</v>
      </c>
      <c r="G2198" t="s">
        <v>74</v>
      </c>
      <c r="H2198" t="s">
        <v>75</v>
      </c>
      <c r="I2198" t="s"/>
      <c r="J2198" t="s">
        <v>74</v>
      </c>
      <c r="K2198" t="n">
        <v>129</v>
      </c>
      <c r="L2198" t="s">
        <v>76</v>
      </c>
      <c r="M2198" t="s"/>
      <c r="N2198" t="s">
        <v>201</v>
      </c>
      <c r="O2198" t="s">
        <v>78</v>
      </c>
      <c r="P2198" t="s">
        <v>1493</v>
      </c>
      <c r="Q2198" t="s"/>
      <c r="R2198" t="s">
        <v>112</v>
      </c>
      <c r="S2198" t="s">
        <v>489</v>
      </c>
      <c r="T2198" t="s">
        <v>81</v>
      </c>
      <c r="U2198" t="s">
        <v>82</v>
      </c>
      <c r="V2198" t="s">
        <v>83</v>
      </c>
      <c r="W2198" t="s">
        <v>109</v>
      </c>
      <c r="X2198" t="s"/>
      <c r="Y2198" t="s">
        <v>85</v>
      </c>
      <c r="Z2198">
        <f>HYPERLINK("https://hotel-media.eclerx.com/savepage/tk_15462417970773838_sr_188.html","info")</f>
        <v/>
      </c>
      <c r="AA2198" t="n">
        <v>-163320</v>
      </c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284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163320</v>
      </c>
      <c r="AZ2198" t="s">
        <v>1496</v>
      </c>
      <c r="BA2198" t="s"/>
      <c r="BB2198" t="n">
        <v>70346</v>
      </c>
      <c r="BC2198" t="n">
        <v>52.523158</v>
      </c>
      <c r="BD2198" t="n">
        <v>52.523158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2126</v>
      </c>
      <c r="F2199" t="n">
        <v>293222</v>
      </c>
      <c r="G2199" t="s">
        <v>74</v>
      </c>
      <c r="H2199" t="s">
        <v>75</v>
      </c>
      <c r="I2199" t="s"/>
      <c r="J2199" t="s">
        <v>74</v>
      </c>
      <c r="K2199" t="n">
        <v>63</v>
      </c>
      <c r="L2199" t="s">
        <v>76</v>
      </c>
      <c r="M2199" t="s"/>
      <c r="N2199" t="s">
        <v>1247</v>
      </c>
      <c r="O2199" t="s">
        <v>78</v>
      </c>
      <c r="P2199" t="s">
        <v>2127</v>
      </c>
      <c r="Q2199" t="s"/>
      <c r="R2199" t="s">
        <v>79</v>
      </c>
      <c r="S2199" t="s">
        <v>789</v>
      </c>
      <c r="T2199" t="s">
        <v>81</v>
      </c>
      <c r="U2199" t="s">
        <v>82</v>
      </c>
      <c r="V2199" t="s">
        <v>83</v>
      </c>
      <c r="W2199" t="s">
        <v>109</v>
      </c>
      <c r="X2199" t="s"/>
      <c r="Y2199" t="s">
        <v>85</v>
      </c>
      <c r="Z2199">
        <f>HYPERLINK("https://hotel-media.eclerx.com/savepage/tk_15462413118334866_sr_188.html","info")</f>
        <v/>
      </c>
      <c r="AA2199" t="n">
        <v>94253</v>
      </c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21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231088</v>
      </c>
      <c r="AZ2199" t="s">
        <v>2128</v>
      </c>
      <c r="BA2199" t="s"/>
      <c r="BB2199" t="n">
        <v>35117</v>
      </c>
      <c r="BC2199" t="n">
        <v>52.574433</v>
      </c>
      <c r="BD2199" t="n">
        <v>52.574433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2126</v>
      </c>
      <c r="F2200" t="n">
        <v>293222</v>
      </c>
      <c r="G2200" t="s">
        <v>74</v>
      </c>
      <c r="H2200" t="s">
        <v>75</v>
      </c>
      <c r="I2200" t="s"/>
      <c r="J2200" t="s">
        <v>74</v>
      </c>
      <c r="K2200" t="n">
        <v>63</v>
      </c>
      <c r="L2200" t="s">
        <v>76</v>
      </c>
      <c r="M2200" t="s"/>
      <c r="N2200" t="s">
        <v>2129</v>
      </c>
      <c r="O2200" t="s">
        <v>78</v>
      </c>
      <c r="P2200" t="s">
        <v>2127</v>
      </c>
      <c r="Q2200" t="s"/>
      <c r="R2200" t="s">
        <v>79</v>
      </c>
      <c r="S2200" t="s">
        <v>789</v>
      </c>
      <c r="T2200" t="s">
        <v>81</v>
      </c>
      <c r="U2200" t="s">
        <v>82</v>
      </c>
      <c r="V2200" t="s">
        <v>83</v>
      </c>
      <c r="W2200" t="s">
        <v>109</v>
      </c>
      <c r="X2200" t="s"/>
      <c r="Y2200" t="s">
        <v>85</v>
      </c>
      <c r="Z2200">
        <f>HYPERLINK("https://hotel-media.eclerx.com/savepage/tk_15462413118334866_sr_188.html","info")</f>
        <v/>
      </c>
      <c r="AA2200" t="n">
        <v>94253</v>
      </c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21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231088</v>
      </c>
      <c r="AZ2200" t="s">
        <v>2128</v>
      </c>
      <c r="BA2200" t="s"/>
      <c r="BB2200" t="n">
        <v>35117</v>
      </c>
      <c r="BC2200" t="n">
        <v>52.574433</v>
      </c>
      <c r="BD2200" t="n">
        <v>52.574433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2126</v>
      </c>
      <c r="F2201" t="n">
        <v>293222</v>
      </c>
      <c r="G2201" t="s">
        <v>74</v>
      </c>
      <c r="H2201" t="s">
        <v>75</v>
      </c>
      <c r="I2201" t="s"/>
      <c r="J2201" t="s">
        <v>74</v>
      </c>
      <c r="K2201" t="n">
        <v>85</v>
      </c>
      <c r="L2201" t="s">
        <v>76</v>
      </c>
      <c r="M2201" t="s"/>
      <c r="N2201" t="s">
        <v>1247</v>
      </c>
      <c r="O2201" t="s">
        <v>78</v>
      </c>
      <c r="P2201" t="s">
        <v>2127</v>
      </c>
      <c r="Q2201" t="s"/>
      <c r="R2201" t="s">
        <v>79</v>
      </c>
      <c r="S2201" t="s">
        <v>211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>
        <f>HYPERLINK("https://hotel-media.eclerx.com/savepage/tk_15462413118334866_sr_188.html","info")</f>
        <v/>
      </c>
      <c r="AA2201" t="n">
        <v>94253</v>
      </c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21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231088</v>
      </c>
      <c r="AZ2201" t="s">
        <v>2128</v>
      </c>
      <c r="BA2201" t="s"/>
      <c r="BB2201" t="n">
        <v>35117</v>
      </c>
      <c r="BC2201" t="n">
        <v>52.574433</v>
      </c>
      <c r="BD2201" t="n">
        <v>52.574433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2126</v>
      </c>
      <c r="F2202" t="n">
        <v>293222</v>
      </c>
      <c r="G2202" t="s">
        <v>74</v>
      </c>
      <c r="H2202" t="s">
        <v>75</v>
      </c>
      <c r="I2202" t="s"/>
      <c r="J2202" t="s">
        <v>74</v>
      </c>
      <c r="K2202" t="n">
        <v>85</v>
      </c>
      <c r="L2202" t="s">
        <v>76</v>
      </c>
      <c r="M2202" t="s"/>
      <c r="N2202" t="s">
        <v>2129</v>
      </c>
      <c r="O2202" t="s">
        <v>78</v>
      </c>
      <c r="P2202" t="s">
        <v>2127</v>
      </c>
      <c r="Q2202" t="s"/>
      <c r="R2202" t="s">
        <v>79</v>
      </c>
      <c r="S2202" t="s">
        <v>211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>
        <f>HYPERLINK("https://hotel-media.eclerx.com/savepage/tk_15462413118334866_sr_188.html","info")</f>
        <v/>
      </c>
      <c r="AA2202" t="n">
        <v>94253</v>
      </c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21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231088</v>
      </c>
      <c r="AZ2202" t="s">
        <v>2128</v>
      </c>
      <c r="BA2202" t="s"/>
      <c r="BB2202" t="n">
        <v>35117</v>
      </c>
      <c r="BC2202" t="n">
        <v>52.574433</v>
      </c>
      <c r="BD2202" t="n">
        <v>52.574433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657</v>
      </c>
      <c r="F2203" t="n">
        <v>529946</v>
      </c>
      <c r="G2203" t="s">
        <v>74</v>
      </c>
      <c r="H2203" t="s">
        <v>75</v>
      </c>
      <c r="I2203" t="s"/>
      <c r="J2203" t="s">
        <v>74</v>
      </c>
      <c r="K2203" t="n">
        <v>91</v>
      </c>
      <c r="L2203" t="s">
        <v>76</v>
      </c>
      <c r="M2203" t="s"/>
      <c r="N2203" t="s">
        <v>658</v>
      </c>
      <c r="O2203" t="s">
        <v>78</v>
      </c>
      <c r="P2203" t="s">
        <v>659</v>
      </c>
      <c r="Q2203" t="s"/>
      <c r="R2203" t="s">
        <v>112</v>
      </c>
      <c r="S2203" t="s">
        <v>94</v>
      </c>
      <c r="T2203" t="s">
        <v>81</v>
      </c>
      <c r="U2203" t="s">
        <v>82</v>
      </c>
      <c r="V2203" t="s">
        <v>83</v>
      </c>
      <c r="W2203" t="s">
        <v>109</v>
      </c>
      <c r="X2203" t="s"/>
      <c r="Y2203" t="s">
        <v>85</v>
      </c>
      <c r="Z2203">
        <f>HYPERLINK("https://hotel-media.eclerx.com/savepage/tk_15462413686721022_sr_188.html","info")</f>
        <v/>
      </c>
      <c r="AA2203" t="n">
        <v>99157</v>
      </c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53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955872</v>
      </c>
      <c r="AZ2203" t="s">
        <v>660</v>
      </c>
      <c r="BA2203" t="s"/>
      <c r="BB2203" t="n">
        <v>75543</v>
      </c>
      <c r="BC2203" t="n">
        <v>52.50863</v>
      </c>
      <c r="BD2203" t="n">
        <v>52.50863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657</v>
      </c>
      <c r="F2204" t="n">
        <v>529946</v>
      </c>
      <c r="G2204" t="s">
        <v>74</v>
      </c>
      <c r="H2204" t="s">
        <v>75</v>
      </c>
      <c r="I2204" t="s"/>
      <c r="J2204" t="s">
        <v>74</v>
      </c>
      <c r="K2204" t="n">
        <v>102</v>
      </c>
      <c r="L2204" t="s">
        <v>76</v>
      </c>
      <c r="M2204" t="s"/>
      <c r="N2204" t="s">
        <v>661</v>
      </c>
      <c r="O2204" t="s">
        <v>78</v>
      </c>
      <c r="P2204" t="s">
        <v>659</v>
      </c>
      <c r="Q2204" t="s"/>
      <c r="R2204" t="s">
        <v>112</v>
      </c>
      <c r="S2204" t="s">
        <v>159</v>
      </c>
      <c r="T2204" t="s">
        <v>81</v>
      </c>
      <c r="U2204" t="s">
        <v>82</v>
      </c>
      <c r="V2204" t="s">
        <v>83</v>
      </c>
      <c r="W2204" t="s">
        <v>109</v>
      </c>
      <c r="X2204" t="s"/>
      <c r="Y2204" t="s">
        <v>85</v>
      </c>
      <c r="Z2204">
        <f>HYPERLINK("https://hotel-media.eclerx.com/savepage/tk_15462413686721022_sr_188.html","info")</f>
        <v/>
      </c>
      <c r="AA2204" t="n">
        <v>99157</v>
      </c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53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955872</v>
      </c>
      <c r="AZ2204" t="s">
        <v>660</v>
      </c>
      <c r="BA2204" t="s"/>
      <c r="BB2204" t="n">
        <v>75543</v>
      </c>
      <c r="BC2204" t="n">
        <v>52.50863</v>
      </c>
      <c r="BD2204" t="n">
        <v>52.50863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657</v>
      </c>
      <c r="F2205" t="n">
        <v>529946</v>
      </c>
      <c r="G2205" t="s">
        <v>74</v>
      </c>
      <c r="H2205" t="s">
        <v>75</v>
      </c>
      <c r="I2205" t="s"/>
      <c r="J2205" t="s">
        <v>74</v>
      </c>
      <c r="K2205" t="n">
        <v>91</v>
      </c>
      <c r="L2205" t="s">
        <v>76</v>
      </c>
      <c r="M2205" t="s"/>
      <c r="N2205" t="s">
        <v>662</v>
      </c>
      <c r="O2205" t="s">
        <v>78</v>
      </c>
      <c r="P2205" t="s">
        <v>659</v>
      </c>
      <c r="Q2205" t="s"/>
      <c r="R2205" t="s">
        <v>112</v>
      </c>
      <c r="S2205" t="s">
        <v>94</v>
      </c>
      <c r="T2205" t="s">
        <v>81</v>
      </c>
      <c r="U2205" t="s">
        <v>82</v>
      </c>
      <c r="V2205" t="s">
        <v>83</v>
      </c>
      <c r="W2205" t="s">
        <v>109</v>
      </c>
      <c r="X2205" t="s"/>
      <c r="Y2205" t="s">
        <v>85</v>
      </c>
      <c r="Z2205">
        <f>HYPERLINK("https://hotel-media.eclerx.com/savepage/tk_15462413686721022_sr_188.html","info")</f>
        <v/>
      </c>
      <c r="AA2205" t="n">
        <v>99157</v>
      </c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53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955872</v>
      </c>
      <c r="AZ2205" t="s">
        <v>660</v>
      </c>
      <c r="BA2205" t="s"/>
      <c r="BB2205" t="n">
        <v>75543</v>
      </c>
      <c r="BC2205" t="n">
        <v>52.50863</v>
      </c>
      <c r="BD2205" t="n">
        <v>52.50863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657</v>
      </c>
      <c r="F2206" t="n">
        <v>529946</v>
      </c>
      <c r="G2206" t="s">
        <v>74</v>
      </c>
      <c r="H2206" t="s">
        <v>75</v>
      </c>
      <c r="I2206" t="s"/>
      <c r="J2206" t="s">
        <v>74</v>
      </c>
      <c r="K2206" t="n">
        <v>91</v>
      </c>
      <c r="L2206" t="s">
        <v>76</v>
      </c>
      <c r="M2206" t="s"/>
      <c r="N2206" t="s">
        <v>662</v>
      </c>
      <c r="O2206" t="s">
        <v>78</v>
      </c>
      <c r="P2206" t="s">
        <v>659</v>
      </c>
      <c r="Q2206" t="s"/>
      <c r="R2206" t="s">
        <v>112</v>
      </c>
      <c r="S2206" t="s">
        <v>94</v>
      </c>
      <c r="T2206" t="s">
        <v>81</v>
      </c>
      <c r="U2206" t="s">
        <v>82</v>
      </c>
      <c r="V2206" t="s">
        <v>83</v>
      </c>
      <c r="W2206" t="s">
        <v>109</v>
      </c>
      <c r="X2206" t="s"/>
      <c r="Y2206" t="s">
        <v>85</v>
      </c>
      <c r="Z2206">
        <f>HYPERLINK("https://hotel-media.eclerx.com/savepage/tk_15462413686721022_sr_188.html","info")</f>
        <v/>
      </c>
      <c r="AA2206" t="n">
        <v>99157</v>
      </c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53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955872</v>
      </c>
      <c r="AZ2206" t="s">
        <v>660</v>
      </c>
      <c r="BA2206" t="s"/>
      <c r="BB2206" t="n">
        <v>75543</v>
      </c>
      <c r="BC2206" t="n">
        <v>52.50863</v>
      </c>
      <c r="BD2206" t="n">
        <v>52.50863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657</v>
      </c>
      <c r="F2207" t="n">
        <v>529946</v>
      </c>
      <c r="G2207" t="s">
        <v>74</v>
      </c>
      <c r="H2207" t="s">
        <v>75</v>
      </c>
      <c r="I2207" t="s"/>
      <c r="J2207" t="s">
        <v>74</v>
      </c>
      <c r="K2207" t="n">
        <v>100</v>
      </c>
      <c r="L2207" t="s">
        <v>76</v>
      </c>
      <c r="M2207" t="s"/>
      <c r="N2207" t="s">
        <v>663</v>
      </c>
      <c r="O2207" t="s">
        <v>78</v>
      </c>
      <c r="P2207" t="s">
        <v>659</v>
      </c>
      <c r="Q2207" t="s"/>
      <c r="R2207" t="s">
        <v>112</v>
      </c>
      <c r="S2207" t="s">
        <v>537</v>
      </c>
      <c r="T2207" t="s">
        <v>81</v>
      </c>
      <c r="U2207" t="s">
        <v>82</v>
      </c>
      <c r="V2207" t="s">
        <v>83</v>
      </c>
      <c r="W2207" t="s">
        <v>109</v>
      </c>
      <c r="X2207" t="s"/>
      <c r="Y2207" t="s">
        <v>85</v>
      </c>
      <c r="Z2207">
        <f>HYPERLINK("https://hotel-media.eclerx.com/savepage/tk_15462413686721022_sr_188.html","info")</f>
        <v/>
      </c>
      <c r="AA2207" t="n">
        <v>99157</v>
      </c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53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955872</v>
      </c>
      <c r="AZ2207" t="s">
        <v>660</v>
      </c>
      <c r="BA2207" t="s"/>
      <c r="BB2207" t="n">
        <v>75543</v>
      </c>
      <c r="BC2207" t="n">
        <v>52.50863</v>
      </c>
      <c r="BD2207" t="n">
        <v>52.50863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657</v>
      </c>
      <c r="F2208" t="n">
        <v>529946</v>
      </c>
      <c r="G2208" t="s">
        <v>74</v>
      </c>
      <c r="H2208" t="s">
        <v>75</v>
      </c>
      <c r="I2208" t="s"/>
      <c r="J2208" t="s">
        <v>74</v>
      </c>
      <c r="K2208" t="n">
        <v>100</v>
      </c>
      <c r="L2208" t="s">
        <v>76</v>
      </c>
      <c r="M2208" t="s"/>
      <c r="N2208" t="s">
        <v>663</v>
      </c>
      <c r="O2208" t="s">
        <v>78</v>
      </c>
      <c r="P2208" t="s">
        <v>659</v>
      </c>
      <c r="Q2208" t="s"/>
      <c r="R2208" t="s">
        <v>112</v>
      </c>
      <c r="S2208" t="s">
        <v>537</v>
      </c>
      <c r="T2208" t="s">
        <v>81</v>
      </c>
      <c r="U2208" t="s">
        <v>82</v>
      </c>
      <c r="V2208" t="s">
        <v>83</v>
      </c>
      <c r="W2208" t="s">
        <v>109</v>
      </c>
      <c r="X2208" t="s"/>
      <c r="Y2208" t="s">
        <v>85</v>
      </c>
      <c r="Z2208">
        <f>HYPERLINK("https://hotel-media.eclerx.com/savepage/tk_15462413686721022_sr_188.html","info")</f>
        <v/>
      </c>
      <c r="AA2208" t="n">
        <v>99157</v>
      </c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53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955872</v>
      </c>
      <c r="AZ2208" t="s">
        <v>660</v>
      </c>
      <c r="BA2208" t="s"/>
      <c r="BB2208" t="n">
        <v>75543</v>
      </c>
      <c r="BC2208" t="n">
        <v>52.50863</v>
      </c>
      <c r="BD2208" t="n">
        <v>52.50863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657</v>
      </c>
      <c r="F2209" t="n">
        <v>529946</v>
      </c>
      <c r="G2209" t="s">
        <v>74</v>
      </c>
      <c r="H2209" t="s">
        <v>75</v>
      </c>
      <c r="I2209" t="s"/>
      <c r="J2209" t="s">
        <v>74</v>
      </c>
      <c r="K2209" t="n">
        <v>100</v>
      </c>
      <c r="L2209" t="s">
        <v>76</v>
      </c>
      <c r="M2209" t="s"/>
      <c r="N2209" t="s">
        <v>663</v>
      </c>
      <c r="O2209" t="s">
        <v>78</v>
      </c>
      <c r="P2209" t="s">
        <v>659</v>
      </c>
      <c r="Q2209" t="s"/>
      <c r="R2209" t="s">
        <v>112</v>
      </c>
      <c r="S2209" t="s">
        <v>537</v>
      </c>
      <c r="T2209" t="s">
        <v>81</v>
      </c>
      <c r="U2209" t="s">
        <v>82</v>
      </c>
      <c r="V2209" t="s">
        <v>83</v>
      </c>
      <c r="W2209" t="s">
        <v>109</v>
      </c>
      <c r="X2209" t="s"/>
      <c r="Y2209" t="s">
        <v>85</v>
      </c>
      <c r="Z2209">
        <f>HYPERLINK("https://hotel-media.eclerx.com/savepage/tk_15462413686721022_sr_188.html","info")</f>
        <v/>
      </c>
      <c r="AA2209" t="n">
        <v>99157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53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955872</v>
      </c>
      <c r="AZ2209" t="s">
        <v>660</v>
      </c>
      <c r="BA2209" t="s"/>
      <c r="BB2209" t="n">
        <v>75543</v>
      </c>
      <c r="BC2209" t="n">
        <v>52.50863</v>
      </c>
      <c r="BD2209" t="n">
        <v>52.50863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657</v>
      </c>
      <c r="F2210" t="n">
        <v>529946</v>
      </c>
      <c r="G2210" t="s">
        <v>74</v>
      </c>
      <c r="H2210" t="s">
        <v>75</v>
      </c>
      <c r="I2210" t="s"/>
      <c r="J2210" t="s">
        <v>74</v>
      </c>
      <c r="K2210" t="n">
        <v>107</v>
      </c>
      <c r="L2210" t="s">
        <v>76</v>
      </c>
      <c r="M2210" t="s"/>
      <c r="N2210" t="s">
        <v>664</v>
      </c>
      <c r="O2210" t="s">
        <v>78</v>
      </c>
      <c r="P2210" t="s">
        <v>659</v>
      </c>
      <c r="Q2210" t="s"/>
      <c r="R2210" t="s">
        <v>112</v>
      </c>
      <c r="S2210" t="s">
        <v>245</v>
      </c>
      <c r="T2210" t="s">
        <v>81</v>
      </c>
      <c r="U2210" t="s">
        <v>82</v>
      </c>
      <c r="V2210" t="s">
        <v>83</v>
      </c>
      <c r="W2210" t="s">
        <v>109</v>
      </c>
      <c r="X2210" t="s"/>
      <c r="Y2210" t="s">
        <v>85</v>
      </c>
      <c r="Z2210">
        <f>HYPERLINK("https://hotel-media.eclerx.com/savepage/tk_15462413686721022_sr_188.html","info")</f>
        <v/>
      </c>
      <c r="AA2210" t="n">
        <v>99157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53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955872</v>
      </c>
      <c r="AZ2210" t="s">
        <v>660</v>
      </c>
      <c r="BA2210" t="s"/>
      <c r="BB2210" t="n">
        <v>75543</v>
      </c>
      <c r="BC2210" t="n">
        <v>52.50863</v>
      </c>
      <c r="BD2210" t="n">
        <v>52.50863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657</v>
      </c>
      <c r="F2211" t="n">
        <v>529946</v>
      </c>
      <c r="G2211" t="s">
        <v>74</v>
      </c>
      <c r="H2211" t="s">
        <v>75</v>
      </c>
      <c r="I2211" t="s"/>
      <c r="J2211" t="s">
        <v>74</v>
      </c>
      <c r="K2211" t="n">
        <v>107</v>
      </c>
      <c r="L2211" t="s">
        <v>76</v>
      </c>
      <c r="M2211" t="s"/>
      <c r="N2211" t="s">
        <v>664</v>
      </c>
      <c r="O2211" t="s">
        <v>78</v>
      </c>
      <c r="P2211" t="s">
        <v>659</v>
      </c>
      <c r="Q2211" t="s"/>
      <c r="R2211" t="s">
        <v>112</v>
      </c>
      <c r="S2211" t="s">
        <v>245</v>
      </c>
      <c r="T2211" t="s">
        <v>81</v>
      </c>
      <c r="U2211" t="s">
        <v>82</v>
      </c>
      <c r="V2211" t="s">
        <v>83</v>
      </c>
      <c r="W2211" t="s">
        <v>109</v>
      </c>
      <c r="X2211" t="s"/>
      <c r="Y2211" t="s">
        <v>85</v>
      </c>
      <c r="Z2211">
        <f>HYPERLINK("https://hotel-media.eclerx.com/savepage/tk_15462413686721022_sr_188.html","info")</f>
        <v/>
      </c>
      <c r="AA2211" t="n">
        <v>99157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53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955872</v>
      </c>
      <c r="AZ2211" t="s">
        <v>660</v>
      </c>
      <c r="BA2211" t="s"/>
      <c r="BB2211" t="n">
        <v>75543</v>
      </c>
      <c r="BC2211" t="n">
        <v>52.50863</v>
      </c>
      <c r="BD2211" t="n">
        <v>52.50863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657</v>
      </c>
      <c r="F2212" t="n">
        <v>529946</v>
      </c>
      <c r="G2212" t="s">
        <v>74</v>
      </c>
      <c r="H2212" t="s">
        <v>75</v>
      </c>
      <c r="I2212" t="s"/>
      <c r="J2212" t="s">
        <v>74</v>
      </c>
      <c r="K2212" t="n">
        <v>107</v>
      </c>
      <c r="L2212" t="s">
        <v>76</v>
      </c>
      <c r="M2212" t="s"/>
      <c r="N2212" t="s">
        <v>664</v>
      </c>
      <c r="O2212" t="s">
        <v>78</v>
      </c>
      <c r="P2212" t="s">
        <v>659</v>
      </c>
      <c r="Q2212" t="s"/>
      <c r="R2212" t="s">
        <v>112</v>
      </c>
      <c r="S2212" t="s">
        <v>245</v>
      </c>
      <c r="T2212" t="s">
        <v>81</v>
      </c>
      <c r="U2212" t="s">
        <v>82</v>
      </c>
      <c r="V2212" t="s">
        <v>83</v>
      </c>
      <c r="W2212" t="s">
        <v>109</v>
      </c>
      <c r="X2212" t="s"/>
      <c r="Y2212" t="s">
        <v>85</v>
      </c>
      <c r="Z2212">
        <f>HYPERLINK("https://hotel-media.eclerx.com/savepage/tk_15462413686721022_sr_188.html","info")</f>
        <v/>
      </c>
      <c r="AA2212" t="n">
        <v>99157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53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955872</v>
      </c>
      <c r="AZ2212" t="s">
        <v>660</v>
      </c>
      <c r="BA2212" t="s"/>
      <c r="BB2212" t="n">
        <v>75543</v>
      </c>
      <c r="BC2212" t="n">
        <v>52.50863</v>
      </c>
      <c r="BD2212" t="n">
        <v>52.50863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657</v>
      </c>
      <c r="F2213" t="n">
        <v>529946</v>
      </c>
      <c r="G2213" t="s">
        <v>74</v>
      </c>
      <c r="H2213" t="s">
        <v>75</v>
      </c>
      <c r="I2213" t="s"/>
      <c r="J2213" t="s">
        <v>74</v>
      </c>
      <c r="K2213" t="n">
        <v>112</v>
      </c>
      <c r="L2213" t="s">
        <v>76</v>
      </c>
      <c r="M2213" t="s"/>
      <c r="N2213" t="s">
        <v>665</v>
      </c>
      <c r="O2213" t="s">
        <v>78</v>
      </c>
      <c r="P2213" t="s">
        <v>659</v>
      </c>
      <c r="Q2213" t="s"/>
      <c r="R2213" t="s">
        <v>112</v>
      </c>
      <c r="S2213" t="s">
        <v>666</v>
      </c>
      <c r="T2213" t="s">
        <v>81</v>
      </c>
      <c r="U2213" t="s">
        <v>82</v>
      </c>
      <c r="V2213" t="s">
        <v>83</v>
      </c>
      <c r="W2213" t="s">
        <v>109</v>
      </c>
      <c r="X2213" t="s"/>
      <c r="Y2213" t="s">
        <v>85</v>
      </c>
      <c r="Z2213">
        <f>HYPERLINK("https://hotel-media.eclerx.com/savepage/tk_15462413686721022_sr_188.html","info")</f>
        <v/>
      </c>
      <c r="AA2213" t="n">
        <v>99157</v>
      </c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955872</v>
      </c>
      <c r="AZ2213" t="s">
        <v>660</v>
      </c>
      <c r="BA2213" t="s"/>
      <c r="BB2213" t="n">
        <v>75543</v>
      </c>
      <c r="BC2213" t="n">
        <v>52.50863</v>
      </c>
      <c r="BD2213" t="n">
        <v>52.50863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657</v>
      </c>
      <c r="F2214" t="n">
        <v>529946</v>
      </c>
      <c r="G2214" t="s">
        <v>74</v>
      </c>
      <c r="H2214" t="s">
        <v>75</v>
      </c>
      <c r="I2214" t="s"/>
      <c r="J2214" t="s">
        <v>74</v>
      </c>
      <c r="K2214" t="n">
        <v>119</v>
      </c>
      <c r="L2214" t="s">
        <v>76</v>
      </c>
      <c r="M2214" t="s"/>
      <c r="N2214" t="s">
        <v>667</v>
      </c>
      <c r="O2214" t="s">
        <v>78</v>
      </c>
      <c r="P2214" t="s">
        <v>659</v>
      </c>
      <c r="Q2214" t="s"/>
      <c r="R2214" t="s">
        <v>112</v>
      </c>
      <c r="S2214" t="s">
        <v>204</v>
      </c>
      <c r="T2214" t="s">
        <v>81</v>
      </c>
      <c r="U2214" t="s">
        <v>82</v>
      </c>
      <c r="V2214" t="s">
        <v>83</v>
      </c>
      <c r="W2214" t="s">
        <v>109</v>
      </c>
      <c r="X2214" t="s"/>
      <c r="Y2214" t="s">
        <v>85</v>
      </c>
      <c r="Z2214">
        <f>HYPERLINK("https://hotel-media.eclerx.com/savepage/tk_15462413686721022_sr_188.html","info")</f>
        <v/>
      </c>
      <c r="AA2214" t="n">
        <v>99157</v>
      </c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955872</v>
      </c>
      <c r="AZ2214" t="s">
        <v>660</v>
      </c>
      <c r="BA2214" t="s"/>
      <c r="BB2214" t="n">
        <v>75543</v>
      </c>
      <c r="BC2214" t="n">
        <v>52.50863</v>
      </c>
      <c r="BD2214" t="n">
        <v>52.50863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657</v>
      </c>
      <c r="F2215" t="n">
        <v>529946</v>
      </c>
      <c r="G2215" t="s">
        <v>74</v>
      </c>
      <c r="H2215" t="s">
        <v>75</v>
      </c>
      <c r="I2215" t="s"/>
      <c r="J2215" t="s">
        <v>74</v>
      </c>
      <c r="K2215" t="n">
        <v>121</v>
      </c>
      <c r="L2215" t="s">
        <v>76</v>
      </c>
      <c r="M2215" t="s"/>
      <c r="N2215" t="s">
        <v>662</v>
      </c>
      <c r="O2215" t="s">
        <v>78</v>
      </c>
      <c r="P2215" t="s">
        <v>659</v>
      </c>
      <c r="Q2215" t="s"/>
      <c r="R2215" t="s">
        <v>112</v>
      </c>
      <c r="S2215" t="s">
        <v>668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>
        <f>HYPERLINK("https://hotel-media.eclerx.com/savepage/tk_15462413686721022_sr_188.html","info")</f>
        <v/>
      </c>
      <c r="AA2215" t="n">
        <v>99157</v>
      </c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955872</v>
      </c>
      <c r="AZ2215" t="s">
        <v>660</v>
      </c>
      <c r="BA2215" t="s"/>
      <c r="BB2215" t="n">
        <v>75543</v>
      </c>
      <c r="BC2215" t="n">
        <v>52.50863</v>
      </c>
      <c r="BD2215" t="n">
        <v>52.50863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657</v>
      </c>
      <c r="F2216" t="n">
        <v>529946</v>
      </c>
      <c r="G2216" t="s">
        <v>74</v>
      </c>
      <c r="H2216" t="s">
        <v>75</v>
      </c>
      <c r="I2216" t="s"/>
      <c r="J2216" t="s">
        <v>74</v>
      </c>
      <c r="K2216" t="n">
        <v>121</v>
      </c>
      <c r="L2216" t="s">
        <v>76</v>
      </c>
      <c r="M2216" t="s"/>
      <c r="N2216" t="s">
        <v>662</v>
      </c>
      <c r="O2216" t="s">
        <v>78</v>
      </c>
      <c r="P2216" t="s">
        <v>659</v>
      </c>
      <c r="Q2216" t="s"/>
      <c r="R2216" t="s">
        <v>112</v>
      </c>
      <c r="S2216" t="s">
        <v>668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>
        <f>HYPERLINK("https://hotel-media.eclerx.com/savepage/tk_15462413686721022_sr_188.html","info")</f>
        <v/>
      </c>
      <c r="AA2216" t="n">
        <v>99157</v>
      </c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955872</v>
      </c>
      <c r="AZ2216" t="s">
        <v>660</v>
      </c>
      <c r="BA2216" t="s"/>
      <c r="BB2216" t="n">
        <v>75543</v>
      </c>
      <c r="BC2216" t="n">
        <v>52.50863</v>
      </c>
      <c r="BD2216" t="n">
        <v>52.50863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657</v>
      </c>
      <c r="F2217" t="n">
        <v>529946</v>
      </c>
      <c r="G2217" t="s">
        <v>74</v>
      </c>
      <c r="H2217" t="s">
        <v>75</v>
      </c>
      <c r="I2217" t="s"/>
      <c r="J2217" t="s">
        <v>74</v>
      </c>
      <c r="K2217" t="n">
        <v>125</v>
      </c>
      <c r="L2217" t="s">
        <v>76</v>
      </c>
      <c r="M2217" t="s"/>
      <c r="N2217" t="s">
        <v>669</v>
      </c>
      <c r="O2217" t="s">
        <v>78</v>
      </c>
      <c r="P2217" t="s">
        <v>659</v>
      </c>
      <c r="Q2217" t="s"/>
      <c r="R2217" t="s">
        <v>112</v>
      </c>
      <c r="S2217" t="s">
        <v>645</v>
      </c>
      <c r="T2217" t="s">
        <v>81</v>
      </c>
      <c r="U2217" t="s">
        <v>82</v>
      </c>
      <c r="V2217" t="s">
        <v>83</v>
      </c>
      <c r="W2217" t="s">
        <v>109</v>
      </c>
      <c r="X2217" t="s"/>
      <c r="Y2217" t="s">
        <v>85</v>
      </c>
      <c r="Z2217">
        <f>HYPERLINK("https://hotel-media.eclerx.com/savepage/tk_15462413686721022_sr_188.html","info")</f>
        <v/>
      </c>
      <c r="AA2217" t="n">
        <v>99157</v>
      </c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53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955872</v>
      </c>
      <c r="AZ2217" t="s">
        <v>660</v>
      </c>
      <c r="BA2217" t="s"/>
      <c r="BB2217" t="n">
        <v>75543</v>
      </c>
      <c r="BC2217" t="n">
        <v>52.50863</v>
      </c>
      <c r="BD2217" t="n">
        <v>52.50863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657</v>
      </c>
      <c r="F2218" t="n">
        <v>529946</v>
      </c>
      <c r="G2218" t="s">
        <v>74</v>
      </c>
      <c r="H2218" t="s">
        <v>75</v>
      </c>
      <c r="I2218" t="s"/>
      <c r="J2218" t="s">
        <v>74</v>
      </c>
      <c r="K2218" t="n">
        <v>125</v>
      </c>
      <c r="L2218" t="s">
        <v>76</v>
      </c>
      <c r="M2218" t="s"/>
      <c r="N2218" t="s">
        <v>669</v>
      </c>
      <c r="O2218" t="s">
        <v>78</v>
      </c>
      <c r="P2218" t="s">
        <v>659</v>
      </c>
      <c r="Q2218" t="s"/>
      <c r="R2218" t="s">
        <v>112</v>
      </c>
      <c r="S2218" t="s">
        <v>645</v>
      </c>
      <c r="T2218" t="s">
        <v>81</v>
      </c>
      <c r="U2218" t="s">
        <v>82</v>
      </c>
      <c r="V2218" t="s">
        <v>83</v>
      </c>
      <c r="W2218" t="s">
        <v>109</v>
      </c>
      <c r="X2218" t="s"/>
      <c r="Y2218" t="s">
        <v>85</v>
      </c>
      <c r="Z2218">
        <f>HYPERLINK("https://hotel-media.eclerx.com/savepage/tk_15462413686721022_sr_188.html","info")</f>
        <v/>
      </c>
      <c r="AA2218" t="n">
        <v>99157</v>
      </c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53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955872</v>
      </c>
      <c r="AZ2218" t="s">
        <v>660</v>
      </c>
      <c r="BA2218" t="s"/>
      <c r="BB2218" t="n">
        <v>75543</v>
      </c>
      <c r="BC2218" t="n">
        <v>52.50863</v>
      </c>
      <c r="BD2218" t="n">
        <v>52.50863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657</v>
      </c>
      <c r="F2219" t="n">
        <v>529946</v>
      </c>
      <c r="G2219" t="s">
        <v>74</v>
      </c>
      <c r="H2219" t="s">
        <v>75</v>
      </c>
      <c r="I2219" t="s"/>
      <c r="J2219" t="s">
        <v>74</v>
      </c>
      <c r="K2219" t="n">
        <v>125</v>
      </c>
      <c r="L2219" t="s">
        <v>76</v>
      </c>
      <c r="M2219" t="s"/>
      <c r="N2219" t="s">
        <v>669</v>
      </c>
      <c r="O2219" t="s">
        <v>78</v>
      </c>
      <c r="P2219" t="s">
        <v>659</v>
      </c>
      <c r="Q2219" t="s"/>
      <c r="R2219" t="s">
        <v>112</v>
      </c>
      <c r="S2219" t="s">
        <v>645</v>
      </c>
      <c r="T2219" t="s">
        <v>81</v>
      </c>
      <c r="U2219" t="s">
        <v>82</v>
      </c>
      <c r="V2219" t="s">
        <v>83</v>
      </c>
      <c r="W2219" t="s">
        <v>109</v>
      </c>
      <c r="X2219" t="s"/>
      <c r="Y2219" t="s">
        <v>85</v>
      </c>
      <c r="Z2219">
        <f>HYPERLINK("https://hotel-media.eclerx.com/savepage/tk_15462413686721022_sr_188.html","info")</f>
        <v/>
      </c>
      <c r="AA2219" t="n">
        <v>99157</v>
      </c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53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955872</v>
      </c>
      <c r="AZ2219" t="s">
        <v>660</v>
      </c>
      <c r="BA2219" t="s"/>
      <c r="BB2219" t="n">
        <v>75543</v>
      </c>
      <c r="BC2219" t="n">
        <v>52.50863</v>
      </c>
      <c r="BD2219" t="n">
        <v>52.50863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657</v>
      </c>
      <c r="F2220" t="n">
        <v>529946</v>
      </c>
      <c r="G2220" t="s">
        <v>74</v>
      </c>
      <c r="H2220" t="s">
        <v>75</v>
      </c>
      <c r="I2220" t="s"/>
      <c r="J2220" t="s">
        <v>74</v>
      </c>
      <c r="K2220" t="n">
        <v>131</v>
      </c>
      <c r="L2220" t="s">
        <v>76</v>
      </c>
      <c r="M2220" t="s"/>
      <c r="N2220" t="s">
        <v>663</v>
      </c>
      <c r="O2220" t="s">
        <v>78</v>
      </c>
      <c r="P2220" t="s">
        <v>659</v>
      </c>
      <c r="Q2220" t="s"/>
      <c r="R2220" t="s">
        <v>112</v>
      </c>
      <c r="S2220" t="s">
        <v>670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>
        <f>HYPERLINK("https://hotel-media.eclerx.com/savepage/tk_15462413686721022_sr_188.html","info")</f>
        <v/>
      </c>
      <c r="AA2220" t="n">
        <v>99157</v>
      </c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53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955872</v>
      </c>
      <c r="AZ2220" t="s">
        <v>660</v>
      </c>
      <c r="BA2220" t="s"/>
      <c r="BB2220" t="n">
        <v>75543</v>
      </c>
      <c r="BC2220" t="n">
        <v>52.50863</v>
      </c>
      <c r="BD2220" t="n">
        <v>52.50863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657</v>
      </c>
      <c r="F2221" t="n">
        <v>529946</v>
      </c>
      <c r="G2221" t="s">
        <v>74</v>
      </c>
      <c r="H2221" t="s">
        <v>75</v>
      </c>
      <c r="I2221" t="s"/>
      <c r="J2221" t="s">
        <v>74</v>
      </c>
      <c r="K2221" t="n">
        <v>131</v>
      </c>
      <c r="L2221" t="s">
        <v>76</v>
      </c>
      <c r="M2221" t="s"/>
      <c r="N2221" t="s">
        <v>663</v>
      </c>
      <c r="O2221" t="s">
        <v>78</v>
      </c>
      <c r="P2221" t="s">
        <v>659</v>
      </c>
      <c r="Q2221" t="s"/>
      <c r="R2221" t="s">
        <v>112</v>
      </c>
      <c r="S2221" t="s">
        <v>670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>
        <f>HYPERLINK("https://hotel-media.eclerx.com/savepage/tk_15462413686721022_sr_188.html","info")</f>
        <v/>
      </c>
      <c r="AA2221" t="n">
        <v>99157</v>
      </c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53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955872</v>
      </c>
      <c r="AZ2221" t="s">
        <v>660</v>
      </c>
      <c r="BA2221" t="s"/>
      <c r="BB2221" t="n">
        <v>75543</v>
      </c>
      <c r="BC2221" t="n">
        <v>52.50863</v>
      </c>
      <c r="BD2221" t="n">
        <v>52.50863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657</v>
      </c>
      <c r="F2222" t="n">
        <v>529946</v>
      </c>
      <c r="G2222" t="s">
        <v>74</v>
      </c>
      <c r="H2222" t="s">
        <v>75</v>
      </c>
      <c r="I2222" t="s"/>
      <c r="J2222" t="s">
        <v>74</v>
      </c>
      <c r="K2222" t="n">
        <v>138</v>
      </c>
      <c r="L2222" t="s">
        <v>76</v>
      </c>
      <c r="M2222" t="s"/>
      <c r="N2222" t="s">
        <v>661</v>
      </c>
      <c r="O2222" t="s">
        <v>78</v>
      </c>
      <c r="P2222" t="s">
        <v>659</v>
      </c>
      <c r="Q2222" t="s"/>
      <c r="R2222" t="s">
        <v>112</v>
      </c>
      <c r="S2222" t="s">
        <v>168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>
        <f>HYPERLINK("https://hotel-media.eclerx.com/savepage/tk_15462413686721022_sr_188.html","info")</f>
        <v/>
      </c>
      <c r="AA2222" t="n">
        <v>99157</v>
      </c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53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955872</v>
      </c>
      <c r="AZ2222" t="s">
        <v>660</v>
      </c>
      <c r="BA2222" t="s"/>
      <c r="BB2222" t="n">
        <v>75543</v>
      </c>
      <c r="BC2222" t="n">
        <v>52.50863</v>
      </c>
      <c r="BD2222" t="n">
        <v>52.50863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1802</v>
      </c>
      <c r="F2223" t="n">
        <v>3650098</v>
      </c>
      <c r="G2223" t="s">
        <v>74</v>
      </c>
      <c r="H2223" t="s">
        <v>75</v>
      </c>
      <c r="I2223" t="s"/>
      <c r="J2223" t="s">
        <v>74</v>
      </c>
      <c r="K2223" t="n">
        <v>70.40000000000001</v>
      </c>
      <c r="L2223" t="s">
        <v>76</v>
      </c>
      <c r="M2223" t="s"/>
      <c r="N2223" t="s">
        <v>95</v>
      </c>
      <c r="O2223" t="s">
        <v>78</v>
      </c>
      <c r="P2223" t="s">
        <v>1803</v>
      </c>
      <c r="Q2223" t="s"/>
      <c r="R2223" t="s">
        <v>171</v>
      </c>
      <c r="S2223" t="s">
        <v>1804</v>
      </c>
      <c r="T2223" t="s">
        <v>81</v>
      </c>
      <c r="U2223" t="s">
        <v>82</v>
      </c>
      <c r="V2223" t="s">
        <v>83</v>
      </c>
      <c r="W2223" t="s">
        <v>109</v>
      </c>
      <c r="X2223" t="s"/>
      <c r="Y2223" t="s">
        <v>85</v>
      </c>
      <c r="Z2223">
        <f>HYPERLINK("https://hotel-media.eclerx.com/savepage/tk_1546241613282061_sr_189.html","info")</f>
        <v/>
      </c>
      <c r="AA2223" t="n">
        <v>272972</v>
      </c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165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8540230</v>
      </c>
      <c r="AZ2223" t="s">
        <v>1805</v>
      </c>
      <c r="BA2223" t="s"/>
      <c r="BB2223" t="n">
        <v>63141</v>
      </c>
      <c r="BC2223" t="n">
        <v>52.52221</v>
      </c>
      <c r="BD2223" t="n">
        <v>52.52221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2130</v>
      </c>
      <c r="F2224" t="n">
        <v>1268377</v>
      </c>
      <c r="G2224" t="s">
        <v>74</v>
      </c>
      <c r="H2224" t="s">
        <v>75</v>
      </c>
      <c r="I2224" t="s"/>
      <c r="J2224" t="s">
        <v>74</v>
      </c>
      <c r="K2224" t="n">
        <v>89.25</v>
      </c>
      <c r="L2224" t="s">
        <v>76</v>
      </c>
      <c r="M2224" t="s"/>
      <c r="N2224" t="s">
        <v>2131</v>
      </c>
      <c r="O2224" t="s">
        <v>78</v>
      </c>
      <c r="P2224" t="s">
        <v>2132</v>
      </c>
      <c r="Q2224" t="s"/>
      <c r="R2224" t="s">
        <v>112</v>
      </c>
      <c r="S2224" t="s">
        <v>1303</v>
      </c>
      <c r="T2224" t="s">
        <v>81</v>
      </c>
      <c r="U2224" t="s">
        <v>82</v>
      </c>
      <c r="V2224" t="s">
        <v>83</v>
      </c>
      <c r="W2224" t="s">
        <v>109</v>
      </c>
      <c r="X2224" t="s"/>
      <c r="Y2224" t="s">
        <v>85</v>
      </c>
      <c r="Z2224">
        <f>HYPERLINK("https://hotel-media.eclerx.com/savepage/tk_15462420088822522_sr_189.html","info")</f>
        <v/>
      </c>
      <c r="AA2224" t="n">
        <v>191091</v>
      </c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355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1614164</v>
      </c>
      <c r="AZ2224" t="s">
        <v>2133</v>
      </c>
      <c r="BA2224" t="s"/>
      <c r="BB2224" t="n">
        <v>546804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2130</v>
      </c>
      <c r="F2225" t="n">
        <v>1268377</v>
      </c>
      <c r="G2225" t="s">
        <v>74</v>
      </c>
      <c r="H2225" t="s">
        <v>75</v>
      </c>
      <c r="I2225" t="s"/>
      <c r="J2225" t="s">
        <v>74</v>
      </c>
      <c r="K2225" t="n">
        <v>114.45</v>
      </c>
      <c r="L2225" t="s">
        <v>76</v>
      </c>
      <c r="M2225" t="s"/>
      <c r="N2225" t="s">
        <v>2134</v>
      </c>
      <c r="O2225" t="s">
        <v>78</v>
      </c>
      <c r="P2225" t="s">
        <v>2132</v>
      </c>
      <c r="Q2225" t="s"/>
      <c r="R2225" t="s">
        <v>112</v>
      </c>
      <c r="S2225" t="s">
        <v>144</v>
      </c>
      <c r="T2225" t="s">
        <v>81</v>
      </c>
      <c r="U2225" t="s">
        <v>82</v>
      </c>
      <c r="V2225" t="s">
        <v>83</v>
      </c>
      <c r="W2225" t="s">
        <v>109</v>
      </c>
      <c r="X2225" t="s"/>
      <c r="Y2225" t="s">
        <v>85</v>
      </c>
      <c r="Z2225">
        <f>HYPERLINK("https://hotel-media.eclerx.com/savepage/tk_15462420088822522_sr_189.html","info")</f>
        <v/>
      </c>
      <c r="AA2225" t="n">
        <v>191091</v>
      </c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355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1614164</v>
      </c>
      <c r="AZ2225" t="s">
        <v>2133</v>
      </c>
      <c r="BA2225" t="s"/>
      <c r="BB2225" t="n">
        <v>546804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2130</v>
      </c>
      <c r="F2226" t="n">
        <v>1268377</v>
      </c>
      <c r="G2226" t="s">
        <v>74</v>
      </c>
      <c r="H2226" t="s">
        <v>75</v>
      </c>
      <c r="I2226" t="s"/>
      <c r="J2226" t="s">
        <v>74</v>
      </c>
      <c r="K2226" t="n">
        <v>97.65000000000001</v>
      </c>
      <c r="L2226" t="s">
        <v>76</v>
      </c>
      <c r="M2226" t="s"/>
      <c r="N2226" t="s">
        <v>2135</v>
      </c>
      <c r="O2226" t="s">
        <v>78</v>
      </c>
      <c r="P2226" t="s">
        <v>2132</v>
      </c>
      <c r="Q2226" t="s"/>
      <c r="R2226" t="s">
        <v>112</v>
      </c>
      <c r="S2226" t="s">
        <v>2136</v>
      </c>
      <c r="T2226" t="s">
        <v>81</v>
      </c>
      <c r="U2226" t="s">
        <v>82</v>
      </c>
      <c r="V2226" t="s">
        <v>83</v>
      </c>
      <c r="W2226" t="s">
        <v>109</v>
      </c>
      <c r="X2226" t="s"/>
      <c r="Y2226" t="s">
        <v>85</v>
      </c>
      <c r="Z2226">
        <f>HYPERLINK("https://hotel-media.eclerx.com/savepage/tk_15462420088822522_sr_189.html","info")</f>
        <v/>
      </c>
      <c r="AA2226" t="n">
        <v>191091</v>
      </c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355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1614164</v>
      </c>
      <c r="AZ2226" t="s">
        <v>2133</v>
      </c>
      <c r="BA2226" t="s"/>
      <c r="BB2226" t="n">
        <v>546804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2130</v>
      </c>
      <c r="F2227" t="n">
        <v>1268377</v>
      </c>
      <c r="G2227" t="s">
        <v>74</v>
      </c>
      <c r="H2227" t="s">
        <v>75</v>
      </c>
      <c r="I2227" t="s"/>
      <c r="J2227" t="s">
        <v>74</v>
      </c>
      <c r="K2227" t="n">
        <v>107.1</v>
      </c>
      <c r="L2227" t="s">
        <v>76</v>
      </c>
      <c r="M2227" t="s"/>
      <c r="N2227" t="s">
        <v>2134</v>
      </c>
      <c r="O2227" t="s">
        <v>78</v>
      </c>
      <c r="P2227" t="s">
        <v>2132</v>
      </c>
      <c r="Q2227" t="s"/>
      <c r="R2227" t="s">
        <v>112</v>
      </c>
      <c r="S2227" t="s">
        <v>1095</v>
      </c>
      <c r="T2227" t="s">
        <v>81</v>
      </c>
      <c r="U2227" t="s">
        <v>82</v>
      </c>
      <c r="V2227" t="s">
        <v>83</v>
      </c>
      <c r="W2227" t="s">
        <v>84</v>
      </c>
      <c r="X2227" t="s"/>
      <c r="Y2227" t="s">
        <v>85</v>
      </c>
      <c r="Z2227">
        <f>HYPERLINK("https://hotel-media.eclerx.com/savepage/tk_15462420088822522_sr_189.html","info")</f>
        <v/>
      </c>
      <c r="AA2227" t="n">
        <v>191091</v>
      </c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355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1614164</v>
      </c>
      <c r="AZ2227" t="s">
        <v>2133</v>
      </c>
      <c r="BA2227" t="s"/>
      <c r="BB2227" t="n">
        <v>546804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2130</v>
      </c>
      <c r="F2228" t="n">
        <v>1268377</v>
      </c>
      <c r="G2228" t="s">
        <v>74</v>
      </c>
      <c r="H2228" t="s">
        <v>75</v>
      </c>
      <c r="I2228" t="s"/>
      <c r="J2228" t="s">
        <v>74</v>
      </c>
      <c r="K2228" t="n">
        <v>115.5</v>
      </c>
      <c r="L2228" t="s">
        <v>76</v>
      </c>
      <c r="M2228" t="s"/>
      <c r="N2228" t="s">
        <v>2135</v>
      </c>
      <c r="O2228" t="s">
        <v>78</v>
      </c>
      <c r="P2228" t="s">
        <v>2132</v>
      </c>
      <c r="Q2228" t="s"/>
      <c r="R2228" t="s">
        <v>112</v>
      </c>
      <c r="S2228" t="s">
        <v>328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>
        <f>HYPERLINK("https://hotel-media.eclerx.com/savepage/tk_15462420088822522_sr_189.html","info")</f>
        <v/>
      </c>
      <c r="AA2228" t="n">
        <v>191091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355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1614164</v>
      </c>
      <c r="AZ2228" t="s">
        <v>2133</v>
      </c>
      <c r="BA2228" t="s"/>
      <c r="BB2228" t="n">
        <v>546804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2130</v>
      </c>
      <c r="F2229" t="n">
        <v>1268377</v>
      </c>
      <c r="G2229" t="s">
        <v>74</v>
      </c>
      <c r="H2229" t="s">
        <v>75</v>
      </c>
      <c r="I2229" t="s"/>
      <c r="J2229" t="s">
        <v>74</v>
      </c>
      <c r="K2229" t="n">
        <v>124.95</v>
      </c>
      <c r="L2229" t="s">
        <v>76</v>
      </c>
      <c r="M2229" t="s"/>
      <c r="N2229" t="s">
        <v>2135</v>
      </c>
      <c r="O2229" t="s">
        <v>78</v>
      </c>
      <c r="P2229" t="s">
        <v>2132</v>
      </c>
      <c r="Q2229" t="s"/>
      <c r="R2229" t="s">
        <v>112</v>
      </c>
      <c r="S2229" t="s">
        <v>148</v>
      </c>
      <c r="T2229" t="s">
        <v>81</v>
      </c>
      <c r="U2229" t="s">
        <v>82</v>
      </c>
      <c r="V2229" t="s">
        <v>83</v>
      </c>
      <c r="W2229" t="s">
        <v>109</v>
      </c>
      <c r="X2229" t="s"/>
      <c r="Y2229" t="s">
        <v>85</v>
      </c>
      <c r="Z2229">
        <f>HYPERLINK("https://hotel-media.eclerx.com/savepage/tk_15462420088822522_sr_189.html","info")</f>
        <v/>
      </c>
      <c r="AA2229" t="n">
        <v>191091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355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1614164</v>
      </c>
      <c r="AZ2229" t="s">
        <v>2133</v>
      </c>
      <c r="BA2229" t="s"/>
      <c r="BB2229" t="n">
        <v>546804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2130</v>
      </c>
      <c r="F2230" t="n">
        <v>1268377</v>
      </c>
      <c r="G2230" t="s">
        <v>74</v>
      </c>
      <c r="H2230" t="s">
        <v>75</v>
      </c>
      <c r="I2230" t="s"/>
      <c r="J2230" t="s">
        <v>74</v>
      </c>
      <c r="K2230" t="n">
        <v>127.05</v>
      </c>
      <c r="L2230" t="s">
        <v>76</v>
      </c>
      <c r="M2230" t="s"/>
      <c r="N2230" t="s">
        <v>2134</v>
      </c>
      <c r="O2230" t="s">
        <v>78</v>
      </c>
      <c r="P2230" t="s">
        <v>2132</v>
      </c>
      <c r="Q2230" t="s"/>
      <c r="R2230" t="s">
        <v>112</v>
      </c>
      <c r="S2230" t="s">
        <v>2137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>
        <f>HYPERLINK("https://hotel-media.eclerx.com/savepage/tk_15462420088822522_sr_189.html","info")</f>
        <v/>
      </c>
      <c r="AA2230" t="n">
        <v>191091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355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1614164</v>
      </c>
      <c r="AZ2230" t="s">
        <v>2133</v>
      </c>
      <c r="BA2230" t="s"/>
      <c r="BB2230" t="n">
        <v>546804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2130</v>
      </c>
      <c r="F2231" t="n">
        <v>1268377</v>
      </c>
      <c r="G2231" t="s">
        <v>74</v>
      </c>
      <c r="H2231" t="s">
        <v>75</v>
      </c>
      <c r="I2231" t="s"/>
      <c r="J2231" t="s">
        <v>74</v>
      </c>
      <c r="K2231" t="n">
        <v>137.55</v>
      </c>
      <c r="L2231" t="s">
        <v>76</v>
      </c>
      <c r="M2231" t="s"/>
      <c r="N2231" t="s">
        <v>2135</v>
      </c>
      <c r="O2231" t="s">
        <v>78</v>
      </c>
      <c r="P2231" t="s">
        <v>2132</v>
      </c>
      <c r="Q2231" t="s"/>
      <c r="R2231" t="s">
        <v>112</v>
      </c>
      <c r="S2231" t="s">
        <v>150</v>
      </c>
      <c r="T2231" t="s">
        <v>81</v>
      </c>
      <c r="U2231" t="s">
        <v>82</v>
      </c>
      <c r="V2231" t="s">
        <v>83</v>
      </c>
      <c r="W2231" t="s">
        <v>84</v>
      </c>
      <c r="X2231" t="s"/>
      <c r="Y2231" t="s">
        <v>85</v>
      </c>
      <c r="Z2231">
        <f>HYPERLINK("https://hotel-media.eclerx.com/savepage/tk_15462420088822522_sr_189.html","info")</f>
        <v/>
      </c>
      <c r="AA2231" t="n">
        <v>191091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355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1614164</v>
      </c>
      <c r="AZ2231" t="s">
        <v>2133</v>
      </c>
      <c r="BA2231" t="s"/>
      <c r="BB2231" t="n">
        <v>546804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1814</v>
      </c>
      <c r="F2232" t="n">
        <v>2198963</v>
      </c>
      <c r="G2232" t="s">
        <v>74</v>
      </c>
      <c r="H2232" t="s">
        <v>75</v>
      </c>
      <c r="I2232" t="s"/>
      <c r="J2232" t="s">
        <v>74</v>
      </c>
      <c r="K2232" t="n">
        <v>74</v>
      </c>
      <c r="L2232" t="s">
        <v>76</v>
      </c>
      <c r="M2232" t="s"/>
      <c r="N2232" t="s">
        <v>93</v>
      </c>
      <c r="O2232" t="s">
        <v>78</v>
      </c>
      <c r="P2232" t="s">
        <v>1815</v>
      </c>
      <c r="Q2232" t="s"/>
      <c r="R2232" t="s">
        <v>171</v>
      </c>
      <c r="S2232" t="s">
        <v>600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>
        <f>HYPERLINK("https://hotel-media.eclerx.com/savepage/tk_15462417790058014_sr_189.html","info")</f>
        <v/>
      </c>
      <c r="AA2232" t="n">
        <v>191870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245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2071603</v>
      </c>
      <c r="AZ2232" t="s">
        <v>1816</v>
      </c>
      <c r="BA2232" t="s"/>
      <c r="BB2232" t="n">
        <v>402838</v>
      </c>
      <c r="BC2232" t="n">
        <v>52.50863</v>
      </c>
      <c r="BD2232" t="n">
        <v>52.50863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1814</v>
      </c>
      <c r="F2233" t="n">
        <v>2198963</v>
      </c>
      <c r="G2233" t="s">
        <v>74</v>
      </c>
      <c r="H2233" t="s">
        <v>75</v>
      </c>
      <c r="I2233" t="s"/>
      <c r="J2233" t="s">
        <v>74</v>
      </c>
      <c r="K2233" t="n">
        <v>82</v>
      </c>
      <c r="L2233" t="s">
        <v>76</v>
      </c>
      <c r="M2233" t="s"/>
      <c r="N2233" t="s">
        <v>95</v>
      </c>
      <c r="O2233" t="s">
        <v>78</v>
      </c>
      <c r="P2233" t="s">
        <v>1815</v>
      </c>
      <c r="Q2233" t="s"/>
      <c r="R2233" t="s">
        <v>171</v>
      </c>
      <c r="S2233" t="s">
        <v>604</v>
      </c>
      <c r="T2233" t="s">
        <v>81</v>
      </c>
      <c r="U2233" t="s">
        <v>82</v>
      </c>
      <c r="V2233" t="s">
        <v>83</v>
      </c>
      <c r="W2233" t="s">
        <v>84</v>
      </c>
      <c r="X2233" t="s"/>
      <c r="Y2233" t="s">
        <v>85</v>
      </c>
      <c r="Z2233">
        <f>HYPERLINK("https://hotel-media.eclerx.com/savepage/tk_15462417790058014_sr_189.html","info")</f>
        <v/>
      </c>
      <c r="AA2233" t="n">
        <v>191870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245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2071603</v>
      </c>
      <c r="AZ2233" t="s">
        <v>1816</v>
      </c>
      <c r="BA2233" t="s"/>
      <c r="BB2233" t="n">
        <v>402838</v>
      </c>
      <c r="BC2233" t="n">
        <v>52.50863</v>
      </c>
      <c r="BD2233" t="n">
        <v>52.50863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1122</v>
      </c>
      <c r="F2234" t="n">
        <v>-1</v>
      </c>
      <c r="G2234" t="s">
        <v>74</v>
      </c>
      <c r="H2234" t="s">
        <v>75</v>
      </c>
      <c r="I2234" t="s"/>
      <c r="J2234" t="s">
        <v>74</v>
      </c>
      <c r="K2234" t="n">
        <v>64.98999999999999</v>
      </c>
      <c r="L2234" t="s">
        <v>76</v>
      </c>
      <c r="M2234" t="s"/>
      <c r="N2234" t="s">
        <v>468</v>
      </c>
      <c r="O2234" t="s">
        <v>78</v>
      </c>
      <c r="P2234" t="s">
        <v>1122</v>
      </c>
      <c r="Q2234" t="s"/>
      <c r="R2234" t="s">
        <v>171</v>
      </c>
      <c r="S2234" t="s">
        <v>1123</v>
      </c>
      <c r="T2234" t="s">
        <v>81</v>
      </c>
      <c r="U2234" t="s">
        <v>82</v>
      </c>
      <c r="V2234" t="s">
        <v>83</v>
      </c>
      <c r="W2234" t="s">
        <v>84</v>
      </c>
      <c r="X2234" t="s"/>
      <c r="Y2234" t="s">
        <v>85</v>
      </c>
      <c r="Z2234">
        <f>HYPERLINK("https://hotel-media.eclerx.com/savepage/tk_15462416288348055_sr_189.html","info")</f>
        <v/>
      </c>
      <c r="AA2234" t="n">
        <v>-2071656</v>
      </c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172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2071656</v>
      </c>
      <c r="AZ2234" t="s">
        <v>1124</v>
      </c>
      <c r="BA2234" t="s"/>
      <c r="BB2234" t="n">
        <v>5871</v>
      </c>
      <c r="BC2234" t="n">
        <v>52.48983</v>
      </c>
      <c r="BD2234" t="n">
        <v>52.48983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1122</v>
      </c>
      <c r="F2235" t="n">
        <v>-1</v>
      </c>
      <c r="G2235" t="s">
        <v>74</v>
      </c>
      <c r="H2235" t="s">
        <v>75</v>
      </c>
      <c r="I2235" t="s"/>
      <c r="J2235" t="s">
        <v>74</v>
      </c>
      <c r="K2235" t="n">
        <v>72</v>
      </c>
      <c r="L2235" t="s">
        <v>76</v>
      </c>
      <c r="M2235" t="s"/>
      <c r="N2235" t="s">
        <v>95</v>
      </c>
      <c r="O2235" t="s">
        <v>78</v>
      </c>
      <c r="P2235" t="s">
        <v>1122</v>
      </c>
      <c r="Q2235" t="s"/>
      <c r="R2235" t="s">
        <v>171</v>
      </c>
      <c r="S2235" t="s">
        <v>650</v>
      </c>
      <c r="T2235" t="s">
        <v>81</v>
      </c>
      <c r="U2235" t="s">
        <v>82</v>
      </c>
      <c r="V2235" t="s">
        <v>83</v>
      </c>
      <c r="W2235" t="s">
        <v>84</v>
      </c>
      <c r="X2235" t="s"/>
      <c r="Y2235" t="s">
        <v>85</v>
      </c>
      <c r="Z2235">
        <f>HYPERLINK("https://hotel-media.eclerx.com/savepage/tk_15462416288348055_sr_189.html","info")</f>
        <v/>
      </c>
      <c r="AA2235" t="n">
        <v>-2071656</v>
      </c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172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2071656</v>
      </c>
      <c r="AZ2235" t="s">
        <v>1124</v>
      </c>
      <c r="BA2235" t="s"/>
      <c r="BB2235" t="n">
        <v>5871</v>
      </c>
      <c r="BC2235" t="n">
        <v>52.48983</v>
      </c>
      <c r="BD2235" t="n">
        <v>52.48983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1122</v>
      </c>
      <c r="F2236" t="n">
        <v>-1</v>
      </c>
      <c r="G2236" t="s">
        <v>74</v>
      </c>
      <c r="H2236" t="s">
        <v>75</v>
      </c>
      <c r="I2236" t="s"/>
      <c r="J2236" t="s">
        <v>74</v>
      </c>
      <c r="K2236" t="n">
        <v>84</v>
      </c>
      <c r="L2236" t="s">
        <v>76</v>
      </c>
      <c r="M2236" t="s"/>
      <c r="N2236" t="s">
        <v>218</v>
      </c>
      <c r="O2236" t="s">
        <v>78</v>
      </c>
      <c r="P2236" t="s">
        <v>1122</v>
      </c>
      <c r="Q2236" t="s"/>
      <c r="R2236" t="s">
        <v>171</v>
      </c>
      <c r="S2236" t="s">
        <v>179</v>
      </c>
      <c r="T2236" t="s">
        <v>81</v>
      </c>
      <c r="U2236" t="s">
        <v>82</v>
      </c>
      <c r="V2236" t="s">
        <v>83</v>
      </c>
      <c r="W2236" t="s">
        <v>84</v>
      </c>
      <c r="X2236" t="s"/>
      <c r="Y2236" t="s">
        <v>85</v>
      </c>
      <c r="Z2236">
        <f>HYPERLINK("https://hotel-media.eclerx.com/savepage/tk_15462416288348055_sr_189.html","info")</f>
        <v/>
      </c>
      <c r="AA2236" t="n">
        <v>-2071656</v>
      </c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172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2071656</v>
      </c>
      <c r="AZ2236" t="s">
        <v>1124</v>
      </c>
      <c r="BA2236" t="s"/>
      <c r="BB2236" t="n">
        <v>5871</v>
      </c>
      <c r="BC2236" t="n">
        <v>52.48983</v>
      </c>
      <c r="BD2236" t="n">
        <v>52.48983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1122</v>
      </c>
      <c r="F2237" t="n">
        <v>-1</v>
      </c>
      <c r="G2237" t="s">
        <v>74</v>
      </c>
      <c r="H2237" t="s">
        <v>75</v>
      </c>
      <c r="I2237" t="s"/>
      <c r="J2237" t="s">
        <v>74</v>
      </c>
      <c r="K2237" t="n">
        <v>93</v>
      </c>
      <c r="L2237" t="s">
        <v>76</v>
      </c>
      <c r="M2237" t="s"/>
      <c r="N2237" t="s">
        <v>201</v>
      </c>
      <c r="O2237" t="s">
        <v>78</v>
      </c>
      <c r="P2237" t="s">
        <v>1122</v>
      </c>
      <c r="Q2237" t="s"/>
      <c r="R2237" t="s">
        <v>171</v>
      </c>
      <c r="S2237" t="s">
        <v>487</v>
      </c>
      <c r="T2237" t="s">
        <v>81</v>
      </c>
      <c r="U2237" t="s">
        <v>82</v>
      </c>
      <c r="V2237" t="s">
        <v>83</v>
      </c>
      <c r="W2237" t="s">
        <v>84</v>
      </c>
      <c r="X2237" t="s"/>
      <c r="Y2237" t="s">
        <v>85</v>
      </c>
      <c r="Z2237">
        <f>HYPERLINK("https://hotel-media.eclerx.com/savepage/tk_15462416288348055_sr_189.html","info")</f>
        <v/>
      </c>
      <c r="AA2237" t="n">
        <v>-2071656</v>
      </c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172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2071656</v>
      </c>
      <c r="AZ2237" t="s">
        <v>1124</v>
      </c>
      <c r="BA2237" t="s"/>
      <c r="BB2237" t="n">
        <v>5871</v>
      </c>
      <c r="BC2237" t="n">
        <v>52.48983</v>
      </c>
      <c r="BD2237" t="n">
        <v>52.48983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2138</v>
      </c>
      <c r="F2238" t="n">
        <v>311343</v>
      </c>
      <c r="G2238" t="s">
        <v>74</v>
      </c>
      <c r="H2238" t="s">
        <v>75</v>
      </c>
      <c r="I2238" t="s"/>
      <c r="J2238" t="s">
        <v>74</v>
      </c>
      <c r="K2238" t="n">
        <v>89.77</v>
      </c>
      <c r="L2238" t="s">
        <v>76</v>
      </c>
      <c r="M2238" t="s"/>
      <c r="N2238" t="s">
        <v>93</v>
      </c>
      <c r="O2238" t="s">
        <v>78</v>
      </c>
      <c r="P2238" t="s">
        <v>2139</v>
      </c>
      <c r="Q2238" t="s"/>
      <c r="R2238" t="s">
        <v>171</v>
      </c>
      <c r="S2238" t="s">
        <v>2140</v>
      </c>
      <c r="T2238" t="s">
        <v>81</v>
      </c>
      <c r="U2238" t="s">
        <v>82</v>
      </c>
      <c r="V2238" t="s">
        <v>83</v>
      </c>
      <c r="W2238" t="s">
        <v>109</v>
      </c>
      <c r="X2238" t="s"/>
      <c r="Y2238" t="s">
        <v>85</v>
      </c>
      <c r="Z2238">
        <f>HYPERLINK("https://hotel-media.eclerx.com/savepage/tk_15462416397042782_sr_188.html","info")</f>
        <v/>
      </c>
      <c r="AA2238" t="n">
        <v>53114</v>
      </c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199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937655</v>
      </c>
      <c r="AZ2238" t="s">
        <v>2141</v>
      </c>
      <c r="BA2238" t="s"/>
      <c r="BB2238" t="n">
        <v>66454</v>
      </c>
      <c r="BC2238" t="n">
        <v>52.432252</v>
      </c>
      <c r="BD2238" t="n">
        <v>52.432252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2138</v>
      </c>
      <c r="F2239" t="n">
        <v>311343</v>
      </c>
      <c r="G2239" t="s">
        <v>74</v>
      </c>
      <c r="H2239" t="s">
        <v>75</v>
      </c>
      <c r="I2239" t="s"/>
      <c r="J2239" t="s">
        <v>74</v>
      </c>
      <c r="K2239" t="n">
        <v>99.75</v>
      </c>
      <c r="L2239" t="s">
        <v>76</v>
      </c>
      <c r="M2239" t="s"/>
      <c r="N2239" t="s">
        <v>104</v>
      </c>
      <c r="O2239" t="s">
        <v>78</v>
      </c>
      <c r="P2239" t="s">
        <v>2139</v>
      </c>
      <c r="Q2239" t="s"/>
      <c r="R2239" t="s">
        <v>171</v>
      </c>
      <c r="S2239" t="s">
        <v>644</v>
      </c>
      <c r="T2239" t="s">
        <v>81</v>
      </c>
      <c r="U2239" t="s">
        <v>82</v>
      </c>
      <c r="V2239" t="s">
        <v>83</v>
      </c>
      <c r="W2239" t="s">
        <v>109</v>
      </c>
      <c r="X2239" t="s"/>
      <c r="Y2239" t="s">
        <v>85</v>
      </c>
      <c r="Z2239">
        <f>HYPERLINK("https://hotel-media.eclerx.com/savepage/tk_15462416397042782_sr_188.html","info")</f>
        <v/>
      </c>
      <c r="AA2239" t="n">
        <v>53114</v>
      </c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199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937655</v>
      </c>
      <c r="AZ2239" t="s">
        <v>2141</v>
      </c>
      <c r="BA2239" t="s"/>
      <c r="BB2239" t="n">
        <v>66454</v>
      </c>
      <c r="BC2239" t="n">
        <v>52.432252</v>
      </c>
      <c r="BD2239" t="n">
        <v>52.432252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2138</v>
      </c>
      <c r="F2240" t="n">
        <v>311343</v>
      </c>
      <c r="G2240" t="s">
        <v>74</v>
      </c>
      <c r="H2240" t="s">
        <v>75</v>
      </c>
      <c r="I2240" t="s"/>
      <c r="J2240" t="s">
        <v>74</v>
      </c>
      <c r="K2240" t="n">
        <v>115.5</v>
      </c>
      <c r="L2240" t="s">
        <v>76</v>
      </c>
      <c r="M2240" t="s"/>
      <c r="N2240" t="s">
        <v>182</v>
      </c>
      <c r="O2240" t="s">
        <v>78</v>
      </c>
      <c r="P2240" t="s">
        <v>2139</v>
      </c>
      <c r="Q2240" t="s"/>
      <c r="R2240" t="s">
        <v>171</v>
      </c>
      <c r="S2240" t="s">
        <v>328</v>
      </c>
      <c r="T2240" t="s">
        <v>81</v>
      </c>
      <c r="U2240" t="s">
        <v>82</v>
      </c>
      <c r="V2240" t="s">
        <v>83</v>
      </c>
      <c r="W2240" t="s">
        <v>109</v>
      </c>
      <c r="X2240" t="s"/>
      <c r="Y2240" t="s">
        <v>85</v>
      </c>
      <c r="Z2240">
        <f>HYPERLINK("https://hotel-media.eclerx.com/savepage/tk_15462416397042782_sr_188.html","info")</f>
        <v/>
      </c>
      <c r="AA2240" t="n">
        <v>53114</v>
      </c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199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937655</v>
      </c>
      <c r="AZ2240" t="s">
        <v>2141</v>
      </c>
      <c r="BA2240" t="s"/>
      <c r="BB2240" t="n">
        <v>66454</v>
      </c>
      <c r="BC2240" t="n">
        <v>52.432252</v>
      </c>
      <c r="BD2240" t="n">
        <v>52.432252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2142</v>
      </c>
      <c r="F2241" t="n">
        <v>346694</v>
      </c>
      <c r="G2241" t="s">
        <v>74</v>
      </c>
      <c r="H2241" t="s">
        <v>75</v>
      </c>
      <c r="I2241" t="s"/>
      <c r="J2241" t="s">
        <v>74</v>
      </c>
      <c r="K2241" t="n">
        <v>107.85</v>
      </c>
      <c r="L2241" t="s">
        <v>76</v>
      </c>
      <c r="M2241" t="s"/>
      <c r="N2241" t="s">
        <v>93</v>
      </c>
      <c r="O2241" t="s">
        <v>78</v>
      </c>
      <c r="P2241" t="s">
        <v>2142</v>
      </c>
      <c r="Q2241" t="s"/>
      <c r="R2241" t="s">
        <v>112</v>
      </c>
      <c r="S2241" t="s">
        <v>2143</v>
      </c>
      <c r="T2241" t="s">
        <v>81</v>
      </c>
      <c r="U2241" t="s">
        <v>82</v>
      </c>
      <c r="V2241" t="s">
        <v>83</v>
      </c>
      <c r="W2241" t="s">
        <v>84</v>
      </c>
      <c r="X2241" t="s"/>
      <c r="Y2241" t="s">
        <v>85</v>
      </c>
      <c r="Z2241">
        <f>HYPERLINK("https://hotel-media.eclerx.com/savepage/tk_15462417195869808_sr_188.html","info")</f>
        <v/>
      </c>
      <c r="AA2241" t="n">
        <v>17082</v>
      </c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242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937859</v>
      </c>
      <c r="AZ2241" t="s">
        <v>2144</v>
      </c>
      <c r="BA2241" t="s"/>
      <c r="BB2241" t="n">
        <v>67555</v>
      </c>
      <c r="BC2241" t="n">
        <v>52.501652</v>
      </c>
      <c r="BD2241" t="n">
        <v>52.501652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2142</v>
      </c>
      <c r="F2242" t="n">
        <v>346694</v>
      </c>
      <c r="G2242" t="s">
        <v>74</v>
      </c>
      <c r="H2242" t="s">
        <v>75</v>
      </c>
      <c r="I2242" t="s"/>
      <c r="J2242" t="s">
        <v>74</v>
      </c>
      <c r="K2242" t="n">
        <v>126</v>
      </c>
      <c r="L2242" t="s">
        <v>76</v>
      </c>
      <c r="M2242" t="s"/>
      <c r="N2242" t="s">
        <v>95</v>
      </c>
      <c r="O2242" t="s">
        <v>78</v>
      </c>
      <c r="P2242" t="s">
        <v>2142</v>
      </c>
      <c r="Q2242" t="s"/>
      <c r="R2242" t="s">
        <v>112</v>
      </c>
      <c r="S2242" t="s">
        <v>1046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>
        <f>HYPERLINK("https://hotel-media.eclerx.com/savepage/tk_15462417195869808_sr_188.html","info")</f>
        <v/>
      </c>
      <c r="AA2242" t="n">
        <v>17082</v>
      </c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242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937859</v>
      </c>
      <c r="AZ2242" t="s">
        <v>2144</v>
      </c>
      <c r="BA2242" t="s"/>
      <c r="BB2242" t="n">
        <v>67555</v>
      </c>
      <c r="BC2242" t="n">
        <v>52.501652</v>
      </c>
      <c r="BD2242" t="n">
        <v>52.501652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2142</v>
      </c>
      <c r="F2243" t="n">
        <v>346694</v>
      </c>
      <c r="G2243" t="s">
        <v>74</v>
      </c>
      <c r="H2243" t="s">
        <v>75</v>
      </c>
      <c r="I2243" t="s"/>
      <c r="J2243" t="s">
        <v>74</v>
      </c>
      <c r="K2243" t="n">
        <v>136</v>
      </c>
      <c r="L2243" t="s">
        <v>76</v>
      </c>
      <c r="M2243" t="s"/>
      <c r="N2243" t="s">
        <v>201</v>
      </c>
      <c r="O2243" t="s">
        <v>78</v>
      </c>
      <c r="P2243" t="s">
        <v>2142</v>
      </c>
      <c r="Q2243" t="s"/>
      <c r="R2243" t="s">
        <v>112</v>
      </c>
      <c r="S2243" t="s">
        <v>912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>
        <f>HYPERLINK("https://hotel-media.eclerx.com/savepage/tk_15462417195869808_sr_188.html","info")</f>
        <v/>
      </c>
      <c r="AA2243" t="n">
        <v>17082</v>
      </c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242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937859</v>
      </c>
      <c r="AZ2243" t="s">
        <v>2144</v>
      </c>
      <c r="BA2243" t="s"/>
      <c r="BB2243" t="n">
        <v>67555</v>
      </c>
      <c r="BC2243" t="n">
        <v>52.501652</v>
      </c>
      <c r="BD2243" t="n">
        <v>52.501652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2142</v>
      </c>
      <c r="F2244" t="n">
        <v>346694</v>
      </c>
      <c r="G2244" t="s">
        <v>74</v>
      </c>
      <c r="H2244" t="s">
        <v>75</v>
      </c>
      <c r="I2244" t="s"/>
      <c r="J2244" t="s">
        <v>74</v>
      </c>
      <c r="K2244" t="n">
        <v>156</v>
      </c>
      <c r="L2244" t="s">
        <v>76</v>
      </c>
      <c r="M2244" t="s"/>
      <c r="N2244" t="s">
        <v>203</v>
      </c>
      <c r="O2244" t="s">
        <v>78</v>
      </c>
      <c r="P2244" t="s">
        <v>2142</v>
      </c>
      <c r="Q2244" t="s"/>
      <c r="R2244" t="s">
        <v>112</v>
      </c>
      <c r="S2244" t="s">
        <v>755</v>
      </c>
      <c r="T2244" t="s">
        <v>81</v>
      </c>
      <c r="U2244" t="s">
        <v>82</v>
      </c>
      <c r="V2244" t="s">
        <v>83</v>
      </c>
      <c r="W2244" t="s">
        <v>84</v>
      </c>
      <c r="X2244" t="s"/>
      <c r="Y2244" t="s">
        <v>85</v>
      </c>
      <c r="Z2244">
        <f>HYPERLINK("https://hotel-media.eclerx.com/savepage/tk_15462417195869808_sr_188.html","info")</f>
        <v/>
      </c>
      <c r="AA2244" t="n">
        <v>17082</v>
      </c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242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937859</v>
      </c>
      <c r="AZ2244" t="s">
        <v>2144</v>
      </c>
      <c r="BA2244" t="s"/>
      <c r="BB2244" t="n">
        <v>67555</v>
      </c>
      <c r="BC2244" t="n">
        <v>52.501652</v>
      </c>
      <c r="BD2244" t="n">
        <v>52.501652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1235</v>
      </c>
      <c r="F2245" t="n">
        <v>-1</v>
      </c>
      <c r="G2245" t="s">
        <v>74</v>
      </c>
      <c r="H2245" t="s">
        <v>75</v>
      </c>
      <c r="I2245" t="s"/>
      <c r="J2245" t="s">
        <v>74</v>
      </c>
      <c r="K2245" t="n">
        <v>56</v>
      </c>
      <c r="L2245" t="s">
        <v>76</v>
      </c>
      <c r="M2245" t="s"/>
      <c r="N2245" t="s">
        <v>787</v>
      </c>
      <c r="O2245" t="s">
        <v>78</v>
      </c>
      <c r="P2245" t="s">
        <v>1235</v>
      </c>
      <c r="Q2245" t="s"/>
      <c r="R2245" t="s">
        <v>79</v>
      </c>
      <c r="S2245" t="s">
        <v>1236</v>
      </c>
      <c r="T2245" t="s">
        <v>81</v>
      </c>
      <c r="U2245" t="s">
        <v>82</v>
      </c>
      <c r="V2245" t="s">
        <v>83</v>
      </c>
      <c r="W2245" t="s">
        <v>84</v>
      </c>
      <c r="X2245" t="s"/>
      <c r="Y2245" t="s">
        <v>85</v>
      </c>
      <c r="Z2245">
        <f>HYPERLINK("https://hotel-media.eclerx.com/savepage/tk_15462418791414123_sr_188.html","info")</f>
        <v/>
      </c>
      <c r="AA2245" t="n">
        <v>-5998666</v>
      </c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329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5998666</v>
      </c>
      <c r="AZ2245" t="s">
        <v>1237</v>
      </c>
      <c r="BA2245" t="s"/>
      <c r="BB2245" t="n">
        <v>75916</v>
      </c>
      <c r="BC2245" t="n">
        <v>52.49672</v>
      </c>
      <c r="BD2245" t="n">
        <v>52.49672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1235</v>
      </c>
      <c r="F2246" t="n">
        <v>-1</v>
      </c>
      <c r="G2246" t="s">
        <v>74</v>
      </c>
      <c r="H2246" t="s">
        <v>75</v>
      </c>
      <c r="I2246" t="s"/>
      <c r="J2246" t="s">
        <v>74</v>
      </c>
      <c r="K2246" t="n">
        <v>80</v>
      </c>
      <c r="L2246" t="s">
        <v>76</v>
      </c>
      <c r="M2246" t="s"/>
      <c r="N2246" t="s">
        <v>104</v>
      </c>
      <c r="O2246" t="s">
        <v>78</v>
      </c>
      <c r="P2246" t="s">
        <v>1235</v>
      </c>
      <c r="Q2246" t="s"/>
      <c r="R2246" t="s">
        <v>79</v>
      </c>
      <c r="S2246" t="s">
        <v>798</v>
      </c>
      <c r="T2246" t="s">
        <v>81</v>
      </c>
      <c r="U2246" t="s">
        <v>82</v>
      </c>
      <c r="V2246" t="s">
        <v>83</v>
      </c>
      <c r="W2246" t="s">
        <v>84</v>
      </c>
      <c r="X2246" t="s"/>
      <c r="Y2246" t="s">
        <v>85</v>
      </c>
      <c r="Z2246">
        <f>HYPERLINK("https://hotel-media.eclerx.com/savepage/tk_15462418791414123_sr_188.html","info")</f>
        <v/>
      </c>
      <c r="AA2246" t="n">
        <v>-5998666</v>
      </c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329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5998666</v>
      </c>
      <c r="AZ2246" t="s">
        <v>1237</v>
      </c>
      <c r="BA2246" t="s"/>
      <c r="BB2246" t="n">
        <v>75916</v>
      </c>
      <c r="BC2246" t="n">
        <v>52.49672</v>
      </c>
      <c r="BD2246" t="n">
        <v>52.49672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1634</v>
      </c>
      <c r="F2247" t="n">
        <v>-1</v>
      </c>
      <c r="G2247" t="s">
        <v>74</v>
      </c>
      <c r="H2247" t="s">
        <v>75</v>
      </c>
      <c r="I2247" t="s"/>
      <c r="J2247" t="s">
        <v>74</v>
      </c>
      <c r="K2247" t="n">
        <v>41</v>
      </c>
      <c r="L2247" t="s">
        <v>76</v>
      </c>
      <c r="M2247" t="s"/>
      <c r="N2247" t="s">
        <v>95</v>
      </c>
      <c r="O2247" t="s">
        <v>78</v>
      </c>
      <c r="P2247" t="s">
        <v>1634</v>
      </c>
      <c r="Q2247" t="s"/>
      <c r="R2247" t="s">
        <v>380</v>
      </c>
      <c r="S2247" t="s">
        <v>1635</v>
      </c>
      <c r="T2247" t="s">
        <v>81</v>
      </c>
      <c r="U2247" t="s">
        <v>82</v>
      </c>
      <c r="V2247" t="s">
        <v>83</v>
      </c>
      <c r="W2247" t="s">
        <v>109</v>
      </c>
      <c r="X2247" t="s"/>
      <c r="Y2247" t="s">
        <v>85</v>
      </c>
      <c r="Z2247">
        <f>HYPERLINK("https://hotel-media.eclerx.com/savepage/tk_15462420318211577_sr_188.html","info")</f>
        <v/>
      </c>
      <c r="AA2247" t="n">
        <v>-2071668</v>
      </c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412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2071668</v>
      </c>
      <c r="AZ2247" t="s">
        <v>1636</v>
      </c>
      <c r="BA2247" t="s"/>
      <c r="BB2247" t="n">
        <v>484955</v>
      </c>
      <c r="BC2247" t="n">
        <v>52.50509</v>
      </c>
      <c r="BD2247" t="n">
        <v>52.50509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323</v>
      </c>
      <c r="F2248" t="n">
        <v>-1</v>
      </c>
      <c r="G2248" t="s">
        <v>74</v>
      </c>
      <c r="H2248" t="s">
        <v>75</v>
      </c>
      <c r="I2248" t="s"/>
      <c r="J2248" t="s">
        <v>74</v>
      </c>
      <c r="K2248" t="n">
        <v>81.15000000000001</v>
      </c>
      <c r="L2248" t="s">
        <v>76</v>
      </c>
      <c r="M2248" t="s"/>
      <c r="N2248" t="s">
        <v>93</v>
      </c>
      <c r="O2248" t="s">
        <v>78</v>
      </c>
      <c r="P2248" t="s">
        <v>323</v>
      </c>
      <c r="Q2248" t="s"/>
      <c r="R2248" t="s">
        <v>112</v>
      </c>
      <c r="S2248" t="s">
        <v>324</v>
      </c>
      <c r="T2248" t="s">
        <v>81</v>
      </c>
      <c r="U2248" t="s">
        <v>82</v>
      </c>
      <c r="V2248" t="s">
        <v>83</v>
      </c>
      <c r="W2248" t="s">
        <v>109</v>
      </c>
      <c r="X2248" t="s"/>
      <c r="Y2248" t="s">
        <v>85</v>
      </c>
      <c r="Z2248">
        <f>HYPERLINK("https://hotel-media.eclerx.com/savepage/tk_15462414327831962_sr_189.html","info")</f>
        <v/>
      </c>
      <c r="AA2248" t="n">
        <v>-4056091</v>
      </c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77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4056091</v>
      </c>
      <c r="AZ2248" t="s">
        <v>325</v>
      </c>
      <c r="BA2248" t="s"/>
      <c r="BB2248" t="n">
        <v>455920</v>
      </c>
      <c r="BC2248" t="n">
        <v>52.52546</v>
      </c>
      <c r="BD2248" t="n">
        <v>52.52546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323</v>
      </c>
      <c r="F2249" t="n">
        <v>-1</v>
      </c>
      <c r="G2249" t="s">
        <v>74</v>
      </c>
      <c r="H2249" t="s">
        <v>75</v>
      </c>
      <c r="I2249" t="s"/>
      <c r="J2249" t="s">
        <v>74</v>
      </c>
      <c r="K2249" t="n">
        <v>95.5</v>
      </c>
      <c r="L2249" t="s">
        <v>76</v>
      </c>
      <c r="M2249" t="s"/>
      <c r="N2249" t="s">
        <v>95</v>
      </c>
      <c r="O2249" t="s">
        <v>78</v>
      </c>
      <c r="P2249" t="s">
        <v>323</v>
      </c>
      <c r="Q2249" t="s"/>
      <c r="R2249" t="s">
        <v>112</v>
      </c>
      <c r="S2249" t="s">
        <v>326</v>
      </c>
      <c r="T2249" t="s">
        <v>81</v>
      </c>
      <c r="U2249" t="s">
        <v>82</v>
      </c>
      <c r="V2249" t="s">
        <v>83</v>
      </c>
      <c r="W2249" t="s">
        <v>109</v>
      </c>
      <c r="X2249" t="s"/>
      <c r="Y2249" t="s">
        <v>85</v>
      </c>
      <c r="Z2249">
        <f>HYPERLINK("https://hotel-media.eclerx.com/savepage/tk_15462414327831962_sr_189.html","info")</f>
        <v/>
      </c>
      <c r="AA2249" t="n">
        <v>-4056091</v>
      </c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77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4056091</v>
      </c>
      <c r="AZ2249" t="s">
        <v>325</v>
      </c>
      <c r="BA2249" t="s"/>
      <c r="BB2249" t="n">
        <v>455920</v>
      </c>
      <c r="BC2249" t="n">
        <v>52.52546</v>
      </c>
      <c r="BD2249" t="n">
        <v>52.52546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323</v>
      </c>
      <c r="F2250" t="n">
        <v>-1</v>
      </c>
      <c r="G2250" t="s">
        <v>74</v>
      </c>
      <c r="H2250" t="s">
        <v>75</v>
      </c>
      <c r="I2250" t="s"/>
      <c r="J2250" t="s">
        <v>74</v>
      </c>
      <c r="K2250" t="n">
        <v>115.5</v>
      </c>
      <c r="L2250" t="s">
        <v>76</v>
      </c>
      <c r="M2250" t="s"/>
      <c r="N2250" t="s">
        <v>327</v>
      </c>
      <c r="O2250" t="s">
        <v>78</v>
      </c>
      <c r="P2250" t="s">
        <v>323</v>
      </c>
      <c r="Q2250" t="s"/>
      <c r="R2250" t="s">
        <v>112</v>
      </c>
      <c r="S2250" t="s">
        <v>328</v>
      </c>
      <c r="T2250" t="s">
        <v>81</v>
      </c>
      <c r="U2250" t="s">
        <v>82</v>
      </c>
      <c r="V2250" t="s">
        <v>83</v>
      </c>
      <c r="W2250" t="s">
        <v>109</v>
      </c>
      <c r="X2250" t="s"/>
      <c r="Y2250" t="s">
        <v>85</v>
      </c>
      <c r="Z2250">
        <f>HYPERLINK("https://hotel-media.eclerx.com/savepage/tk_15462414327831962_sr_189.html","info")</f>
        <v/>
      </c>
      <c r="AA2250" t="n">
        <v>-4056091</v>
      </c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77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4056091</v>
      </c>
      <c r="AZ2250" t="s">
        <v>325</v>
      </c>
      <c r="BA2250" t="s"/>
      <c r="BB2250" t="n">
        <v>455920</v>
      </c>
      <c r="BC2250" t="n">
        <v>52.52546</v>
      </c>
      <c r="BD2250" t="n">
        <v>52.52546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323</v>
      </c>
      <c r="F2251" t="n">
        <v>-1</v>
      </c>
      <c r="G2251" t="s">
        <v>74</v>
      </c>
      <c r="H2251" t="s">
        <v>75</v>
      </c>
      <c r="I2251" t="s"/>
      <c r="J2251" t="s">
        <v>74</v>
      </c>
      <c r="K2251" t="n">
        <v>165.5</v>
      </c>
      <c r="L2251" t="s">
        <v>76</v>
      </c>
      <c r="M2251" t="s"/>
      <c r="N2251" t="s">
        <v>329</v>
      </c>
      <c r="O2251" t="s">
        <v>78</v>
      </c>
      <c r="P2251" t="s">
        <v>323</v>
      </c>
      <c r="Q2251" t="s"/>
      <c r="R2251" t="s">
        <v>112</v>
      </c>
      <c r="S2251" t="s">
        <v>330</v>
      </c>
      <c r="T2251" t="s">
        <v>81</v>
      </c>
      <c r="U2251" t="s">
        <v>82</v>
      </c>
      <c r="V2251" t="s">
        <v>83</v>
      </c>
      <c r="W2251" t="s">
        <v>109</v>
      </c>
      <c r="X2251" t="s"/>
      <c r="Y2251" t="s">
        <v>85</v>
      </c>
      <c r="Z2251">
        <f>HYPERLINK("https://hotel-media.eclerx.com/savepage/tk_15462414327831962_sr_189.html","info")</f>
        <v/>
      </c>
      <c r="AA2251" t="n">
        <v>-4056091</v>
      </c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77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4056091</v>
      </c>
      <c r="AZ2251" t="s">
        <v>325</v>
      </c>
      <c r="BA2251" t="s"/>
      <c r="BB2251" t="n">
        <v>455920</v>
      </c>
      <c r="BC2251" t="n">
        <v>52.52546</v>
      </c>
      <c r="BD2251" t="n">
        <v>52.52546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323</v>
      </c>
      <c r="F2252" t="n">
        <v>-1</v>
      </c>
      <c r="G2252" t="s">
        <v>74</v>
      </c>
      <c r="H2252" t="s">
        <v>75</v>
      </c>
      <c r="I2252" t="s"/>
      <c r="J2252" t="s">
        <v>74</v>
      </c>
      <c r="K2252" t="n">
        <v>165.5</v>
      </c>
      <c r="L2252" t="s">
        <v>76</v>
      </c>
      <c r="M2252" t="s"/>
      <c r="N2252" t="s">
        <v>203</v>
      </c>
      <c r="O2252" t="s">
        <v>78</v>
      </c>
      <c r="P2252" t="s">
        <v>323</v>
      </c>
      <c r="Q2252" t="s"/>
      <c r="R2252" t="s">
        <v>112</v>
      </c>
      <c r="S2252" t="s">
        <v>330</v>
      </c>
      <c r="T2252" t="s">
        <v>81</v>
      </c>
      <c r="U2252" t="s">
        <v>82</v>
      </c>
      <c r="V2252" t="s">
        <v>83</v>
      </c>
      <c r="W2252" t="s">
        <v>109</v>
      </c>
      <c r="X2252" t="s"/>
      <c r="Y2252" t="s">
        <v>85</v>
      </c>
      <c r="Z2252">
        <f>HYPERLINK("https://hotel-media.eclerx.com/savepage/tk_15462414327831962_sr_189.html","info")</f>
        <v/>
      </c>
      <c r="AA2252" t="n">
        <v>-4056091</v>
      </c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77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4056091</v>
      </c>
      <c r="AZ2252" t="s">
        <v>325</v>
      </c>
      <c r="BA2252" t="s"/>
      <c r="BB2252" t="n">
        <v>455920</v>
      </c>
      <c r="BC2252" t="n">
        <v>52.52546</v>
      </c>
      <c r="BD2252" t="n">
        <v>52.52546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2145</v>
      </c>
      <c r="F2253" t="n">
        <v>-1</v>
      </c>
      <c r="G2253" t="s">
        <v>74</v>
      </c>
      <c r="H2253" t="s">
        <v>75</v>
      </c>
      <c r="I2253" t="s"/>
      <c r="J2253" t="s">
        <v>74</v>
      </c>
      <c r="K2253" t="n">
        <v>122</v>
      </c>
      <c r="L2253" t="s">
        <v>76</v>
      </c>
      <c r="M2253" t="s"/>
      <c r="N2253" t="s">
        <v>95</v>
      </c>
      <c r="O2253" t="s">
        <v>78</v>
      </c>
      <c r="P2253" t="s">
        <v>2145</v>
      </c>
      <c r="Q2253" t="s"/>
      <c r="R2253" t="s">
        <v>112</v>
      </c>
      <c r="S2253" t="s">
        <v>167</v>
      </c>
      <c r="T2253" t="s">
        <v>81</v>
      </c>
      <c r="U2253" t="s">
        <v>82</v>
      </c>
      <c r="V2253" t="s">
        <v>83</v>
      </c>
      <c r="W2253" t="s">
        <v>109</v>
      </c>
      <c r="X2253" t="s"/>
      <c r="Y2253" t="s">
        <v>85</v>
      </c>
      <c r="Z2253">
        <f>HYPERLINK("https://hotel-media.eclerx.com/savepage/tk_15462420004879522_sr_189.html","info")</f>
        <v/>
      </c>
      <c r="AA2253" t="n">
        <v>-2071565</v>
      </c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351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2071565</v>
      </c>
      <c r="AZ2253" t="s">
        <v>2146</v>
      </c>
      <c r="BA2253" t="s"/>
      <c r="BB2253" t="n">
        <v>27350</v>
      </c>
      <c r="BC2253" t="n">
        <v>52.493229</v>
      </c>
      <c r="BD2253" t="n">
        <v>52.493229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2145</v>
      </c>
      <c r="F2254" t="n">
        <v>-1</v>
      </c>
      <c r="G2254" t="s">
        <v>74</v>
      </c>
      <c r="H2254" t="s">
        <v>75</v>
      </c>
      <c r="I2254" t="s"/>
      <c r="J2254" t="s">
        <v>74</v>
      </c>
      <c r="K2254" t="n">
        <v>137</v>
      </c>
      <c r="L2254" t="s">
        <v>76</v>
      </c>
      <c r="M2254" t="s"/>
      <c r="N2254" t="s">
        <v>201</v>
      </c>
      <c r="O2254" t="s">
        <v>78</v>
      </c>
      <c r="P2254" t="s">
        <v>2145</v>
      </c>
      <c r="Q2254" t="s"/>
      <c r="R2254" t="s">
        <v>112</v>
      </c>
      <c r="S2254" t="s">
        <v>333</v>
      </c>
      <c r="T2254" t="s">
        <v>81</v>
      </c>
      <c r="U2254" t="s">
        <v>82</v>
      </c>
      <c r="V2254" t="s">
        <v>83</v>
      </c>
      <c r="W2254" t="s">
        <v>109</v>
      </c>
      <c r="X2254" t="s"/>
      <c r="Y2254" t="s">
        <v>85</v>
      </c>
      <c r="Z2254">
        <f>HYPERLINK("https://hotel-media.eclerx.com/savepage/tk_15462420004879522_sr_189.html","info")</f>
        <v/>
      </c>
      <c r="AA2254" t="n">
        <v>-2071565</v>
      </c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351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2071565</v>
      </c>
      <c r="AZ2254" t="s">
        <v>2146</v>
      </c>
      <c r="BA2254" t="s"/>
      <c r="BB2254" t="n">
        <v>27350</v>
      </c>
      <c r="BC2254" t="n">
        <v>52.493229</v>
      </c>
      <c r="BD2254" t="n">
        <v>52.493229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2145</v>
      </c>
      <c r="F2255" t="n">
        <v>-1</v>
      </c>
      <c r="G2255" t="s">
        <v>74</v>
      </c>
      <c r="H2255" t="s">
        <v>75</v>
      </c>
      <c r="I2255" t="s"/>
      <c r="J2255" t="s">
        <v>74</v>
      </c>
      <c r="K2255" t="n">
        <v>156.8</v>
      </c>
      <c r="L2255" t="s">
        <v>76</v>
      </c>
      <c r="M2255" t="s"/>
      <c r="N2255" t="s">
        <v>183</v>
      </c>
      <c r="O2255" t="s">
        <v>78</v>
      </c>
      <c r="P2255" t="s">
        <v>2145</v>
      </c>
      <c r="Q2255" t="s"/>
      <c r="R2255" t="s">
        <v>112</v>
      </c>
      <c r="S2255" t="s">
        <v>2147</v>
      </c>
      <c r="T2255" t="s">
        <v>81</v>
      </c>
      <c r="U2255" t="s">
        <v>82</v>
      </c>
      <c r="V2255" t="s">
        <v>83</v>
      </c>
      <c r="W2255" t="s">
        <v>84</v>
      </c>
      <c r="X2255" t="s"/>
      <c r="Y2255" t="s">
        <v>85</v>
      </c>
      <c r="Z2255">
        <f>HYPERLINK("https://hotel-media.eclerx.com/savepage/tk_15462420004879522_sr_189.html","info")</f>
        <v/>
      </c>
      <c r="AA2255" t="n">
        <v>-2071565</v>
      </c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351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2071565</v>
      </c>
      <c r="AZ2255" t="s">
        <v>2146</v>
      </c>
      <c r="BA2255" t="s"/>
      <c r="BB2255" t="n">
        <v>27350</v>
      </c>
      <c r="BC2255" t="n">
        <v>52.493229</v>
      </c>
      <c r="BD2255" t="n">
        <v>52.493229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1506</v>
      </c>
      <c r="F2256" t="n">
        <v>272395</v>
      </c>
      <c r="G2256" t="s">
        <v>74</v>
      </c>
      <c r="H2256" t="s">
        <v>75</v>
      </c>
      <c r="I2256" t="s"/>
      <c r="J2256" t="s">
        <v>74</v>
      </c>
      <c r="K2256" t="n">
        <v>62.9</v>
      </c>
      <c r="L2256" t="s">
        <v>76</v>
      </c>
      <c r="M2256" t="s"/>
      <c r="N2256" t="s">
        <v>93</v>
      </c>
      <c r="O2256" t="s">
        <v>78</v>
      </c>
      <c r="P2256" t="s">
        <v>1506</v>
      </c>
      <c r="Q2256" t="s"/>
      <c r="R2256" t="s">
        <v>171</v>
      </c>
      <c r="S2256" t="s">
        <v>1315</v>
      </c>
      <c r="T2256" t="s">
        <v>81</v>
      </c>
      <c r="U2256" t="s">
        <v>82</v>
      </c>
      <c r="V2256" t="s">
        <v>83</v>
      </c>
      <c r="W2256" t="s">
        <v>109</v>
      </c>
      <c r="X2256" t="s"/>
      <c r="Y2256" t="s">
        <v>85</v>
      </c>
      <c r="Z2256">
        <f>HYPERLINK("https://hotel-media.eclerx.com/savepage/tk_15462414697989364_sr_188.html","info")</f>
        <v/>
      </c>
      <c r="AA2256" t="n">
        <v>90011</v>
      </c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108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937738</v>
      </c>
      <c r="AZ2256" t="s">
        <v>1507</v>
      </c>
      <c r="BA2256" t="s"/>
      <c r="BB2256" t="n">
        <v>400879</v>
      </c>
      <c r="BC2256" t="n">
        <v>52.51489</v>
      </c>
      <c r="BD2256" t="n">
        <v>52.51489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1506</v>
      </c>
      <c r="F2257" t="n">
        <v>272395</v>
      </c>
      <c r="G2257" t="s">
        <v>74</v>
      </c>
      <c r="H2257" t="s">
        <v>75</v>
      </c>
      <c r="I2257" t="s"/>
      <c r="J2257" t="s">
        <v>74</v>
      </c>
      <c r="K2257" t="n">
        <v>70.01000000000001</v>
      </c>
      <c r="L2257" t="s">
        <v>76</v>
      </c>
      <c r="M2257" t="s"/>
      <c r="N2257" t="s">
        <v>1508</v>
      </c>
      <c r="O2257" t="s">
        <v>78</v>
      </c>
      <c r="P2257" t="s">
        <v>1506</v>
      </c>
      <c r="Q2257" t="s"/>
      <c r="R2257" t="s">
        <v>171</v>
      </c>
      <c r="S2257" t="s">
        <v>355</v>
      </c>
      <c r="T2257" t="s">
        <v>81</v>
      </c>
      <c r="U2257" t="s">
        <v>82</v>
      </c>
      <c r="V2257" t="s">
        <v>83</v>
      </c>
      <c r="W2257" t="s">
        <v>109</v>
      </c>
      <c r="X2257" t="s"/>
      <c r="Y2257" t="s">
        <v>85</v>
      </c>
      <c r="Z2257">
        <f>HYPERLINK("https://hotel-media.eclerx.com/savepage/tk_15462414697989364_sr_188.html","info")</f>
        <v/>
      </c>
      <c r="AA2257" t="n">
        <v>90011</v>
      </c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108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937738</v>
      </c>
      <c r="AZ2257" t="s">
        <v>1507</v>
      </c>
      <c r="BA2257" t="s"/>
      <c r="BB2257" t="n">
        <v>400879</v>
      </c>
      <c r="BC2257" t="n">
        <v>52.51489</v>
      </c>
      <c r="BD2257" t="n">
        <v>52.51489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1506</v>
      </c>
      <c r="F2258" t="n">
        <v>272395</v>
      </c>
      <c r="G2258" t="s">
        <v>74</v>
      </c>
      <c r="H2258" t="s">
        <v>75</v>
      </c>
      <c r="I2258" t="s"/>
      <c r="J2258" t="s">
        <v>74</v>
      </c>
      <c r="K2258" t="n">
        <v>75</v>
      </c>
      <c r="L2258" t="s">
        <v>76</v>
      </c>
      <c r="M2258" t="s"/>
      <c r="N2258" t="s">
        <v>1509</v>
      </c>
      <c r="O2258" t="s">
        <v>78</v>
      </c>
      <c r="P2258" t="s">
        <v>1506</v>
      </c>
      <c r="Q2258" t="s"/>
      <c r="R2258" t="s">
        <v>171</v>
      </c>
      <c r="S2258" t="s">
        <v>210</v>
      </c>
      <c r="T2258" t="s">
        <v>81</v>
      </c>
      <c r="U2258" t="s">
        <v>82</v>
      </c>
      <c r="V2258" t="s">
        <v>83</v>
      </c>
      <c r="W2258" t="s">
        <v>109</v>
      </c>
      <c r="X2258" t="s"/>
      <c r="Y2258" t="s">
        <v>85</v>
      </c>
      <c r="Z2258">
        <f>HYPERLINK("https://hotel-media.eclerx.com/savepage/tk_15462414697989364_sr_188.html","info")</f>
        <v/>
      </c>
      <c r="AA2258" t="n">
        <v>90011</v>
      </c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108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937738</v>
      </c>
      <c r="AZ2258" t="s">
        <v>1507</v>
      </c>
      <c r="BA2258" t="s"/>
      <c r="BB2258" t="n">
        <v>400879</v>
      </c>
      <c r="BC2258" t="n">
        <v>52.51489</v>
      </c>
      <c r="BD2258" t="n">
        <v>52.51489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1506</v>
      </c>
      <c r="F2259" t="n">
        <v>272395</v>
      </c>
      <c r="G2259" t="s">
        <v>74</v>
      </c>
      <c r="H2259" t="s">
        <v>75</v>
      </c>
      <c r="I2259" t="s"/>
      <c r="J2259" t="s">
        <v>74</v>
      </c>
      <c r="K2259" t="n">
        <v>89.01000000000001</v>
      </c>
      <c r="L2259" t="s">
        <v>76</v>
      </c>
      <c r="M2259" t="s"/>
      <c r="N2259" t="s">
        <v>1510</v>
      </c>
      <c r="O2259" t="s">
        <v>78</v>
      </c>
      <c r="P2259" t="s">
        <v>1506</v>
      </c>
      <c r="Q2259" t="s"/>
      <c r="R2259" t="s">
        <v>171</v>
      </c>
      <c r="S2259" t="s">
        <v>476</v>
      </c>
      <c r="T2259" t="s">
        <v>81</v>
      </c>
      <c r="U2259" t="s">
        <v>82</v>
      </c>
      <c r="V2259" t="s">
        <v>83</v>
      </c>
      <c r="W2259" t="s">
        <v>109</v>
      </c>
      <c r="X2259" t="s"/>
      <c r="Y2259" t="s">
        <v>85</v>
      </c>
      <c r="Z2259">
        <f>HYPERLINK("https://hotel-media.eclerx.com/savepage/tk_15462414697989364_sr_188.html","info")</f>
        <v/>
      </c>
      <c r="AA2259" t="n">
        <v>90011</v>
      </c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108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937738</v>
      </c>
      <c r="AZ2259" t="s">
        <v>1507</v>
      </c>
      <c r="BA2259" t="s"/>
      <c r="BB2259" t="n">
        <v>400879</v>
      </c>
      <c r="BC2259" t="n">
        <v>52.51489</v>
      </c>
      <c r="BD2259" t="n">
        <v>52.51489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1948</v>
      </c>
      <c r="F2260" t="n">
        <v>3581295</v>
      </c>
      <c r="G2260" t="s">
        <v>74</v>
      </c>
      <c r="H2260" t="s">
        <v>75</v>
      </c>
      <c r="I2260" t="s"/>
      <c r="J2260" t="s">
        <v>74</v>
      </c>
      <c r="K2260" t="n">
        <v>112.7</v>
      </c>
      <c r="L2260" t="s">
        <v>76</v>
      </c>
      <c r="M2260" t="s"/>
      <c r="N2260" t="s">
        <v>104</v>
      </c>
      <c r="O2260" t="s">
        <v>78</v>
      </c>
      <c r="P2260" t="s">
        <v>1949</v>
      </c>
      <c r="Q2260" t="s"/>
      <c r="R2260" t="s">
        <v>79</v>
      </c>
      <c r="S2260" t="s">
        <v>1950</v>
      </c>
      <c r="T2260" t="s">
        <v>81</v>
      </c>
      <c r="U2260" t="s">
        <v>82</v>
      </c>
      <c r="V2260" t="s">
        <v>83</v>
      </c>
      <c r="W2260" t="s">
        <v>109</v>
      </c>
      <c r="X2260" t="s"/>
      <c r="Y2260" t="s">
        <v>85</v>
      </c>
      <c r="Z2260">
        <f>HYPERLINK("https://hotel-media.eclerx.com/savepage/tk_15462418590371294_sr_189.html","info")</f>
        <v/>
      </c>
      <c r="AA2260" t="n">
        <v>274365</v>
      </c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285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7000816</v>
      </c>
      <c r="AZ2260" t="s">
        <v>1951</v>
      </c>
      <c r="BA2260" t="s"/>
      <c r="BB2260" t="n">
        <v>146886</v>
      </c>
      <c r="BC2260" t="n">
        <v>52.49582</v>
      </c>
      <c r="BD2260" t="n">
        <v>52.49582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914</v>
      </c>
      <c r="F2261" t="n">
        <v>-1</v>
      </c>
      <c r="G2261" t="s">
        <v>74</v>
      </c>
      <c r="H2261" t="s">
        <v>75</v>
      </c>
      <c r="I2261" t="s"/>
      <c r="J2261" t="s">
        <v>74</v>
      </c>
      <c r="K2261" t="n">
        <v>201.08</v>
      </c>
      <c r="L2261" t="s">
        <v>76</v>
      </c>
      <c r="M2261" t="s"/>
      <c r="N2261" t="s">
        <v>915</v>
      </c>
      <c r="O2261" t="s">
        <v>78</v>
      </c>
      <c r="P2261" t="s">
        <v>914</v>
      </c>
      <c r="Q2261" t="s"/>
      <c r="R2261" t="s">
        <v>107</v>
      </c>
      <c r="S2261" t="s">
        <v>916</v>
      </c>
      <c r="T2261" t="s">
        <v>81</v>
      </c>
      <c r="U2261" t="s">
        <v>82</v>
      </c>
      <c r="V2261" t="s">
        <v>83</v>
      </c>
      <c r="W2261" t="s">
        <v>109</v>
      </c>
      <c r="X2261" t="s"/>
      <c r="Y2261" t="s">
        <v>85</v>
      </c>
      <c r="Z2261">
        <f>HYPERLINK("https://hotel-media.eclerx.com/savepage/tk_15462419900675578_sr_189.html","info")</f>
        <v/>
      </c>
      <c r="AA2261" t="n">
        <v>-8979265</v>
      </c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346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8979265</v>
      </c>
      <c r="AZ2261" t="s">
        <v>917</v>
      </c>
      <c r="BA2261" t="s"/>
      <c r="BB2261" t="n">
        <v>145455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914</v>
      </c>
      <c r="F2262" t="n">
        <v>-1</v>
      </c>
      <c r="G2262" t="s">
        <v>74</v>
      </c>
      <c r="H2262" t="s">
        <v>75</v>
      </c>
      <c r="I2262" t="s"/>
      <c r="J2262" t="s">
        <v>74</v>
      </c>
      <c r="K2262" t="n">
        <v>236.25</v>
      </c>
      <c r="L2262" t="s">
        <v>76</v>
      </c>
      <c r="M2262" t="s"/>
      <c r="N2262" t="s">
        <v>918</v>
      </c>
      <c r="O2262" t="s">
        <v>78</v>
      </c>
      <c r="P2262" t="s">
        <v>914</v>
      </c>
      <c r="Q2262" t="s"/>
      <c r="R2262" t="s">
        <v>107</v>
      </c>
      <c r="S2262" t="s">
        <v>919</v>
      </c>
      <c r="T2262" t="s">
        <v>81</v>
      </c>
      <c r="U2262" t="s">
        <v>82</v>
      </c>
      <c r="V2262" t="s">
        <v>83</v>
      </c>
      <c r="W2262" t="s">
        <v>109</v>
      </c>
      <c r="X2262" t="s"/>
      <c r="Y2262" t="s">
        <v>85</v>
      </c>
      <c r="Z2262">
        <f>HYPERLINK("https://hotel-media.eclerx.com/savepage/tk_15462419900675578_sr_189.html","info")</f>
        <v/>
      </c>
      <c r="AA2262" t="n">
        <v>-8979265</v>
      </c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346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8979265</v>
      </c>
      <c r="AZ2262" t="s">
        <v>917</v>
      </c>
      <c r="BA2262" t="s"/>
      <c r="BB2262" t="n">
        <v>145455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914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227.33</v>
      </c>
      <c r="L2263" t="s">
        <v>76</v>
      </c>
      <c r="M2263" t="s"/>
      <c r="N2263" t="s">
        <v>920</v>
      </c>
      <c r="O2263" t="s">
        <v>78</v>
      </c>
      <c r="P2263" t="s">
        <v>914</v>
      </c>
      <c r="Q2263" t="s"/>
      <c r="R2263" t="s">
        <v>107</v>
      </c>
      <c r="S2263" t="s">
        <v>921</v>
      </c>
      <c r="T2263" t="s">
        <v>81</v>
      </c>
      <c r="U2263" t="s">
        <v>82</v>
      </c>
      <c r="V2263" t="s">
        <v>83</v>
      </c>
      <c r="W2263" t="s">
        <v>109</v>
      </c>
      <c r="X2263" t="s"/>
      <c r="Y2263" t="s">
        <v>85</v>
      </c>
      <c r="Z2263">
        <f>HYPERLINK("https://hotel-media.eclerx.com/savepage/tk_15462419900675578_sr_189.html","info")</f>
        <v/>
      </c>
      <c r="AA2263" t="n">
        <v>-8979265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346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8979265</v>
      </c>
      <c r="AZ2263" t="s">
        <v>917</v>
      </c>
      <c r="BA2263" t="s"/>
      <c r="BB2263" t="n">
        <v>145455</v>
      </c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914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227.33</v>
      </c>
      <c r="L2264" t="s">
        <v>76</v>
      </c>
      <c r="M2264" t="s"/>
      <c r="N2264" t="s">
        <v>922</v>
      </c>
      <c r="O2264" t="s">
        <v>78</v>
      </c>
      <c r="P2264" t="s">
        <v>914</v>
      </c>
      <c r="Q2264" t="s"/>
      <c r="R2264" t="s">
        <v>107</v>
      </c>
      <c r="S2264" t="s">
        <v>921</v>
      </c>
      <c r="T2264" t="s">
        <v>81</v>
      </c>
      <c r="U2264" t="s">
        <v>82</v>
      </c>
      <c r="V2264" t="s">
        <v>83</v>
      </c>
      <c r="W2264" t="s">
        <v>109</v>
      </c>
      <c r="X2264" t="s"/>
      <c r="Y2264" t="s">
        <v>85</v>
      </c>
      <c r="Z2264">
        <f>HYPERLINK("https://hotel-media.eclerx.com/savepage/tk_15462419900675578_sr_189.html","info")</f>
        <v/>
      </c>
      <c r="AA2264" t="n">
        <v>-8979265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346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8979265</v>
      </c>
      <c r="AZ2264" t="s">
        <v>917</v>
      </c>
      <c r="BA2264" t="s"/>
      <c r="BB2264" t="n">
        <v>145455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914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236.25</v>
      </c>
      <c r="L2265" t="s">
        <v>76</v>
      </c>
      <c r="M2265" t="s"/>
      <c r="N2265" t="s">
        <v>923</v>
      </c>
      <c r="O2265" t="s">
        <v>78</v>
      </c>
      <c r="P2265" t="s">
        <v>914</v>
      </c>
      <c r="Q2265" t="s"/>
      <c r="R2265" t="s">
        <v>107</v>
      </c>
      <c r="S2265" t="s">
        <v>919</v>
      </c>
      <c r="T2265" t="s">
        <v>81</v>
      </c>
      <c r="U2265" t="s">
        <v>82</v>
      </c>
      <c r="V2265" t="s">
        <v>83</v>
      </c>
      <c r="W2265" t="s">
        <v>109</v>
      </c>
      <c r="X2265" t="s"/>
      <c r="Y2265" t="s">
        <v>85</v>
      </c>
      <c r="Z2265">
        <f>HYPERLINK("https://hotel-media.eclerx.com/savepage/tk_15462419900675578_sr_189.html","info")</f>
        <v/>
      </c>
      <c r="AA2265" t="n">
        <v>-8979265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346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8979265</v>
      </c>
      <c r="AZ2265" t="s">
        <v>917</v>
      </c>
      <c r="BA2265" t="s"/>
      <c r="BB2265" t="n">
        <v>145455</v>
      </c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914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257.25</v>
      </c>
      <c r="L2266" t="s">
        <v>76</v>
      </c>
      <c r="M2266" t="s"/>
      <c r="N2266" t="s">
        <v>923</v>
      </c>
      <c r="O2266" t="s">
        <v>78</v>
      </c>
      <c r="P2266" t="s">
        <v>914</v>
      </c>
      <c r="Q2266" t="s"/>
      <c r="R2266" t="s">
        <v>107</v>
      </c>
      <c r="S2266" t="s">
        <v>924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>
        <f>HYPERLINK("https://hotel-media.eclerx.com/savepage/tk_15462419900675578_sr_189.html","info")</f>
        <v/>
      </c>
      <c r="AA2266" t="n">
        <v>-8979265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346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8979265</v>
      </c>
      <c r="AZ2266" t="s">
        <v>917</v>
      </c>
      <c r="BA2266" t="s"/>
      <c r="BB2266" t="n">
        <v>145455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914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267.75</v>
      </c>
      <c r="L2267" t="s">
        <v>76</v>
      </c>
      <c r="M2267" t="s"/>
      <c r="N2267" t="s">
        <v>920</v>
      </c>
      <c r="O2267" t="s">
        <v>78</v>
      </c>
      <c r="P2267" t="s">
        <v>914</v>
      </c>
      <c r="Q2267" t="s"/>
      <c r="R2267" t="s">
        <v>107</v>
      </c>
      <c r="S2267" t="s">
        <v>925</v>
      </c>
      <c r="T2267" t="s">
        <v>81</v>
      </c>
      <c r="U2267" t="s">
        <v>82</v>
      </c>
      <c r="V2267" t="s">
        <v>83</v>
      </c>
      <c r="W2267" t="s">
        <v>109</v>
      </c>
      <c r="X2267" t="s"/>
      <c r="Y2267" t="s">
        <v>85</v>
      </c>
      <c r="Z2267">
        <f>HYPERLINK("https://hotel-media.eclerx.com/savepage/tk_15462419900675578_sr_189.html","info")</f>
        <v/>
      </c>
      <c r="AA2267" t="n">
        <v>-8979265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346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8979265</v>
      </c>
      <c r="AZ2267" t="s">
        <v>917</v>
      </c>
      <c r="BA2267" t="s"/>
      <c r="BB2267" t="n">
        <v>145455</v>
      </c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914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267.75</v>
      </c>
      <c r="L2268" t="s">
        <v>76</v>
      </c>
      <c r="M2268" t="s"/>
      <c r="N2268" t="s">
        <v>922</v>
      </c>
      <c r="O2268" t="s">
        <v>78</v>
      </c>
      <c r="P2268" t="s">
        <v>914</v>
      </c>
      <c r="Q2268" t="s"/>
      <c r="R2268" t="s">
        <v>107</v>
      </c>
      <c r="S2268" t="s">
        <v>925</v>
      </c>
      <c r="T2268" t="s">
        <v>81</v>
      </c>
      <c r="U2268" t="s">
        <v>82</v>
      </c>
      <c r="V2268" t="s">
        <v>83</v>
      </c>
      <c r="W2268" t="s">
        <v>109</v>
      </c>
      <c r="X2268" t="s"/>
      <c r="Y2268" t="s">
        <v>85</v>
      </c>
      <c r="Z2268">
        <f>HYPERLINK("https://hotel-media.eclerx.com/savepage/tk_15462419900675578_sr_189.html","info")</f>
        <v/>
      </c>
      <c r="AA2268" t="n">
        <v>-8979265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346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8979265</v>
      </c>
      <c r="AZ2268" t="s">
        <v>917</v>
      </c>
      <c r="BA2268" t="s"/>
      <c r="BB2268" t="n">
        <v>145455</v>
      </c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914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278.25</v>
      </c>
      <c r="L2269" t="s">
        <v>76</v>
      </c>
      <c r="M2269" t="s"/>
      <c r="N2269" t="s">
        <v>918</v>
      </c>
      <c r="O2269" t="s">
        <v>78</v>
      </c>
      <c r="P2269" t="s">
        <v>914</v>
      </c>
      <c r="Q2269" t="s"/>
      <c r="R2269" t="s">
        <v>107</v>
      </c>
      <c r="S2269" t="s">
        <v>926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>
        <f>HYPERLINK("https://hotel-media.eclerx.com/savepage/tk_15462419900675578_sr_189.html","info")</f>
        <v/>
      </c>
      <c r="AA2269" t="n">
        <v>-8979265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346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8979265</v>
      </c>
      <c r="AZ2269" t="s">
        <v>917</v>
      </c>
      <c r="BA2269" t="s"/>
      <c r="BB2269" t="n">
        <v>145455</v>
      </c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914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288.75</v>
      </c>
      <c r="L2270" t="s">
        <v>76</v>
      </c>
      <c r="M2270" t="s"/>
      <c r="N2270" t="s">
        <v>920</v>
      </c>
      <c r="O2270" t="s">
        <v>78</v>
      </c>
      <c r="P2270" t="s">
        <v>914</v>
      </c>
      <c r="Q2270" t="s"/>
      <c r="R2270" t="s">
        <v>107</v>
      </c>
      <c r="S2270" t="s">
        <v>927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>
        <f>HYPERLINK("https://hotel-media.eclerx.com/savepage/tk_15462419900675578_sr_189.html","info")</f>
        <v/>
      </c>
      <c r="AA2270" t="n">
        <v>-8979265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346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8979265</v>
      </c>
      <c r="AZ2270" t="s">
        <v>917</v>
      </c>
      <c r="BA2270" t="s"/>
      <c r="BB2270" t="n">
        <v>145455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914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288.75</v>
      </c>
      <c r="L2271" t="s">
        <v>76</v>
      </c>
      <c r="M2271" t="s"/>
      <c r="N2271" t="s">
        <v>922</v>
      </c>
      <c r="O2271" t="s">
        <v>78</v>
      </c>
      <c r="P2271" t="s">
        <v>914</v>
      </c>
      <c r="Q2271" t="s"/>
      <c r="R2271" t="s">
        <v>107</v>
      </c>
      <c r="S2271" t="s">
        <v>927</v>
      </c>
      <c r="T2271" t="s">
        <v>81</v>
      </c>
      <c r="U2271" t="s">
        <v>82</v>
      </c>
      <c r="V2271" t="s">
        <v>83</v>
      </c>
      <c r="W2271" t="s">
        <v>84</v>
      </c>
      <c r="X2271" t="s"/>
      <c r="Y2271" t="s">
        <v>85</v>
      </c>
      <c r="Z2271">
        <f>HYPERLINK("https://hotel-media.eclerx.com/savepage/tk_15462419900675578_sr_189.html","info")</f>
        <v/>
      </c>
      <c r="AA2271" t="n">
        <v>-8979265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346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8979265</v>
      </c>
      <c r="AZ2271" t="s">
        <v>917</v>
      </c>
      <c r="BA2271" t="s"/>
      <c r="BB2271" t="n">
        <v>145455</v>
      </c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914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320.25</v>
      </c>
      <c r="L2272" t="s">
        <v>76</v>
      </c>
      <c r="M2272" t="s"/>
      <c r="N2272" t="s">
        <v>928</v>
      </c>
      <c r="O2272" t="s">
        <v>78</v>
      </c>
      <c r="P2272" t="s">
        <v>914</v>
      </c>
      <c r="Q2272" t="s"/>
      <c r="R2272" t="s">
        <v>107</v>
      </c>
      <c r="S2272" t="s">
        <v>929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>
        <f>HYPERLINK("https://hotel-media.eclerx.com/savepage/tk_15462419900675578_sr_189.html","info")</f>
        <v/>
      </c>
      <c r="AA2272" t="n">
        <v>-8979265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346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8979265</v>
      </c>
      <c r="AZ2272" t="s">
        <v>917</v>
      </c>
      <c r="BA2272" t="s"/>
      <c r="BB2272" t="n">
        <v>145455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914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341.25</v>
      </c>
      <c r="L2273" t="s">
        <v>76</v>
      </c>
      <c r="M2273" t="s"/>
      <c r="N2273" t="s">
        <v>930</v>
      </c>
      <c r="O2273" t="s">
        <v>78</v>
      </c>
      <c r="P2273" t="s">
        <v>914</v>
      </c>
      <c r="Q2273" t="s"/>
      <c r="R2273" t="s">
        <v>107</v>
      </c>
      <c r="S2273" t="s">
        <v>931</v>
      </c>
      <c r="T2273" t="s">
        <v>81</v>
      </c>
      <c r="U2273" t="s">
        <v>82</v>
      </c>
      <c r="V2273" t="s">
        <v>83</v>
      </c>
      <c r="W2273" t="s">
        <v>84</v>
      </c>
      <c r="X2273" t="s"/>
      <c r="Y2273" t="s">
        <v>85</v>
      </c>
      <c r="Z2273">
        <f>HYPERLINK("https://hotel-media.eclerx.com/savepage/tk_15462419900675578_sr_189.html","info")</f>
        <v/>
      </c>
      <c r="AA2273" t="n">
        <v>-8979265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346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8979265</v>
      </c>
      <c r="AZ2273" t="s">
        <v>917</v>
      </c>
      <c r="BA2273" t="s"/>
      <c r="BB2273" t="n">
        <v>145455</v>
      </c>
      <c r="BC2273" t="s"/>
      <c r="BD2273" t="s"/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914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362.25</v>
      </c>
      <c r="L2274" t="s">
        <v>76</v>
      </c>
      <c r="M2274" t="s"/>
      <c r="N2274" t="s">
        <v>932</v>
      </c>
      <c r="O2274" t="s">
        <v>78</v>
      </c>
      <c r="P2274" t="s">
        <v>914</v>
      </c>
      <c r="Q2274" t="s"/>
      <c r="R2274" t="s">
        <v>107</v>
      </c>
      <c r="S2274" t="s">
        <v>933</v>
      </c>
      <c r="T2274" t="s">
        <v>81</v>
      </c>
      <c r="U2274" t="s">
        <v>82</v>
      </c>
      <c r="V2274" t="s">
        <v>83</v>
      </c>
      <c r="W2274" t="s">
        <v>84</v>
      </c>
      <c r="X2274" t="s"/>
      <c r="Y2274" t="s">
        <v>85</v>
      </c>
      <c r="Z2274">
        <f>HYPERLINK("https://hotel-media.eclerx.com/savepage/tk_15462419900675578_sr_189.html","info")</f>
        <v/>
      </c>
      <c r="AA2274" t="n">
        <v>-8979265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346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8979265</v>
      </c>
      <c r="AZ2274" t="s">
        <v>917</v>
      </c>
      <c r="BA2274" t="s"/>
      <c r="BB2274" t="n">
        <v>145455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914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582.75</v>
      </c>
      <c r="L2275" t="s">
        <v>76</v>
      </c>
      <c r="M2275" t="s"/>
      <c r="N2275" t="s">
        <v>934</v>
      </c>
      <c r="O2275" t="s">
        <v>78</v>
      </c>
      <c r="P2275" t="s">
        <v>914</v>
      </c>
      <c r="Q2275" t="s"/>
      <c r="R2275" t="s">
        <v>107</v>
      </c>
      <c r="S2275" t="s">
        <v>935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>
        <f>HYPERLINK("https://hotel-media.eclerx.com/savepage/tk_15462419900675578_sr_189.html","info")</f>
        <v/>
      </c>
      <c r="AA2275" t="n">
        <v>-8979265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346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8979265</v>
      </c>
      <c r="AZ2275" t="s">
        <v>917</v>
      </c>
      <c r="BA2275" t="s"/>
      <c r="BB2275" t="n">
        <v>145455</v>
      </c>
      <c r="BC2275" t="s"/>
      <c r="BD2275" t="s"/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914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1370.25</v>
      </c>
      <c r="L2276" t="s">
        <v>76</v>
      </c>
      <c r="M2276" t="s"/>
      <c r="N2276" t="s">
        <v>936</v>
      </c>
      <c r="O2276" t="s">
        <v>78</v>
      </c>
      <c r="P2276" t="s">
        <v>914</v>
      </c>
      <c r="Q2276" t="s"/>
      <c r="R2276" t="s">
        <v>107</v>
      </c>
      <c r="S2276" t="s">
        <v>937</v>
      </c>
      <c r="T2276" t="s">
        <v>81</v>
      </c>
      <c r="U2276" t="s">
        <v>82</v>
      </c>
      <c r="V2276" t="s">
        <v>83</v>
      </c>
      <c r="W2276" t="s">
        <v>109</v>
      </c>
      <c r="X2276" t="s"/>
      <c r="Y2276" t="s">
        <v>85</v>
      </c>
      <c r="Z2276">
        <f>HYPERLINK("https://hotel-media.eclerx.com/savepage/tk_15462419900675578_sr_189.html","info")</f>
        <v/>
      </c>
      <c r="AA2276" t="n">
        <v>-8979265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346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8979265</v>
      </c>
      <c r="AZ2276" t="s">
        <v>917</v>
      </c>
      <c r="BA2276" t="s"/>
      <c r="BB2276" t="n">
        <v>145455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914</v>
      </c>
      <c r="F2277" t="n">
        <v>-1</v>
      </c>
      <c r="G2277" t="s">
        <v>74</v>
      </c>
      <c r="H2277" t="s">
        <v>75</v>
      </c>
      <c r="I2277" t="s"/>
      <c r="J2277" t="s">
        <v>74</v>
      </c>
      <c r="K2277" t="n">
        <v>12600</v>
      </c>
      <c r="L2277" t="s">
        <v>76</v>
      </c>
      <c r="M2277" t="s"/>
      <c r="N2277" t="s">
        <v>938</v>
      </c>
      <c r="O2277" t="s">
        <v>939</v>
      </c>
      <c r="P2277" t="s">
        <v>914</v>
      </c>
      <c r="Q2277" t="s"/>
      <c r="R2277" t="s">
        <v>107</v>
      </c>
      <c r="S2277" t="s">
        <v>940</v>
      </c>
      <c r="T2277" t="s">
        <v>81</v>
      </c>
      <c r="U2277" t="s">
        <v>82</v>
      </c>
      <c r="V2277" t="s">
        <v>83</v>
      </c>
      <c r="W2277" t="s">
        <v>109</v>
      </c>
      <c r="X2277" t="s"/>
      <c r="Y2277" t="s">
        <v>85</v>
      </c>
      <c r="Z2277">
        <f>HYPERLINK("https://hotel-media.eclerx.com/savepage/tk_15462419900675578_sr_189.html","info")</f>
        <v/>
      </c>
      <c r="AA2277" t="n">
        <v>-8979265</v>
      </c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346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8979265</v>
      </c>
      <c r="AZ2277" t="s">
        <v>917</v>
      </c>
      <c r="BA2277" t="s"/>
      <c r="BB2277" t="n">
        <v>145455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1591</v>
      </c>
      <c r="F2278" t="n">
        <v>-1</v>
      </c>
      <c r="G2278" t="s">
        <v>74</v>
      </c>
      <c r="H2278" t="s">
        <v>75</v>
      </c>
      <c r="I2278" t="s"/>
      <c r="J2278" t="s">
        <v>74</v>
      </c>
      <c r="K2278" t="n">
        <v>62.5</v>
      </c>
      <c r="L2278" t="s">
        <v>76</v>
      </c>
      <c r="M2278" t="s"/>
      <c r="N2278" t="s">
        <v>1592</v>
      </c>
      <c r="O2278" t="s">
        <v>78</v>
      </c>
      <c r="P2278" t="s">
        <v>1591</v>
      </c>
      <c r="Q2278" t="s"/>
      <c r="R2278" t="s">
        <v>171</v>
      </c>
      <c r="S2278" t="s">
        <v>1593</v>
      </c>
      <c r="T2278" t="s">
        <v>81</v>
      </c>
      <c r="U2278" t="s">
        <v>82</v>
      </c>
      <c r="V2278" t="s">
        <v>83</v>
      </c>
      <c r="W2278" t="s">
        <v>109</v>
      </c>
      <c r="X2278" t="s"/>
      <c r="Y2278" t="s">
        <v>85</v>
      </c>
      <c r="Z2278">
        <f>HYPERLINK("https://hotel-media.eclerx.com/savepage/tk_15462420799238625_sr_188.html","info")</f>
        <v/>
      </c>
      <c r="AA2278" t="n">
        <v>-8979249</v>
      </c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439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8979249</v>
      </c>
      <c r="AZ2278" t="s"/>
      <c r="BA2278" t="s"/>
      <c r="BB2278" t="n">
        <v>5679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2148</v>
      </c>
      <c r="F2279" t="n">
        <v>-1</v>
      </c>
      <c r="G2279" t="s">
        <v>74</v>
      </c>
      <c r="H2279" t="s">
        <v>75</v>
      </c>
      <c r="I2279" t="s"/>
      <c r="J2279" t="s">
        <v>74</v>
      </c>
      <c r="K2279" t="n">
        <v>47</v>
      </c>
      <c r="L2279" t="s">
        <v>76</v>
      </c>
      <c r="M2279" t="s"/>
      <c r="N2279" t="s">
        <v>95</v>
      </c>
      <c r="O2279" t="s">
        <v>78</v>
      </c>
      <c r="P2279" t="s">
        <v>2148</v>
      </c>
      <c r="Q2279" t="s"/>
      <c r="R2279" t="s">
        <v>79</v>
      </c>
      <c r="S2279" t="s">
        <v>2149</v>
      </c>
      <c r="T2279" t="s">
        <v>81</v>
      </c>
      <c r="U2279" t="s">
        <v>82</v>
      </c>
      <c r="V2279" t="s">
        <v>83</v>
      </c>
      <c r="W2279" t="s">
        <v>109</v>
      </c>
      <c r="X2279" t="s"/>
      <c r="Y2279" t="s">
        <v>85</v>
      </c>
      <c r="Z2279">
        <f>HYPERLINK("https://hotel-media.eclerx.com/savepage/tk_15462416423148997_sr_189.html","info")</f>
        <v/>
      </c>
      <c r="AA2279" t="n">
        <v>-2071749</v>
      </c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179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2071749</v>
      </c>
      <c r="AZ2279" t="s">
        <v>2150</v>
      </c>
      <c r="BA2279" t="s"/>
      <c r="BB2279" t="n">
        <v>11502</v>
      </c>
      <c r="BC2279" t="n">
        <v>52.52592</v>
      </c>
      <c r="BD2279" t="n">
        <v>52.52592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802</v>
      </c>
      <c r="F2280" t="n">
        <v>-1</v>
      </c>
      <c r="G2280" t="s">
        <v>74</v>
      </c>
      <c r="H2280" t="s">
        <v>75</v>
      </c>
      <c r="I2280" t="s"/>
      <c r="J2280" t="s">
        <v>74</v>
      </c>
      <c r="K2280" t="n">
        <v>109</v>
      </c>
      <c r="L2280" t="s">
        <v>76</v>
      </c>
      <c r="M2280" t="s"/>
      <c r="N2280" t="s">
        <v>95</v>
      </c>
      <c r="O2280" t="s">
        <v>78</v>
      </c>
      <c r="P2280" t="s">
        <v>802</v>
      </c>
      <c r="Q2280" t="s"/>
      <c r="R2280" t="s">
        <v>171</v>
      </c>
      <c r="S2280" t="s">
        <v>202</v>
      </c>
      <c r="T2280" t="s">
        <v>81</v>
      </c>
      <c r="U2280" t="s">
        <v>82</v>
      </c>
      <c r="V2280" t="s">
        <v>83</v>
      </c>
      <c r="W2280" t="s">
        <v>109</v>
      </c>
      <c r="X2280" t="s"/>
      <c r="Y2280" t="s">
        <v>85</v>
      </c>
      <c r="Z2280">
        <f>HYPERLINK("https://hotel-media.eclerx.com/savepage/tk_15462417698154302_sr_188.html","info")</f>
        <v/>
      </c>
      <c r="AA2280" t="n">
        <v>-8979217</v>
      </c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270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8979217</v>
      </c>
      <c r="AZ2280" t="s">
        <v>803</v>
      </c>
      <c r="BA2280" t="s"/>
      <c r="BB2280" t="n">
        <v>41415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802</v>
      </c>
      <c r="F2281" t="n">
        <v>-1</v>
      </c>
      <c r="G2281" t="s">
        <v>74</v>
      </c>
      <c r="H2281" t="s">
        <v>75</v>
      </c>
      <c r="I2281" t="s"/>
      <c r="J2281" t="s">
        <v>74</v>
      </c>
      <c r="K2281" t="n">
        <v>129</v>
      </c>
      <c r="L2281" t="s">
        <v>76</v>
      </c>
      <c r="M2281" t="s"/>
      <c r="N2281" t="s">
        <v>201</v>
      </c>
      <c r="O2281" t="s">
        <v>78</v>
      </c>
      <c r="P2281" t="s">
        <v>802</v>
      </c>
      <c r="Q2281" t="s"/>
      <c r="R2281" t="s">
        <v>171</v>
      </c>
      <c r="S2281" t="s">
        <v>489</v>
      </c>
      <c r="T2281" t="s">
        <v>81</v>
      </c>
      <c r="U2281" t="s">
        <v>82</v>
      </c>
      <c r="V2281" t="s">
        <v>83</v>
      </c>
      <c r="W2281" t="s">
        <v>109</v>
      </c>
      <c r="X2281" t="s"/>
      <c r="Y2281" t="s">
        <v>85</v>
      </c>
      <c r="Z2281">
        <f>HYPERLINK("https://hotel-media.eclerx.com/savepage/tk_15462417698154302_sr_188.html","info")</f>
        <v/>
      </c>
      <c r="AA2281" t="n">
        <v>-8979217</v>
      </c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270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8979217</v>
      </c>
      <c r="AZ2281" t="s">
        <v>803</v>
      </c>
      <c r="BA2281" t="s"/>
      <c r="BB2281" t="n">
        <v>41415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2151</v>
      </c>
      <c r="F2282" t="n">
        <v>-1</v>
      </c>
      <c r="G2282" t="s">
        <v>74</v>
      </c>
      <c r="H2282" t="s">
        <v>75</v>
      </c>
      <c r="I2282" t="s"/>
      <c r="J2282" t="s">
        <v>74</v>
      </c>
      <c r="K2282" t="n">
        <v>62</v>
      </c>
      <c r="L2282" t="s">
        <v>76</v>
      </c>
      <c r="M2282" t="s"/>
      <c r="N2282" t="s">
        <v>93</v>
      </c>
      <c r="O2282" t="s">
        <v>78</v>
      </c>
      <c r="P2282" t="s">
        <v>2151</v>
      </c>
      <c r="Q2282" t="s"/>
      <c r="R2282" t="s">
        <v>171</v>
      </c>
      <c r="S2282" t="s">
        <v>2152</v>
      </c>
      <c r="T2282" t="s">
        <v>81</v>
      </c>
      <c r="U2282" t="s">
        <v>82</v>
      </c>
      <c r="V2282" t="s">
        <v>83</v>
      </c>
      <c r="W2282" t="s">
        <v>109</v>
      </c>
      <c r="X2282" t="s"/>
      <c r="Y2282" t="s">
        <v>85</v>
      </c>
      <c r="Z2282">
        <f>HYPERLINK("https://hotel-media.eclerx.com/savepage/tk_1546241654352236_sr_189.html","info")</f>
        <v/>
      </c>
      <c r="AA2282" t="n">
        <v>-8979251</v>
      </c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185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8979251</v>
      </c>
      <c r="AZ2282" t="s"/>
      <c r="BA2282" t="s"/>
      <c r="BB2282" t="n">
        <v>6839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2151</v>
      </c>
      <c r="F2283" t="n">
        <v>-1</v>
      </c>
      <c r="G2283" t="s">
        <v>74</v>
      </c>
      <c r="H2283" t="s">
        <v>75</v>
      </c>
      <c r="I2283" t="s"/>
      <c r="J2283" t="s">
        <v>74</v>
      </c>
      <c r="K2283" t="n">
        <v>64.98999999999999</v>
      </c>
      <c r="L2283" t="s">
        <v>76</v>
      </c>
      <c r="M2283" t="s"/>
      <c r="N2283" t="s">
        <v>372</v>
      </c>
      <c r="O2283" t="s">
        <v>78</v>
      </c>
      <c r="P2283" t="s">
        <v>2151</v>
      </c>
      <c r="Q2283" t="s"/>
      <c r="R2283" t="s">
        <v>171</v>
      </c>
      <c r="S2283" t="s">
        <v>1123</v>
      </c>
      <c r="T2283" t="s">
        <v>81</v>
      </c>
      <c r="U2283" t="s">
        <v>82</v>
      </c>
      <c r="V2283" t="s">
        <v>83</v>
      </c>
      <c r="W2283" t="s">
        <v>109</v>
      </c>
      <c r="X2283" t="s"/>
      <c r="Y2283" t="s">
        <v>85</v>
      </c>
      <c r="Z2283">
        <f>HYPERLINK("https://hotel-media.eclerx.com/savepage/tk_1546241654352236_sr_189.html","info")</f>
        <v/>
      </c>
      <c r="AA2283" t="n">
        <v>-8979251</v>
      </c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185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8979251</v>
      </c>
      <c r="AZ2283" t="s"/>
      <c r="BA2283" t="s"/>
      <c r="BB2283" t="n">
        <v>6839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2151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71</v>
      </c>
      <c r="L2284" t="s">
        <v>76</v>
      </c>
      <c r="M2284" t="s"/>
      <c r="N2284" t="s">
        <v>2153</v>
      </c>
      <c r="O2284" t="s">
        <v>78</v>
      </c>
      <c r="P2284" t="s">
        <v>2151</v>
      </c>
      <c r="Q2284" t="s"/>
      <c r="R2284" t="s">
        <v>171</v>
      </c>
      <c r="S2284" t="s">
        <v>280</v>
      </c>
      <c r="T2284" t="s">
        <v>81</v>
      </c>
      <c r="U2284" t="s">
        <v>82</v>
      </c>
      <c r="V2284" t="s">
        <v>83</v>
      </c>
      <c r="W2284" t="s">
        <v>109</v>
      </c>
      <c r="X2284" t="s"/>
      <c r="Y2284" t="s">
        <v>85</v>
      </c>
      <c r="Z2284">
        <f>HYPERLINK("https://hotel-media.eclerx.com/savepage/tk_1546241654352236_sr_189.html","info")</f>
        <v/>
      </c>
      <c r="AA2284" t="n">
        <v>-8979251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185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8979251</v>
      </c>
      <c r="AZ2284" t="s"/>
      <c r="BA2284" t="s"/>
      <c r="BB2284" t="n">
        <v>6839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2151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75</v>
      </c>
      <c r="L2285" t="s">
        <v>76</v>
      </c>
      <c r="M2285" t="s"/>
      <c r="N2285" t="s">
        <v>2153</v>
      </c>
      <c r="O2285" t="s">
        <v>78</v>
      </c>
      <c r="P2285" t="s">
        <v>2151</v>
      </c>
      <c r="Q2285" t="s"/>
      <c r="R2285" t="s">
        <v>171</v>
      </c>
      <c r="S2285" t="s">
        <v>210</v>
      </c>
      <c r="T2285" t="s">
        <v>81</v>
      </c>
      <c r="U2285" t="s">
        <v>82</v>
      </c>
      <c r="V2285" t="s">
        <v>83</v>
      </c>
      <c r="W2285" t="s">
        <v>109</v>
      </c>
      <c r="X2285" t="s"/>
      <c r="Y2285" t="s">
        <v>85</v>
      </c>
      <c r="Z2285">
        <f>HYPERLINK("https://hotel-media.eclerx.com/savepage/tk_1546241654352236_sr_189.html","info")</f>
        <v/>
      </c>
      <c r="AA2285" t="n">
        <v>-8979251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185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8979251</v>
      </c>
      <c r="AZ2285" t="s"/>
      <c r="BA2285" t="s"/>
      <c r="BB2285" t="n">
        <v>6839</v>
      </c>
      <c r="BC2285" t="s"/>
      <c r="BD2285" t="s"/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2151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85</v>
      </c>
      <c r="L2286" t="s">
        <v>76</v>
      </c>
      <c r="M2286" t="s"/>
      <c r="N2286" t="s">
        <v>340</v>
      </c>
      <c r="O2286" t="s">
        <v>78</v>
      </c>
      <c r="P2286" t="s">
        <v>2151</v>
      </c>
      <c r="Q2286" t="s"/>
      <c r="R2286" t="s">
        <v>171</v>
      </c>
      <c r="S2286" t="s">
        <v>211</v>
      </c>
      <c r="T2286" t="s">
        <v>81</v>
      </c>
      <c r="U2286" t="s">
        <v>82</v>
      </c>
      <c r="V2286" t="s">
        <v>83</v>
      </c>
      <c r="W2286" t="s">
        <v>109</v>
      </c>
      <c r="X2286" t="s"/>
      <c r="Y2286" t="s">
        <v>85</v>
      </c>
      <c r="Z2286">
        <f>HYPERLINK("https://hotel-media.eclerx.com/savepage/tk_1546241654352236_sr_189.html","info")</f>
        <v/>
      </c>
      <c r="AA2286" t="n">
        <v>-8979251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185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8979251</v>
      </c>
      <c r="AZ2286" t="s"/>
      <c r="BA2286" t="s"/>
      <c r="BB2286" t="n">
        <v>6839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1973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54</v>
      </c>
      <c r="L2287" t="s">
        <v>76</v>
      </c>
      <c r="M2287" t="s"/>
      <c r="N2287" t="s">
        <v>93</v>
      </c>
      <c r="O2287" t="s">
        <v>78</v>
      </c>
      <c r="P2287" t="s">
        <v>1973</v>
      </c>
      <c r="Q2287" t="s"/>
      <c r="R2287" t="s">
        <v>171</v>
      </c>
      <c r="S2287" t="s">
        <v>1015</v>
      </c>
      <c r="T2287" t="s">
        <v>81</v>
      </c>
      <c r="U2287" t="s">
        <v>82</v>
      </c>
      <c r="V2287" t="s">
        <v>83</v>
      </c>
      <c r="W2287" t="s">
        <v>109</v>
      </c>
      <c r="X2287" t="s"/>
      <c r="Y2287" t="s">
        <v>85</v>
      </c>
      <c r="Z2287">
        <f>HYPERLINK("https://hotel-media.eclerx.com/savepage/tk_1546241632244849_sr_189.html","info")</f>
        <v/>
      </c>
      <c r="AA2287" t="n">
        <v>-2071510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174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2071510</v>
      </c>
      <c r="AZ2287" t="s">
        <v>1974</v>
      </c>
      <c r="BA2287" t="s"/>
      <c r="BB2287" t="n">
        <v>448882</v>
      </c>
      <c r="BC2287" t="n">
        <v>52.50569</v>
      </c>
      <c r="BD2287" t="n">
        <v>52.50569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2154</v>
      </c>
      <c r="F2288" t="n">
        <v>-1</v>
      </c>
      <c r="G2288" t="s">
        <v>74</v>
      </c>
      <c r="H2288" t="s">
        <v>75</v>
      </c>
      <c r="I2288" t="s"/>
      <c r="J2288" t="s">
        <v>74</v>
      </c>
      <c r="K2288" t="n">
        <v>74.5</v>
      </c>
      <c r="L2288" t="s">
        <v>76</v>
      </c>
      <c r="M2288" t="s"/>
      <c r="N2288" t="s">
        <v>93</v>
      </c>
      <c r="O2288" t="s">
        <v>78</v>
      </c>
      <c r="P2288" t="s">
        <v>2154</v>
      </c>
      <c r="Q2288" t="s"/>
      <c r="R2288" t="s">
        <v>112</v>
      </c>
      <c r="S2288" t="s">
        <v>2155</v>
      </c>
      <c r="T2288" t="s">
        <v>81</v>
      </c>
      <c r="U2288" t="s">
        <v>82</v>
      </c>
      <c r="V2288" t="s">
        <v>83</v>
      </c>
      <c r="W2288" t="s">
        <v>109</v>
      </c>
      <c r="X2288" t="s"/>
      <c r="Y2288" t="s">
        <v>85</v>
      </c>
      <c r="Z2288">
        <f>HYPERLINK("https://hotel-media.eclerx.com/savepage/tk_1546241691278931_sr_189.html","info")</f>
        <v/>
      </c>
      <c r="AA2288" t="n">
        <v>-162971</v>
      </c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203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162971</v>
      </c>
      <c r="AZ2288" t="s">
        <v>2156</v>
      </c>
      <c r="BA2288" t="s"/>
      <c r="BB2288" t="n">
        <v>153163</v>
      </c>
      <c r="BC2288" t="n">
        <v>52.52605</v>
      </c>
      <c r="BD2288" t="n">
        <v>52.52605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2154</v>
      </c>
      <c r="F2289" t="n">
        <v>-1</v>
      </c>
      <c r="G2289" t="s">
        <v>74</v>
      </c>
      <c r="H2289" t="s">
        <v>75</v>
      </c>
      <c r="I2289" t="s"/>
      <c r="J2289" t="s">
        <v>74</v>
      </c>
      <c r="K2289" t="n">
        <v>84.5</v>
      </c>
      <c r="L2289" t="s">
        <v>76</v>
      </c>
      <c r="M2289" t="s"/>
      <c r="N2289" t="s">
        <v>104</v>
      </c>
      <c r="O2289" t="s">
        <v>78</v>
      </c>
      <c r="P2289" t="s">
        <v>2154</v>
      </c>
      <c r="Q2289" t="s"/>
      <c r="R2289" t="s">
        <v>112</v>
      </c>
      <c r="S2289" t="s">
        <v>1029</v>
      </c>
      <c r="T2289" t="s">
        <v>81</v>
      </c>
      <c r="U2289" t="s">
        <v>82</v>
      </c>
      <c r="V2289" t="s">
        <v>83</v>
      </c>
      <c r="W2289" t="s">
        <v>109</v>
      </c>
      <c r="X2289" t="s"/>
      <c r="Y2289" t="s">
        <v>85</v>
      </c>
      <c r="Z2289">
        <f>HYPERLINK("https://hotel-media.eclerx.com/savepage/tk_1546241691278931_sr_189.html","info")</f>
        <v/>
      </c>
      <c r="AA2289" t="n">
        <v>-162971</v>
      </c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203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162971</v>
      </c>
      <c r="AZ2289" t="s">
        <v>2156</v>
      </c>
      <c r="BA2289" t="s"/>
      <c r="BB2289" t="n">
        <v>153163</v>
      </c>
      <c r="BC2289" t="n">
        <v>52.52605</v>
      </c>
      <c r="BD2289" t="n">
        <v>52.52605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2154</v>
      </c>
      <c r="F2290" t="n">
        <v>-1</v>
      </c>
      <c r="G2290" t="s">
        <v>74</v>
      </c>
      <c r="H2290" t="s">
        <v>75</v>
      </c>
      <c r="I2290" t="s"/>
      <c r="J2290" t="s">
        <v>74</v>
      </c>
      <c r="K2290" t="n">
        <v>84.51000000000001</v>
      </c>
      <c r="L2290" t="s">
        <v>76</v>
      </c>
      <c r="M2290" t="s"/>
      <c r="N2290" t="s">
        <v>183</v>
      </c>
      <c r="O2290" t="s">
        <v>78</v>
      </c>
      <c r="P2290" t="s">
        <v>2154</v>
      </c>
      <c r="Q2290" t="s"/>
      <c r="R2290" t="s">
        <v>112</v>
      </c>
      <c r="S2290" t="s">
        <v>2157</v>
      </c>
      <c r="T2290" t="s">
        <v>81</v>
      </c>
      <c r="U2290" t="s">
        <v>82</v>
      </c>
      <c r="V2290" t="s">
        <v>83</v>
      </c>
      <c r="W2290" t="s">
        <v>109</v>
      </c>
      <c r="X2290" t="s"/>
      <c r="Y2290" t="s">
        <v>85</v>
      </c>
      <c r="Z2290">
        <f>HYPERLINK("https://hotel-media.eclerx.com/savepage/tk_1546241691278931_sr_189.html","info")</f>
        <v/>
      </c>
      <c r="AA2290" t="n">
        <v>-162971</v>
      </c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203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162971</v>
      </c>
      <c r="AZ2290" t="s">
        <v>2156</v>
      </c>
      <c r="BA2290" t="s"/>
      <c r="BB2290" t="n">
        <v>153163</v>
      </c>
      <c r="BC2290" t="n">
        <v>52.52605</v>
      </c>
      <c r="BD2290" t="n">
        <v>52.52605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2154</v>
      </c>
      <c r="F2291" t="n">
        <v>-1</v>
      </c>
      <c r="G2291" t="s">
        <v>74</v>
      </c>
      <c r="H2291" t="s">
        <v>75</v>
      </c>
      <c r="I2291" t="s"/>
      <c r="J2291" t="s">
        <v>74</v>
      </c>
      <c r="K2291" t="n">
        <v>104.5</v>
      </c>
      <c r="L2291" t="s">
        <v>76</v>
      </c>
      <c r="M2291" t="s"/>
      <c r="N2291" t="s">
        <v>183</v>
      </c>
      <c r="O2291" t="s">
        <v>78</v>
      </c>
      <c r="P2291" t="s">
        <v>2154</v>
      </c>
      <c r="Q2291" t="s"/>
      <c r="R2291" t="s">
        <v>112</v>
      </c>
      <c r="S2291" t="s">
        <v>1396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>
        <f>HYPERLINK("https://hotel-media.eclerx.com/savepage/tk_1546241691278931_sr_189.html","info")</f>
        <v/>
      </c>
      <c r="AA2291" t="n">
        <v>-162971</v>
      </c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203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162971</v>
      </c>
      <c r="AZ2291" t="s">
        <v>2156</v>
      </c>
      <c r="BA2291" t="s"/>
      <c r="BB2291" t="n">
        <v>153163</v>
      </c>
      <c r="BC2291" t="n">
        <v>52.52605</v>
      </c>
      <c r="BD2291" t="n">
        <v>52.52605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2154</v>
      </c>
      <c r="F2292" t="n">
        <v>-1</v>
      </c>
      <c r="G2292" t="s">
        <v>74</v>
      </c>
      <c r="H2292" t="s">
        <v>75</v>
      </c>
      <c r="I2292" t="s"/>
      <c r="J2292" t="s">
        <v>74</v>
      </c>
      <c r="K2292" t="n">
        <v>129.5</v>
      </c>
      <c r="L2292" t="s">
        <v>76</v>
      </c>
      <c r="M2292" t="s"/>
      <c r="N2292" t="s">
        <v>220</v>
      </c>
      <c r="O2292" t="s">
        <v>78</v>
      </c>
      <c r="P2292" t="s">
        <v>2154</v>
      </c>
      <c r="Q2292" t="s"/>
      <c r="R2292" t="s">
        <v>112</v>
      </c>
      <c r="S2292" t="s">
        <v>1332</v>
      </c>
      <c r="T2292" t="s">
        <v>81</v>
      </c>
      <c r="U2292" t="s">
        <v>82</v>
      </c>
      <c r="V2292" t="s">
        <v>83</v>
      </c>
      <c r="W2292" t="s">
        <v>109</v>
      </c>
      <c r="X2292" t="s"/>
      <c r="Y2292" t="s">
        <v>85</v>
      </c>
      <c r="Z2292">
        <f>HYPERLINK("https://hotel-media.eclerx.com/savepage/tk_1546241691278931_sr_189.html","info")</f>
        <v/>
      </c>
      <c r="AA2292" t="n">
        <v>-162971</v>
      </c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203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162971</v>
      </c>
      <c r="AZ2292" t="s">
        <v>2156</v>
      </c>
      <c r="BA2292" t="s"/>
      <c r="BB2292" t="n">
        <v>153163</v>
      </c>
      <c r="BC2292" t="n">
        <v>52.52605</v>
      </c>
      <c r="BD2292" t="n">
        <v>52.52605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2154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149.5</v>
      </c>
      <c r="L2293" t="s">
        <v>76</v>
      </c>
      <c r="M2293" t="s"/>
      <c r="N2293" t="s">
        <v>1753</v>
      </c>
      <c r="O2293" t="s">
        <v>78</v>
      </c>
      <c r="P2293" t="s">
        <v>2154</v>
      </c>
      <c r="Q2293" t="s"/>
      <c r="R2293" t="s">
        <v>112</v>
      </c>
      <c r="S2293" t="s">
        <v>1335</v>
      </c>
      <c r="T2293" t="s">
        <v>81</v>
      </c>
      <c r="U2293" t="s">
        <v>82</v>
      </c>
      <c r="V2293" t="s">
        <v>83</v>
      </c>
      <c r="W2293" t="s">
        <v>109</v>
      </c>
      <c r="X2293" t="s"/>
      <c r="Y2293" t="s">
        <v>85</v>
      </c>
      <c r="Z2293">
        <f>HYPERLINK("https://hotel-media.eclerx.com/savepage/tk_1546241691278931_sr_189.html","info")</f>
        <v/>
      </c>
      <c r="AA2293" t="n">
        <v>-162971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203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162971</v>
      </c>
      <c r="AZ2293" t="s">
        <v>2156</v>
      </c>
      <c r="BA2293" t="s"/>
      <c r="BB2293" t="n">
        <v>153163</v>
      </c>
      <c r="BC2293" t="n">
        <v>52.52605</v>
      </c>
      <c r="BD2293" t="n">
        <v>52.52605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861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71.84999999999999</v>
      </c>
      <c r="L2294" t="s">
        <v>76</v>
      </c>
      <c r="M2294" t="s"/>
      <c r="N2294" t="s">
        <v>95</v>
      </c>
      <c r="O2294" t="s">
        <v>78</v>
      </c>
      <c r="P2294" t="s">
        <v>861</v>
      </c>
      <c r="Q2294" t="s"/>
      <c r="R2294" t="s">
        <v>79</v>
      </c>
      <c r="S2294" t="s">
        <v>862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>
        <f>HYPERLINK("https://hotel-media.eclerx.com/savepage/tk_15462416584303381_sr_189.html","info")</f>
        <v/>
      </c>
      <c r="AA2294" t="n">
        <v>-2071677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187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2071677</v>
      </c>
      <c r="AZ2294" t="s">
        <v>863</v>
      </c>
      <c r="BA2294" t="s"/>
      <c r="BB2294" t="n">
        <v>17034</v>
      </c>
      <c r="BC2294" t="n">
        <v>52.54191</v>
      </c>
      <c r="BD2294" t="n">
        <v>52.54191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735</v>
      </c>
      <c r="F2295" t="n">
        <v>503933</v>
      </c>
      <c r="G2295" t="s">
        <v>74</v>
      </c>
      <c r="H2295" t="s">
        <v>75</v>
      </c>
      <c r="I2295" t="s"/>
      <c r="J2295" t="s">
        <v>74</v>
      </c>
      <c r="K2295" t="n">
        <v>84.15000000000001</v>
      </c>
      <c r="L2295" t="s">
        <v>76</v>
      </c>
      <c r="M2295" t="s"/>
      <c r="N2295" t="s">
        <v>93</v>
      </c>
      <c r="O2295" t="s">
        <v>78</v>
      </c>
      <c r="P2295" t="s">
        <v>736</v>
      </c>
      <c r="Q2295" t="s"/>
      <c r="R2295" t="s">
        <v>112</v>
      </c>
      <c r="S2295" t="s">
        <v>737</v>
      </c>
      <c r="T2295" t="s">
        <v>81</v>
      </c>
      <c r="U2295" t="s">
        <v>82</v>
      </c>
      <c r="V2295" t="s">
        <v>83</v>
      </c>
      <c r="W2295" t="s">
        <v>109</v>
      </c>
      <c r="X2295" t="s"/>
      <c r="Y2295" t="s">
        <v>85</v>
      </c>
      <c r="Z2295">
        <f>HYPERLINK("https://hotel-media.eclerx.com/savepage/tk_15462413167069633_sr_188.html","info")</f>
        <v/>
      </c>
      <c r="AA2295" t="n">
        <v>126299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24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937883</v>
      </c>
      <c r="AZ2295" t="s">
        <v>738</v>
      </c>
      <c r="BA2295" t="s"/>
      <c r="BB2295" t="n">
        <v>444090</v>
      </c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735</v>
      </c>
      <c r="F2296" t="n">
        <v>503933</v>
      </c>
      <c r="G2296" t="s">
        <v>74</v>
      </c>
      <c r="H2296" t="s">
        <v>75</v>
      </c>
      <c r="I2296" t="s"/>
      <c r="J2296" t="s">
        <v>74</v>
      </c>
      <c r="K2296" t="n">
        <v>99</v>
      </c>
      <c r="L2296" t="s">
        <v>76</v>
      </c>
      <c r="M2296" t="s"/>
      <c r="N2296" t="s">
        <v>95</v>
      </c>
      <c r="O2296" t="s">
        <v>78</v>
      </c>
      <c r="P2296" t="s">
        <v>736</v>
      </c>
      <c r="Q2296" t="s"/>
      <c r="R2296" t="s">
        <v>112</v>
      </c>
      <c r="S2296" t="s">
        <v>200</v>
      </c>
      <c r="T2296" t="s">
        <v>81</v>
      </c>
      <c r="U2296" t="s">
        <v>82</v>
      </c>
      <c r="V2296" t="s">
        <v>83</v>
      </c>
      <c r="W2296" t="s">
        <v>109</v>
      </c>
      <c r="X2296" t="s"/>
      <c r="Y2296" t="s">
        <v>85</v>
      </c>
      <c r="Z2296">
        <f>HYPERLINK("https://hotel-media.eclerx.com/savepage/tk_15462413167069633_sr_188.html","info")</f>
        <v/>
      </c>
      <c r="AA2296" t="n">
        <v>126299</v>
      </c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24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937883</v>
      </c>
      <c r="AZ2296" t="s">
        <v>738</v>
      </c>
      <c r="BA2296" t="s"/>
      <c r="BB2296" t="n">
        <v>444090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735</v>
      </c>
      <c r="F2297" t="n">
        <v>503933</v>
      </c>
      <c r="G2297" t="s">
        <v>74</v>
      </c>
      <c r="H2297" t="s">
        <v>75</v>
      </c>
      <c r="I2297" t="s"/>
      <c r="J2297" t="s">
        <v>74</v>
      </c>
      <c r="K2297" t="n">
        <v>109</v>
      </c>
      <c r="L2297" t="s">
        <v>76</v>
      </c>
      <c r="M2297" t="s"/>
      <c r="N2297" t="s">
        <v>327</v>
      </c>
      <c r="O2297" t="s">
        <v>78</v>
      </c>
      <c r="P2297" t="s">
        <v>736</v>
      </c>
      <c r="Q2297" t="s"/>
      <c r="R2297" t="s">
        <v>112</v>
      </c>
      <c r="S2297" t="s">
        <v>202</v>
      </c>
      <c r="T2297" t="s">
        <v>81</v>
      </c>
      <c r="U2297" t="s">
        <v>82</v>
      </c>
      <c r="V2297" t="s">
        <v>83</v>
      </c>
      <c r="W2297" t="s">
        <v>109</v>
      </c>
      <c r="X2297" t="s"/>
      <c r="Y2297" t="s">
        <v>85</v>
      </c>
      <c r="Z2297">
        <f>HYPERLINK("https://hotel-media.eclerx.com/savepage/tk_15462413167069633_sr_188.html","info")</f>
        <v/>
      </c>
      <c r="AA2297" t="n">
        <v>126299</v>
      </c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24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937883</v>
      </c>
      <c r="AZ2297" t="s">
        <v>738</v>
      </c>
      <c r="BA2297" t="s"/>
      <c r="BB2297" t="n">
        <v>444090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2158</v>
      </c>
      <c r="F2298" t="n">
        <v>117697</v>
      </c>
      <c r="G2298" t="s">
        <v>74</v>
      </c>
      <c r="H2298" t="s">
        <v>75</v>
      </c>
      <c r="I2298" t="s"/>
      <c r="J2298" t="s">
        <v>74</v>
      </c>
      <c r="K2298" t="n">
        <v>99</v>
      </c>
      <c r="L2298" t="s">
        <v>76</v>
      </c>
      <c r="M2298" t="s"/>
      <c r="N2298" t="s">
        <v>95</v>
      </c>
      <c r="O2298" t="s">
        <v>78</v>
      </c>
      <c r="P2298" t="s">
        <v>2159</v>
      </c>
      <c r="Q2298" t="s"/>
      <c r="R2298" t="s">
        <v>171</v>
      </c>
      <c r="S2298" t="s">
        <v>200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>
        <f>HYPERLINK("https://hotel-media.eclerx.com/savepage/tk_15462416500414245_sr_189.html","info")</f>
        <v/>
      </c>
      <c r="AA2298" t="n">
        <v>26858</v>
      </c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183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230425</v>
      </c>
      <c r="AZ2298" t="s">
        <v>2160</v>
      </c>
      <c r="BA2298" t="s"/>
      <c r="BB2298" t="n">
        <v>67762</v>
      </c>
      <c r="BC2298" t="n">
        <v>52.562761</v>
      </c>
      <c r="BD2298" t="n">
        <v>52.562761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1059</v>
      </c>
      <c r="F2299" t="n">
        <v>-1</v>
      </c>
      <c r="G2299" t="s">
        <v>74</v>
      </c>
      <c r="H2299" t="s">
        <v>75</v>
      </c>
      <c r="I2299" t="s"/>
      <c r="J2299" t="s">
        <v>74</v>
      </c>
      <c r="K2299" t="n">
        <v>96.3</v>
      </c>
      <c r="L2299" t="s">
        <v>76</v>
      </c>
      <c r="M2299" t="s"/>
      <c r="N2299" t="s">
        <v>93</v>
      </c>
      <c r="O2299" t="s">
        <v>78</v>
      </c>
      <c r="P2299" t="s">
        <v>1059</v>
      </c>
      <c r="Q2299" t="s"/>
      <c r="R2299" t="s">
        <v>112</v>
      </c>
      <c r="S2299" t="s">
        <v>1060</v>
      </c>
      <c r="T2299" t="s">
        <v>81</v>
      </c>
      <c r="U2299" t="s">
        <v>82</v>
      </c>
      <c r="V2299" t="s">
        <v>83</v>
      </c>
      <c r="W2299" t="s">
        <v>109</v>
      </c>
      <c r="X2299" t="s"/>
      <c r="Y2299" t="s">
        <v>85</v>
      </c>
      <c r="Z2299">
        <f>HYPERLINK("https://hotel-media.eclerx.com/savepage/tk_15462420250711393_sr_188.html","info")</f>
        <v/>
      </c>
      <c r="AA2299" t="n">
        <v>-1422608</v>
      </c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409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1422608</v>
      </c>
      <c r="AZ2299" t="s">
        <v>1061</v>
      </c>
      <c r="BA2299" t="s"/>
      <c r="BB2299" t="n">
        <v>164531</v>
      </c>
      <c r="BC2299" t="n">
        <v>52.50877</v>
      </c>
      <c r="BD2299" t="n">
        <v>52.50877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1059</v>
      </c>
      <c r="F2300" t="n">
        <v>-1</v>
      </c>
      <c r="G2300" t="s">
        <v>74</v>
      </c>
      <c r="H2300" t="s">
        <v>75</v>
      </c>
      <c r="I2300" t="s"/>
      <c r="J2300" t="s">
        <v>74</v>
      </c>
      <c r="K2300" t="n">
        <v>107</v>
      </c>
      <c r="L2300" t="s">
        <v>76</v>
      </c>
      <c r="M2300" t="s"/>
      <c r="N2300" t="s">
        <v>104</v>
      </c>
      <c r="O2300" t="s">
        <v>78</v>
      </c>
      <c r="P2300" t="s">
        <v>1059</v>
      </c>
      <c r="Q2300" t="s"/>
      <c r="R2300" t="s">
        <v>112</v>
      </c>
      <c r="S2300" t="s">
        <v>245</v>
      </c>
      <c r="T2300" t="s">
        <v>81</v>
      </c>
      <c r="U2300" t="s">
        <v>82</v>
      </c>
      <c r="V2300" t="s">
        <v>83</v>
      </c>
      <c r="W2300" t="s">
        <v>109</v>
      </c>
      <c r="X2300" t="s"/>
      <c r="Y2300" t="s">
        <v>85</v>
      </c>
      <c r="Z2300">
        <f>HYPERLINK("https://hotel-media.eclerx.com/savepage/tk_15462420250711393_sr_188.html","info")</f>
        <v/>
      </c>
      <c r="AA2300" t="n">
        <v>-1422608</v>
      </c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409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1422608</v>
      </c>
      <c r="AZ2300" t="s">
        <v>1061</v>
      </c>
      <c r="BA2300" t="s"/>
      <c r="BB2300" t="n">
        <v>164531</v>
      </c>
      <c r="BC2300" t="n">
        <v>52.50877</v>
      </c>
      <c r="BD2300" t="n">
        <v>52.50877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1059</v>
      </c>
      <c r="F2301" t="n">
        <v>-1</v>
      </c>
      <c r="G2301" t="s">
        <v>74</v>
      </c>
      <c r="H2301" t="s">
        <v>75</v>
      </c>
      <c r="I2301" t="s"/>
      <c r="J2301" t="s">
        <v>74</v>
      </c>
      <c r="K2301" t="n">
        <v>109.81</v>
      </c>
      <c r="L2301" t="s">
        <v>76</v>
      </c>
      <c r="M2301" t="s"/>
      <c r="N2301" t="s">
        <v>1062</v>
      </c>
      <c r="O2301" t="s">
        <v>78</v>
      </c>
      <c r="P2301" t="s">
        <v>1059</v>
      </c>
      <c r="Q2301" t="s"/>
      <c r="R2301" t="s">
        <v>112</v>
      </c>
      <c r="S2301" t="s">
        <v>1063</v>
      </c>
      <c r="T2301" t="s">
        <v>81</v>
      </c>
      <c r="U2301" t="s">
        <v>82</v>
      </c>
      <c r="V2301" t="s">
        <v>83</v>
      </c>
      <c r="W2301" t="s">
        <v>109</v>
      </c>
      <c r="X2301" t="s"/>
      <c r="Y2301" t="s">
        <v>85</v>
      </c>
      <c r="Z2301">
        <f>HYPERLINK("https://hotel-media.eclerx.com/savepage/tk_15462420250711393_sr_188.html","info")</f>
        <v/>
      </c>
      <c r="AA2301" t="n">
        <v>-1422608</v>
      </c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409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1422608</v>
      </c>
      <c r="AZ2301" t="s">
        <v>1061</v>
      </c>
      <c r="BA2301" t="s"/>
      <c r="BB2301" t="n">
        <v>164531</v>
      </c>
      <c r="BC2301" t="n">
        <v>52.50877</v>
      </c>
      <c r="BD2301" t="n">
        <v>52.50877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1059</v>
      </c>
      <c r="F2302" t="n">
        <v>-1</v>
      </c>
      <c r="G2302" t="s">
        <v>74</v>
      </c>
      <c r="H2302" t="s">
        <v>75</v>
      </c>
      <c r="I2302" t="s"/>
      <c r="J2302" t="s">
        <v>74</v>
      </c>
      <c r="K2302" t="n">
        <v>122</v>
      </c>
      <c r="L2302" t="s">
        <v>76</v>
      </c>
      <c r="M2302" t="s"/>
      <c r="N2302" t="s">
        <v>182</v>
      </c>
      <c r="O2302" t="s">
        <v>78</v>
      </c>
      <c r="P2302" t="s">
        <v>1059</v>
      </c>
      <c r="Q2302" t="s"/>
      <c r="R2302" t="s">
        <v>112</v>
      </c>
      <c r="S2302" t="s">
        <v>167</v>
      </c>
      <c r="T2302" t="s">
        <v>81</v>
      </c>
      <c r="U2302" t="s">
        <v>82</v>
      </c>
      <c r="V2302" t="s">
        <v>83</v>
      </c>
      <c r="W2302" t="s">
        <v>109</v>
      </c>
      <c r="X2302" t="s"/>
      <c r="Y2302" t="s">
        <v>85</v>
      </c>
      <c r="Z2302">
        <f>HYPERLINK("https://hotel-media.eclerx.com/savepage/tk_15462420250711393_sr_188.html","info")</f>
        <v/>
      </c>
      <c r="AA2302" t="n">
        <v>-1422608</v>
      </c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409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1422608</v>
      </c>
      <c r="AZ2302" t="s">
        <v>1061</v>
      </c>
      <c r="BA2302" t="s"/>
      <c r="BB2302" t="n">
        <v>164531</v>
      </c>
      <c r="BC2302" t="n">
        <v>52.50877</v>
      </c>
      <c r="BD2302" t="n">
        <v>52.50877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1059</v>
      </c>
      <c r="F2303" t="n">
        <v>-1</v>
      </c>
      <c r="G2303" t="s">
        <v>74</v>
      </c>
      <c r="H2303" t="s">
        <v>75</v>
      </c>
      <c r="I2303" t="s"/>
      <c r="J2303" t="s">
        <v>74</v>
      </c>
      <c r="K2303" t="n">
        <v>136.8</v>
      </c>
      <c r="L2303" t="s">
        <v>76</v>
      </c>
      <c r="M2303" t="s"/>
      <c r="N2303" t="s">
        <v>414</v>
      </c>
      <c r="O2303" t="s">
        <v>78</v>
      </c>
      <c r="P2303" t="s">
        <v>1059</v>
      </c>
      <c r="Q2303" t="s"/>
      <c r="R2303" t="s">
        <v>112</v>
      </c>
      <c r="S2303" t="s">
        <v>1064</v>
      </c>
      <c r="T2303" t="s">
        <v>81</v>
      </c>
      <c r="U2303" t="s">
        <v>82</v>
      </c>
      <c r="V2303" t="s">
        <v>83</v>
      </c>
      <c r="W2303" t="s">
        <v>109</v>
      </c>
      <c r="X2303" t="s"/>
      <c r="Y2303" t="s">
        <v>85</v>
      </c>
      <c r="Z2303">
        <f>HYPERLINK("https://hotel-media.eclerx.com/savepage/tk_15462420250711393_sr_188.html","info")</f>
        <v/>
      </c>
      <c r="AA2303" t="n">
        <v>-1422608</v>
      </c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409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1422608</v>
      </c>
      <c r="AZ2303" t="s">
        <v>1061</v>
      </c>
      <c r="BA2303" t="s"/>
      <c r="BB2303" t="n">
        <v>164531</v>
      </c>
      <c r="BC2303" t="n">
        <v>52.50877</v>
      </c>
      <c r="BD2303" t="n">
        <v>52.50877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1059</v>
      </c>
      <c r="F2304" t="n">
        <v>-1</v>
      </c>
      <c r="G2304" t="s">
        <v>74</v>
      </c>
      <c r="H2304" t="s">
        <v>75</v>
      </c>
      <c r="I2304" t="s"/>
      <c r="J2304" t="s">
        <v>74</v>
      </c>
      <c r="K2304" t="n">
        <v>137</v>
      </c>
      <c r="L2304" t="s">
        <v>76</v>
      </c>
      <c r="M2304" t="s"/>
      <c r="N2304" t="s">
        <v>1065</v>
      </c>
      <c r="O2304" t="s">
        <v>78</v>
      </c>
      <c r="P2304" t="s">
        <v>1059</v>
      </c>
      <c r="Q2304" t="s"/>
      <c r="R2304" t="s">
        <v>112</v>
      </c>
      <c r="S2304" t="s">
        <v>333</v>
      </c>
      <c r="T2304" t="s">
        <v>81</v>
      </c>
      <c r="U2304" t="s">
        <v>82</v>
      </c>
      <c r="V2304" t="s">
        <v>83</v>
      </c>
      <c r="W2304" t="s">
        <v>109</v>
      </c>
      <c r="X2304" t="s"/>
      <c r="Y2304" t="s">
        <v>85</v>
      </c>
      <c r="Z2304">
        <f>HYPERLINK("https://hotel-media.eclerx.com/savepage/tk_15462420250711393_sr_188.html","info")</f>
        <v/>
      </c>
      <c r="AA2304" t="n">
        <v>-1422608</v>
      </c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409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1422608</v>
      </c>
      <c r="AZ2304" t="s">
        <v>1061</v>
      </c>
      <c r="BA2304" t="s"/>
      <c r="BB2304" t="n">
        <v>164531</v>
      </c>
      <c r="BC2304" t="n">
        <v>52.50877</v>
      </c>
      <c r="BD2304" t="n">
        <v>52.50877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1059</v>
      </c>
      <c r="F2305" t="n">
        <v>-1</v>
      </c>
      <c r="G2305" t="s">
        <v>74</v>
      </c>
      <c r="H2305" t="s">
        <v>75</v>
      </c>
      <c r="I2305" t="s"/>
      <c r="J2305" t="s">
        <v>74</v>
      </c>
      <c r="K2305" t="n">
        <v>152</v>
      </c>
      <c r="L2305" t="s">
        <v>76</v>
      </c>
      <c r="M2305" t="s"/>
      <c r="N2305" t="s">
        <v>340</v>
      </c>
      <c r="O2305" t="s">
        <v>78</v>
      </c>
      <c r="P2305" t="s">
        <v>1059</v>
      </c>
      <c r="Q2305" t="s"/>
      <c r="R2305" t="s">
        <v>112</v>
      </c>
      <c r="S2305" t="s">
        <v>683</v>
      </c>
      <c r="T2305" t="s">
        <v>81</v>
      </c>
      <c r="U2305" t="s">
        <v>82</v>
      </c>
      <c r="V2305" t="s">
        <v>83</v>
      </c>
      <c r="W2305" t="s">
        <v>109</v>
      </c>
      <c r="X2305" t="s"/>
      <c r="Y2305" t="s">
        <v>85</v>
      </c>
      <c r="Z2305">
        <f>HYPERLINK("https://hotel-media.eclerx.com/savepage/tk_15462420250711393_sr_188.html","info")</f>
        <v/>
      </c>
      <c r="AA2305" t="n">
        <v>-1422608</v>
      </c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409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1422608</v>
      </c>
      <c r="AZ2305" t="s">
        <v>1061</v>
      </c>
      <c r="BA2305" t="s"/>
      <c r="BB2305" t="n">
        <v>164531</v>
      </c>
      <c r="BC2305" t="n">
        <v>52.50877</v>
      </c>
      <c r="BD2305" t="n">
        <v>52.50877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1059</v>
      </c>
      <c r="F2306" t="n">
        <v>-1</v>
      </c>
      <c r="G2306" t="s">
        <v>74</v>
      </c>
      <c r="H2306" t="s">
        <v>75</v>
      </c>
      <c r="I2306" t="s"/>
      <c r="J2306" t="s">
        <v>74</v>
      </c>
      <c r="K2306" t="n">
        <v>155.71</v>
      </c>
      <c r="L2306" t="s">
        <v>76</v>
      </c>
      <c r="M2306" t="s"/>
      <c r="N2306" t="s">
        <v>1062</v>
      </c>
      <c r="O2306" t="s">
        <v>78</v>
      </c>
      <c r="P2306" t="s">
        <v>1059</v>
      </c>
      <c r="Q2306" t="s"/>
      <c r="R2306" t="s">
        <v>112</v>
      </c>
      <c r="S2306" t="s">
        <v>1066</v>
      </c>
      <c r="T2306" t="s">
        <v>81</v>
      </c>
      <c r="U2306" t="s">
        <v>82</v>
      </c>
      <c r="V2306" t="s">
        <v>83</v>
      </c>
      <c r="W2306" t="s">
        <v>84</v>
      </c>
      <c r="X2306" t="s"/>
      <c r="Y2306" t="s">
        <v>85</v>
      </c>
      <c r="Z2306">
        <f>HYPERLINK("https://hotel-media.eclerx.com/savepage/tk_15462420250711393_sr_188.html","info")</f>
        <v/>
      </c>
      <c r="AA2306" t="n">
        <v>-1422608</v>
      </c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409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1422608</v>
      </c>
      <c r="AZ2306" t="s">
        <v>1061</v>
      </c>
      <c r="BA2306" t="s"/>
      <c r="BB2306" t="n">
        <v>164531</v>
      </c>
      <c r="BC2306" t="n">
        <v>52.50877</v>
      </c>
      <c r="BD2306" t="n">
        <v>52.50877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1059</v>
      </c>
      <c r="F2307" t="n">
        <v>-1</v>
      </c>
      <c r="G2307" t="s">
        <v>74</v>
      </c>
      <c r="H2307" t="s">
        <v>75</v>
      </c>
      <c r="I2307" t="s"/>
      <c r="J2307" t="s">
        <v>74</v>
      </c>
      <c r="K2307" t="n">
        <v>185.71</v>
      </c>
      <c r="L2307" t="s">
        <v>76</v>
      </c>
      <c r="M2307" t="s"/>
      <c r="N2307" t="s">
        <v>414</v>
      </c>
      <c r="O2307" t="s">
        <v>78</v>
      </c>
      <c r="P2307" t="s">
        <v>1059</v>
      </c>
      <c r="Q2307" t="s"/>
      <c r="R2307" t="s">
        <v>112</v>
      </c>
      <c r="S2307" t="s">
        <v>1067</v>
      </c>
      <c r="T2307" t="s">
        <v>81</v>
      </c>
      <c r="U2307" t="s">
        <v>82</v>
      </c>
      <c r="V2307" t="s">
        <v>83</v>
      </c>
      <c r="W2307" t="s">
        <v>84</v>
      </c>
      <c r="X2307" t="s"/>
      <c r="Y2307" t="s">
        <v>85</v>
      </c>
      <c r="Z2307">
        <f>HYPERLINK("https://hotel-media.eclerx.com/savepage/tk_15462420250711393_sr_188.html","info")</f>
        <v/>
      </c>
      <c r="AA2307" t="n">
        <v>-1422608</v>
      </c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409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1422608</v>
      </c>
      <c r="AZ2307" t="s">
        <v>1061</v>
      </c>
      <c r="BA2307" t="s"/>
      <c r="BB2307" t="n">
        <v>164531</v>
      </c>
      <c r="BC2307" t="n">
        <v>52.50877</v>
      </c>
      <c r="BD2307" t="n">
        <v>52.50877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1078</v>
      </c>
      <c r="F2308" t="n">
        <v>529929</v>
      </c>
      <c r="G2308" t="s">
        <v>74</v>
      </c>
      <c r="H2308" t="s">
        <v>75</v>
      </c>
      <c r="I2308" t="s"/>
      <c r="J2308" t="s">
        <v>74</v>
      </c>
      <c r="K2308" t="n">
        <v>87.2</v>
      </c>
      <c r="L2308" t="s">
        <v>76</v>
      </c>
      <c r="M2308" t="s"/>
      <c r="N2308" t="s">
        <v>93</v>
      </c>
      <c r="O2308" t="s">
        <v>78</v>
      </c>
      <c r="P2308" t="s">
        <v>1079</v>
      </c>
      <c r="Q2308" t="s"/>
      <c r="R2308" t="s">
        <v>171</v>
      </c>
      <c r="S2308" t="s">
        <v>1080</v>
      </c>
      <c r="T2308" t="s">
        <v>81</v>
      </c>
      <c r="U2308" t="s">
        <v>82</v>
      </c>
      <c r="V2308" t="s">
        <v>83</v>
      </c>
      <c r="W2308" t="s">
        <v>84</v>
      </c>
      <c r="X2308" t="s"/>
      <c r="Y2308" t="s">
        <v>85</v>
      </c>
      <c r="Z2308">
        <f>HYPERLINK("https://hotel-media.eclerx.com/savepage/tk_15462412906101012_sr_188.html","info")</f>
        <v/>
      </c>
      <c r="AA2308" t="n">
        <v>7277</v>
      </c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8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3205620</v>
      </c>
      <c r="AZ2308" t="s">
        <v>1081</v>
      </c>
      <c r="BA2308" t="s"/>
      <c r="BB2308" t="n">
        <v>62314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1078</v>
      </c>
      <c r="F2309" t="n">
        <v>529929</v>
      </c>
      <c r="G2309" t="s">
        <v>74</v>
      </c>
      <c r="H2309" t="s">
        <v>75</v>
      </c>
      <c r="I2309" t="s"/>
      <c r="J2309" t="s">
        <v>74</v>
      </c>
      <c r="K2309" t="n">
        <v>109</v>
      </c>
      <c r="L2309" t="s">
        <v>76</v>
      </c>
      <c r="M2309" t="s"/>
      <c r="N2309" t="s">
        <v>95</v>
      </c>
      <c r="O2309" t="s">
        <v>78</v>
      </c>
      <c r="P2309" t="s">
        <v>1079</v>
      </c>
      <c r="Q2309" t="s"/>
      <c r="R2309" t="s">
        <v>171</v>
      </c>
      <c r="S2309" t="s">
        <v>202</v>
      </c>
      <c r="T2309" t="s">
        <v>81</v>
      </c>
      <c r="U2309" t="s">
        <v>82</v>
      </c>
      <c r="V2309" t="s">
        <v>83</v>
      </c>
      <c r="W2309" t="s">
        <v>84</v>
      </c>
      <c r="X2309" t="s"/>
      <c r="Y2309" t="s">
        <v>85</v>
      </c>
      <c r="Z2309">
        <f>HYPERLINK("https://hotel-media.eclerx.com/savepage/tk_15462412906101012_sr_188.html","info")</f>
        <v/>
      </c>
      <c r="AA2309" t="n">
        <v>7277</v>
      </c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8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3205620</v>
      </c>
      <c r="AZ2309" t="s">
        <v>1081</v>
      </c>
      <c r="BA2309" t="s"/>
      <c r="BB2309" t="n">
        <v>62314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1078</v>
      </c>
      <c r="F2310" t="n">
        <v>529929</v>
      </c>
      <c r="G2310" t="s">
        <v>74</v>
      </c>
      <c r="H2310" t="s">
        <v>75</v>
      </c>
      <c r="I2310" t="s"/>
      <c r="J2310" t="s">
        <v>74</v>
      </c>
      <c r="K2310" t="n">
        <v>139</v>
      </c>
      <c r="L2310" t="s">
        <v>76</v>
      </c>
      <c r="M2310" t="s"/>
      <c r="N2310" t="s">
        <v>201</v>
      </c>
      <c r="O2310" t="s">
        <v>78</v>
      </c>
      <c r="P2310" t="s">
        <v>1079</v>
      </c>
      <c r="Q2310" t="s"/>
      <c r="R2310" t="s">
        <v>171</v>
      </c>
      <c r="S2310" t="s">
        <v>283</v>
      </c>
      <c r="T2310" t="s">
        <v>81</v>
      </c>
      <c r="U2310" t="s">
        <v>82</v>
      </c>
      <c r="V2310" t="s">
        <v>83</v>
      </c>
      <c r="W2310" t="s">
        <v>84</v>
      </c>
      <c r="X2310" t="s"/>
      <c r="Y2310" t="s">
        <v>85</v>
      </c>
      <c r="Z2310">
        <f>HYPERLINK("https://hotel-media.eclerx.com/savepage/tk_15462412906101012_sr_188.html","info")</f>
        <v/>
      </c>
      <c r="AA2310" t="n">
        <v>7277</v>
      </c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8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3205620</v>
      </c>
      <c r="AZ2310" t="s">
        <v>1081</v>
      </c>
      <c r="BA2310" t="s"/>
      <c r="BB2310" t="n">
        <v>62314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2138</v>
      </c>
      <c r="F2311" t="n">
        <v>311343</v>
      </c>
      <c r="G2311" t="s">
        <v>74</v>
      </c>
      <c r="H2311" t="s">
        <v>75</v>
      </c>
      <c r="I2311" t="s"/>
      <c r="J2311" t="s">
        <v>74</v>
      </c>
      <c r="K2311" t="n">
        <v>89.77</v>
      </c>
      <c r="L2311" t="s">
        <v>76</v>
      </c>
      <c r="M2311" t="s"/>
      <c r="N2311" t="s">
        <v>93</v>
      </c>
      <c r="O2311" t="s">
        <v>78</v>
      </c>
      <c r="P2311" t="s">
        <v>2139</v>
      </c>
      <c r="Q2311" t="s"/>
      <c r="R2311" t="s">
        <v>171</v>
      </c>
      <c r="S2311" t="s">
        <v>2140</v>
      </c>
      <c r="T2311" t="s">
        <v>81</v>
      </c>
      <c r="U2311" t="s">
        <v>82</v>
      </c>
      <c r="V2311" t="s">
        <v>83</v>
      </c>
      <c r="W2311" t="s">
        <v>109</v>
      </c>
      <c r="X2311" t="s"/>
      <c r="Y2311" t="s">
        <v>85</v>
      </c>
      <c r="Z2311">
        <f>HYPERLINK("https://hotel-media.eclerx.com/savepage/tk_15462416833057976_sr_189.html","info")</f>
        <v/>
      </c>
      <c r="AA2311" t="n">
        <v>53114</v>
      </c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199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937655</v>
      </c>
      <c r="AZ2311" t="s">
        <v>2141</v>
      </c>
      <c r="BA2311" t="s"/>
      <c r="BB2311" t="n">
        <v>66454</v>
      </c>
      <c r="BC2311" t="n">
        <v>52.432252</v>
      </c>
      <c r="BD2311" t="n">
        <v>52.432252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2138</v>
      </c>
      <c r="F2312" t="n">
        <v>311343</v>
      </c>
      <c r="G2312" t="s">
        <v>74</v>
      </c>
      <c r="H2312" t="s">
        <v>75</v>
      </c>
      <c r="I2312" t="s"/>
      <c r="J2312" t="s">
        <v>74</v>
      </c>
      <c r="K2312" t="n">
        <v>99.75</v>
      </c>
      <c r="L2312" t="s">
        <v>76</v>
      </c>
      <c r="M2312" t="s"/>
      <c r="N2312" t="s">
        <v>104</v>
      </c>
      <c r="O2312" t="s">
        <v>78</v>
      </c>
      <c r="P2312" t="s">
        <v>2139</v>
      </c>
      <c r="Q2312" t="s"/>
      <c r="R2312" t="s">
        <v>171</v>
      </c>
      <c r="S2312" t="s">
        <v>644</v>
      </c>
      <c r="T2312" t="s">
        <v>81</v>
      </c>
      <c r="U2312" t="s">
        <v>82</v>
      </c>
      <c r="V2312" t="s">
        <v>83</v>
      </c>
      <c r="W2312" t="s">
        <v>109</v>
      </c>
      <c r="X2312" t="s"/>
      <c r="Y2312" t="s">
        <v>85</v>
      </c>
      <c r="Z2312">
        <f>HYPERLINK("https://hotel-media.eclerx.com/savepage/tk_15462416833057976_sr_189.html","info")</f>
        <v/>
      </c>
      <c r="AA2312" t="n">
        <v>53114</v>
      </c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199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937655</v>
      </c>
      <c r="AZ2312" t="s">
        <v>2141</v>
      </c>
      <c r="BA2312" t="s"/>
      <c r="BB2312" t="n">
        <v>66454</v>
      </c>
      <c r="BC2312" t="n">
        <v>52.432252</v>
      </c>
      <c r="BD2312" t="n">
        <v>52.432252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2138</v>
      </c>
      <c r="F2313" t="n">
        <v>311343</v>
      </c>
      <c r="G2313" t="s">
        <v>74</v>
      </c>
      <c r="H2313" t="s">
        <v>75</v>
      </c>
      <c r="I2313" t="s"/>
      <c r="J2313" t="s">
        <v>74</v>
      </c>
      <c r="K2313" t="n">
        <v>115.5</v>
      </c>
      <c r="L2313" t="s">
        <v>76</v>
      </c>
      <c r="M2313" t="s"/>
      <c r="N2313" t="s">
        <v>182</v>
      </c>
      <c r="O2313" t="s">
        <v>78</v>
      </c>
      <c r="P2313" t="s">
        <v>2139</v>
      </c>
      <c r="Q2313" t="s"/>
      <c r="R2313" t="s">
        <v>171</v>
      </c>
      <c r="S2313" t="s">
        <v>328</v>
      </c>
      <c r="T2313" t="s">
        <v>81</v>
      </c>
      <c r="U2313" t="s">
        <v>82</v>
      </c>
      <c r="V2313" t="s">
        <v>83</v>
      </c>
      <c r="W2313" t="s">
        <v>109</v>
      </c>
      <c r="X2313" t="s"/>
      <c r="Y2313" t="s">
        <v>85</v>
      </c>
      <c r="Z2313">
        <f>HYPERLINK("https://hotel-media.eclerx.com/savepage/tk_15462416833057976_sr_189.html","info")</f>
        <v/>
      </c>
      <c r="AA2313" t="n">
        <v>53114</v>
      </c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199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937655</v>
      </c>
      <c r="AZ2313" t="s">
        <v>2141</v>
      </c>
      <c r="BA2313" t="s"/>
      <c r="BB2313" t="n">
        <v>66454</v>
      </c>
      <c r="BC2313" t="n">
        <v>52.432252</v>
      </c>
      <c r="BD2313" t="n">
        <v>52.432252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1754</v>
      </c>
      <c r="F2314" t="n">
        <v>580544</v>
      </c>
      <c r="G2314" t="s">
        <v>74</v>
      </c>
      <c r="H2314" t="s">
        <v>75</v>
      </c>
      <c r="I2314" t="s"/>
      <c r="J2314" t="s">
        <v>74</v>
      </c>
      <c r="K2314" t="n">
        <v>108.24</v>
      </c>
      <c r="L2314" t="s">
        <v>76</v>
      </c>
      <c r="M2314" t="s"/>
      <c r="N2314" t="s">
        <v>292</v>
      </c>
      <c r="O2314" t="s">
        <v>78</v>
      </c>
      <c r="P2314" t="s">
        <v>1755</v>
      </c>
      <c r="Q2314" t="s"/>
      <c r="R2314" t="s">
        <v>112</v>
      </c>
      <c r="S2314" t="s">
        <v>1756</v>
      </c>
      <c r="T2314" t="s">
        <v>81</v>
      </c>
      <c r="U2314" t="s">
        <v>82</v>
      </c>
      <c r="V2314" t="s">
        <v>83</v>
      </c>
      <c r="W2314" t="s">
        <v>109</v>
      </c>
      <c r="X2314" t="s"/>
      <c r="Y2314" t="s">
        <v>85</v>
      </c>
      <c r="Z2314">
        <f>HYPERLINK("https://hotel-media.eclerx.com/savepage/tk_15462414290016952_sr_188.html","info")</f>
        <v/>
      </c>
      <c r="AA2314" t="n">
        <v>17982</v>
      </c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85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937767</v>
      </c>
      <c r="AZ2314" t="s">
        <v>1757</v>
      </c>
      <c r="BA2314" t="s"/>
      <c r="BB2314" t="n">
        <v>154152</v>
      </c>
      <c r="BC2314" t="n">
        <v>52.546613</v>
      </c>
      <c r="BD2314" t="n">
        <v>52.546613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1754</v>
      </c>
      <c r="F2315" t="n">
        <v>580544</v>
      </c>
      <c r="G2315" t="s">
        <v>74</v>
      </c>
      <c r="H2315" t="s">
        <v>75</v>
      </c>
      <c r="I2315" t="s"/>
      <c r="J2315" t="s">
        <v>74</v>
      </c>
      <c r="K2315" t="n">
        <v>128.7</v>
      </c>
      <c r="L2315" t="s">
        <v>76</v>
      </c>
      <c r="M2315" t="s"/>
      <c r="N2315" t="s">
        <v>292</v>
      </c>
      <c r="O2315" t="s">
        <v>78</v>
      </c>
      <c r="P2315" t="s">
        <v>1755</v>
      </c>
      <c r="Q2315" t="s"/>
      <c r="R2315" t="s">
        <v>112</v>
      </c>
      <c r="S2315" t="s">
        <v>1758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>
        <f>HYPERLINK("https://hotel-media.eclerx.com/savepage/tk_15462414290016952_sr_188.html","info")</f>
        <v/>
      </c>
      <c r="AA2315" t="n">
        <v>17982</v>
      </c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85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937767</v>
      </c>
      <c r="AZ2315" t="s">
        <v>1757</v>
      </c>
      <c r="BA2315" t="s"/>
      <c r="BB2315" t="n">
        <v>154152</v>
      </c>
      <c r="BC2315" t="n">
        <v>52.546613</v>
      </c>
      <c r="BD2315" t="n">
        <v>52.546613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1754</v>
      </c>
      <c r="F2316" t="n">
        <v>580544</v>
      </c>
      <c r="G2316" t="s">
        <v>74</v>
      </c>
      <c r="H2316" t="s">
        <v>75</v>
      </c>
      <c r="I2316" t="s"/>
      <c r="J2316" t="s">
        <v>74</v>
      </c>
      <c r="K2316" t="n">
        <v>147.85</v>
      </c>
      <c r="L2316" t="s">
        <v>76</v>
      </c>
      <c r="M2316" t="s"/>
      <c r="N2316" t="s">
        <v>475</v>
      </c>
      <c r="O2316" t="s">
        <v>78</v>
      </c>
      <c r="P2316" t="s">
        <v>1755</v>
      </c>
      <c r="Q2316" t="s"/>
      <c r="R2316" t="s">
        <v>112</v>
      </c>
      <c r="S2316" t="s">
        <v>1759</v>
      </c>
      <c r="T2316" t="s">
        <v>81</v>
      </c>
      <c r="U2316" t="s">
        <v>82</v>
      </c>
      <c r="V2316" t="s">
        <v>83</v>
      </c>
      <c r="W2316" t="s">
        <v>109</v>
      </c>
      <c r="X2316" t="s"/>
      <c r="Y2316" t="s">
        <v>85</v>
      </c>
      <c r="Z2316">
        <f>HYPERLINK("https://hotel-media.eclerx.com/savepage/tk_15462414290016952_sr_188.html","info")</f>
        <v/>
      </c>
      <c r="AA2316" t="n">
        <v>17982</v>
      </c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85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937767</v>
      </c>
      <c r="AZ2316" t="s">
        <v>1757</v>
      </c>
      <c r="BA2316" t="s"/>
      <c r="BB2316" t="n">
        <v>154152</v>
      </c>
      <c r="BC2316" t="n">
        <v>52.546613</v>
      </c>
      <c r="BD2316" t="n">
        <v>52.546613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1754</v>
      </c>
      <c r="F2317" t="n">
        <v>580544</v>
      </c>
      <c r="G2317" t="s">
        <v>74</v>
      </c>
      <c r="H2317" t="s">
        <v>75</v>
      </c>
      <c r="I2317" t="s"/>
      <c r="J2317" t="s">
        <v>74</v>
      </c>
      <c r="K2317" t="n">
        <v>164.85</v>
      </c>
      <c r="L2317" t="s">
        <v>76</v>
      </c>
      <c r="M2317" t="s"/>
      <c r="N2317" t="s">
        <v>1760</v>
      </c>
      <c r="O2317" t="s">
        <v>78</v>
      </c>
      <c r="P2317" t="s">
        <v>1755</v>
      </c>
      <c r="Q2317" t="s"/>
      <c r="R2317" t="s">
        <v>112</v>
      </c>
      <c r="S2317" t="s">
        <v>532</v>
      </c>
      <c r="T2317" t="s">
        <v>81</v>
      </c>
      <c r="U2317" t="s">
        <v>82</v>
      </c>
      <c r="V2317" t="s">
        <v>83</v>
      </c>
      <c r="W2317" t="s">
        <v>109</v>
      </c>
      <c r="X2317" t="s"/>
      <c r="Y2317" t="s">
        <v>85</v>
      </c>
      <c r="Z2317">
        <f>HYPERLINK("https://hotel-media.eclerx.com/savepage/tk_15462414290016952_sr_188.html","info")</f>
        <v/>
      </c>
      <c r="AA2317" t="n">
        <v>17982</v>
      </c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85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937767</v>
      </c>
      <c r="AZ2317" t="s">
        <v>1757</v>
      </c>
      <c r="BA2317" t="s"/>
      <c r="BB2317" t="n">
        <v>154152</v>
      </c>
      <c r="BC2317" t="n">
        <v>52.546613</v>
      </c>
      <c r="BD2317" t="n">
        <v>52.546613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1754</v>
      </c>
      <c r="F2318" t="n">
        <v>580544</v>
      </c>
      <c r="G2318" t="s">
        <v>74</v>
      </c>
      <c r="H2318" t="s">
        <v>75</v>
      </c>
      <c r="I2318" t="s"/>
      <c r="J2318" t="s">
        <v>74</v>
      </c>
      <c r="K2318" t="n">
        <v>168.31</v>
      </c>
      <c r="L2318" t="s">
        <v>76</v>
      </c>
      <c r="M2318" t="s"/>
      <c r="N2318" t="s">
        <v>475</v>
      </c>
      <c r="O2318" t="s">
        <v>78</v>
      </c>
      <c r="P2318" t="s">
        <v>1755</v>
      </c>
      <c r="Q2318" t="s"/>
      <c r="R2318" t="s">
        <v>112</v>
      </c>
      <c r="S2318" t="s">
        <v>1761</v>
      </c>
      <c r="T2318" t="s">
        <v>81</v>
      </c>
      <c r="U2318" t="s">
        <v>82</v>
      </c>
      <c r="V2318" t="s">
        <v>83</v>
      </c>
      <c r="W2318" t="s">
        <v>84</v>
      </c>
      <c r="X2318" t="s"/>
      <c r="Y2318" t="s">
        <v>85</v>
      </c>
      <c r="Z2318">
        <f>HYPERLINK("https://hotel-media.eclerx.com/savepage/tk_15462414290016952_sr_188.html","info")</f>
        <v/>
      </c>
      <c r="AA2318" t="n">
        <v>17982</v>
      </c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85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937767</v>
      </c>
      <c r="AZ2318" t="s">
        <v>1757</v>
      </c>
      <c r="BA2318" t="s"/>
      <c r="BB2318" t="n">
        <v>154152</v>
      </c>
      <c r="BC2318" t="n">
        <v>52.546613</v>
      </c>
      <c r="BD2318" t="n">
        <v>52.546613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1883</v>
      </c>
      <c r="F2319" t="n">
        <v>5009313</v>
      </c>
      <c r="G2319" t="s">
        <v>74</v>
      </c>
      <c r="H2319" t="s">
        <v>75</v>
      </c>
      <c r="I2319" t="s"/>
      <c r="J2319" t="s">
        <v>74</v>
      </c>
      <c r="K2319" t="n">
        <v>74</v>
      </c>
      <c r="L2319" t="s">
        <v>76</v>
      </c>
      <c r="M2319" t="s"/>
      <c r="N2319" t="s">
        <v>1884</v>
      </c>
      <c r="O2319" t="s">
        <v>78</v>
      </c>
      <c r="P2319" t="s">
        <v>1885</v>
      </c>
      <c r="Q2319" t="s"/>
      <c r="R2319" t="s">
        <v>269</v>
      </c>
      <c r="S2319" t="s">
        <v>600</v>
      </c>
      <c r="T2319" t="s">
        <v>81</v>
      </c>
      <c r="U2319" t="s">
        <v>82</v>
      </c>
      <c r="V2319" t="s">
        <v>83</v>
      </c>
      <c r="W2319" t="s">
        <v>84</v>
      </c>
      <c r="X2319" t="s"/>
      <c r="Y2319" t="s">
        <v>85</v>
      </c>
      <c r="Z2319">
        <f>HYPERLINK("https://hotel-media.eclerx.com/savepage/tk_15462415004401631_sr_189.html","info")</f>
        <v/>
      </c>
      <c r="AA2319" t="n">
        <v>614361</v>
      </c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111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4481113</v>
      </c>
      <c r="AZ2319" t="s">
        <v>1886</v>
      </c>
      <c r="BA2319" t="s"/>
      <c r="BB2319" t="n">
        <v>879615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1883</v>
      </c>
      <c r="F2320" t="n">
        <v>5009313</v>
      </c>
      <c r="G2320" t="s">
        <v>74</v>
      </c>
      <c r="H2320" t="s">
        <v>75</v>
      </c>
      <c r="I2320" t="s"/>
      <c r="J2320" t="s">
        <v>74</v>
      </c>
      <c r="K2320" t="n">
        <v>84</v>
      </c>
      <c r="L2320" t="s">
        <v>76</v>
      </c>
      <c r="M2320" t="s"/>
      <c r="N2320" t="s">
        <v>1887</v>
      </c>
      <c r="O2320" t="s">
        <v>78</v>
      </c>
      <c r="P2320" t="s">
        <v>1885</v>
      </c>
      <c r="Q2320" t="s"/>
      <c r="R2320" t="s">
        <v>269</v>
      </c>
      <c r="S2320" t="s">
        <v>179</v>
      </c>
      <c r="T2320" t="s">
        <v>81</v>
      </c>
      <c r="U2320" t="s">
        <v>82</v>
      </c>
      <c r="V2320" t="s">
        <v>83</v>
      </c>
      <c r="W2320" t="s">
        <v>84</v>
      </c>
      <c r="X2320" t="s"/>
      <c r="Y2320" t="s">
        <v>85</v>
      </c>
      <c r="Z2320">
        <f>HYPERLINK("https://hotel-media.eclerx.com/savepage/tk_15462415004401631_sr_189.html","info")</f>
        <v/>
      </c>
      <c r="AA2320" t="n">
        <v>614361</v>
      </c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111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4481113</v>
      </c>
      <c r="AZ2320" t="s">
        <v>1886</v>
      </c>
      <c r="BA2320" t="s"/>
      <c r="BB2320" t="n">
        <v>879615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1883</v>
      </c>
      <c r="F2321" t="n">
        <v>5009313</v>
      </c>
      <c r="G2321" t="s">
        <v>74</v>
      </c>
      <c r="H2321" t="s">
        <v>75</v>
      </c>
      <c r="I2321" t="s"/>
      <c r="J2321" t="s">
        <v>74</v>
      </c>
      <c r="K2321" t="n">
        <v>74</v>
      </c>
      <c r="L2321" t="s">
        <v>76</v>
      </c>
      <c r="M2321" t="s"/>
      <c r="N2321" t="s">
        <v>1888</v>
      </c>
      <c r="O2321" t="s">
        <v>78</v>
      </c>
      <c r="P2321" t="s">
        <v>1885</v>
      </c>
      <c r="Q2321" t="s"/>
      <c r="R2321" t="s">
        <v>269</v>
      </c>
      <c r="S2321" t="s">
        <v>600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>
        <f>HYPERLINK("https://hotel-media.eclerx.com/savepage/tk_15462415004401631_sr_189.html","info")</f>
        <v/>
      </c>
      <c r="AA2321" t="n">
        <v>614361</v>
      </c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111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4481113</v>
      </c>
      <c r="AZ2321" t="s">
        <v>1886</v>
      </c>
      <c r="BA2321" t="s"/>
      <c r="BB2321" t="n">
        <v>879615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1883</v>
      </c>
      <c r="F2322" t="n">
        <v>5009313</v>
      </c>
      <c r="G2322" t="s">
        <v>74</v>
      </c>
      <c r="H2322" t="s">
        <v>75</v>
      </c>
      <c r="I2322" t="s"/>
      <c r="J2322" t="s">
        <v>74</v>
      </c>
      <c r="K2322" t="n">
        <v>74</v>
      </c>
      <c r="L2322" t="s">
        <v>76</v>
      </c>
      <c r="M2322" t="s"/>
      <c r="N2322" t="s">
        <v>1889</v>
      </c>
      <c r="O2322" t="s">
        <v>78</v>
      </c>
      <c r="P2322" t="s">
        <v>1885</v>
      </c>
      <c r="Q2322" t="s"/>
      <c r="R2322" t="s">
        <v>269</v>
      </c>
      <c r="S2322" t="s">
        <v>600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>
        <f>HYPERLINK("https://hotel-media.eclerx.com/savepage/tk_15462415004401631_sr_189.html","info")</f>
        <v/>
      </c>
      <c r="AA2322" t="n">
        <v>614361</v>
      </c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111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4481113</v>
      </c>
      <c r="AZ2322" t="s">
        <v>1886</v>
      </c>
      <c r="BA2322" t="s"/>
      <c r="BB2322" t="n">
        <v>879615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1883</v>
      </c>
      <c r="F2323" t="n">
        <v>5009313</v>
      </c>
      <c r="G2323" t="s">
        <v>74</v>
      </c>
      <c r="H2323" t="s">
        <v>75</v>
      </c>
      <c r="I2323" t="s"/>
      <c r="J2323" t="s">
        <v>74</v>
      </c>
      <c r="K2323" t="n">
        <v>74</v>
      </c>
      <c r="L2323" t="s">
        <v>76</v>
      </c>
      <c r="M2323" t="s"/>
      <c r="N2323" t="s">
        <v>1890</v>
      </c>
      <c r="O2323" t="s">
        <v>78</v>
      </c>
      <c r="P2323" t="s">
        <v>1885</v>
      </c>
      <c r="Q2323" t="s"/>
      <c r="R2323" t="s">
        <v>269</v>
      </c>
      <c r="S2323" t="s">
        <v>600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>
        <f>HYPERLINK("https://hotel-media.eclerx.com/savepage/tk_15462415004401631_sr_189.html","info")</f>
        <v/>
      </c>
      <c r="AA2323" t="n">
        <v>614361</v>
      </c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111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4481113</v>
      </c>
      <c r="AZ2323" t="s">
        <v>1886</v>
      </c>
      <c r="BA2323" t="s"/>
      <c r="BB2323" t="n">
        <v>879615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1883</v>
      </c>
      <c r="F2324" t="n">
        <v>5009313</v>
      </c>
      <c r="G2324" t="s">
        <v>74</v>
      </c>
      <c r="H2324" t="s">
        <v>75</v>
      </c>
      <c r="I2324" t="s"/>
      <c r="J2324" t="s">
        <v>74</v>
      </c>
      <c r="K2324" t="n">
        <v>84</v>
      </c>
      <c r="L2324" t="s">
        <v>76</v>
      </c>
      <c r="M2324" t="s"/>
      <c r="N2324" t="s">
        <v>1888</v>
      </c>
      <c r="O2324" t="s">
        <v>78</v>
      </c>
      <c r="P2324" t="s">
        <v>1885</v>
      </c>
      <c r="Q2324" t="s"/>
      <c r="R2324" t="s">
        <v>269</v>
      </c>
      <c r="S2324" t="s">
        <v>179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>
        <f>HYPERLINK("https://hotel-media.eclerx.com/savepage/tk_15462415004401631_sr_189.html","info")</f>
        <v/>
      </c>
      <c r="AA2324" t="n">
        <v>614361</v>
      </c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111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4481113</v>
      </c>
      <c r="AZ2324" t="s">
        <v>1886</v>
      </c>
      <c r="BA2324" t="s"/>
      <c r="BB2324" t="n">
        <v>879615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1883</v>
      </c>
      <c r="F2325" t="n">
        <v>5009313</v>
      </c>
      <c r="G2325" t="s">
        <v>74</v>
      </c>
      <c r="H2325" t="s">
        <v>75</v>
      </c>
      <c r="I2325" t="s"/>
      <c r="J2325" t="s">
        <v>74</v>
      </c>
      <c r="K2325" t="n">
        <v>84</v>
      </c>
      <c r="L2325" t="s">
        <v>76</v>
      </c>
      <c r="M2325" t="s"/>
      <c r="N2325" t="s">
        <v>1889</v>
      </c>
      <c r="O2325" t="s">
        <v>78</v>
      </c>
      <c r="P2325" t="s">
        <v>1885</v>
      </c>
      <c r="Q2325" t="s"/>
      <c r="R2325" t="s">
        <v>269</v>
      </c>
      <c r="S2325" t="s">
        <v>179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>
        <f>HYPERLINK("https://hotel-media.eclerx.com/savepage/tk_15462415004401631_sr_189.html","info")</f>
        <v/>
      </c>
      <c r="AA2325" t="n">
        <v>614361</v>
      </c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111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4481113</v>
      </c>
      <c r="AZ2325" t="s">
        <v>1886</v>
      </c>
      <c r="BA2325" t="s"/>
      <c r="BB2325" t="n">
        <v>879615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1883</v>
      </c>
      <c r="F2326" t="n">
        <v>5009313</v>
      </c>
      <c r="G2326" t="s">
        <v>74</v>
      </c>
      <c r="H2326" t="s">
        <v>75</v>
      </c>
      <c r="I2326" t="s"/>
      <c r="J2326" t="s">
        <v>74</v>
      </c>
      <c r="K2326" t="n">
        <v>84</v>
      </c>
      <c r="L2326" t="s">
        <v>76</v>
      </c>
      <c r="M2326" t="s"/>
      <c r="N2326" t="s">
        <v>1890</v>
      </c>
      <c r="O2326" t="s">
        <v>78</v>
      </c>
      <c r="P2326" t="s">
        <v>1885</v>
      </c>
      <c r="Q2326" t="s"/>
      <c r="R2326" t="s">
        <v>269</v>
      </c>
      <c r="S2326" t="s">
        <v>179</v>
      </c>
      <c r="T2326" t="s">
        <v>81</v>
      </c>
      <c r="U2326" t="s">
        <v>82</v>
      </c>
      <c r="V2326" t="s">
        <v>83</v>
      </c>
      <c r="W2326" t="s">
        <v>84</v>
      </c>
      <c r="X2326" t="s"/>
      <c r="Y2326" t="s">
        <v>85</v>
      </c>
      <c r="Z2326">
        <f>HYPERLINK("https://hotel-media.eclerx.com/savepage/tk_15462415004401631_sr_189.html","info")</f>
        <v/>
      </c>
      <c r="AA2326" t="n">
        <v>614361</v>
      </c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111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4481113</v>
      </c>
      <c r="AZ2326" t="s">
        <v>1886</v>
      </c>
      <c r="BA2326" t="s"/>
      <c r="BB2326" t="n">
        <v>879615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2161</v>
      </c>
      <c r="F2327" t="n">
        <v>3543102</v>
      </c>
      <c r="G2327" t="s">
        <v>74</v>
      </c>
      <c r="H2327" t="s">
        <v>75</v>
      </c>
      <c r="I2327" t="s"/>
      <c r="J2327" t="s">
        <v>74</v>
      </c>
      <c r="K2327" t="n">
        <v>173.5</v>
      </c>
      <c r="L2327" t="s">
        <v>76</v>
      </c>
      <c r="M2327" t="s"/>
      <c r="N2327" t="s">
        <v>2162</v>
      </c>
      <c r="O2327" t="s">
        <v>78</v>
      </c>
      <c r="P2327" t="s">
        <v>2163</v>
      </c>
      <c r="Q2327" t="s"/>
      <c r="R2327" t="s">
        <v>107</v>
      </c>
      <c r="S2327" t="s">
        <v>1590</v>
      </c>
      <c r="T2327" t="s">
        <v>81</v>
      </c>
      <c r="U2327" t="s">
        <v>82</v>
      </c>
      <c r="V2327" t="s">
        <v>83</v>
      </c>
      <c r="W2327" t="s">
        <v>109</v>
      </c>
      <c r="X2327" t="s"/>
      <c r="Y2327" t="s">
        <v>85</v>
      </c>
      <c r="Z2327">
        <f>HYPERLINK("https://hotel-media.eclerx.com/savepage/tk_15462416076298425_sr_189.html","info")</f>
        <v/>
      </c>
      <c r="AA2327" t="n">
        <v>558761</v>
      </c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162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2071458</v>
      </c>
      <c r="AZ2327" t="s">
        <v>2164</v>
      </c>
      <c r="BA2327" t="s"/>
      <c r="BB2327" t="n">
        <v>407711</v>
      </c>
      <c r="BC2327" t="n">
        <v>52.523242</v>
      </c>
      <c r="BD2327" t="n">
        <v>52.523242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2161</v>
      </c>
      <c r="F2328" t="n">
        <v>3543102</v>
      </c>
      <c r="G2328" t="s">
        <v>74</v>
      </c>
      <c r="H2328" t="s">
        <v>75</v>
      </c>
      <c r="I2328" t="s"/>
      <c r="J2328" t="s">
        <v>74</v>
      </c>
      <c r="K2328" t="n">
        <v>193.5</v>
      </c>
      <c r="L2328" t="s">
        <v>76</v>
      </c>
      <c r="M2328" t="s"/>
      <c r="N2328" t="s">
        <v>2162</v>
      </c>
      <c r="O2328" t="s">
        <v>78</v>
      </c>
      <c r="P2328" t="s">
        <v>2163</v>
      </c>
      <c r="Q2328" t="s"/>
      <c r="R2328" t="s">
        <v>107</v>
      </c>
      <c r="S2328" t="s">
        <v>2165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>
        <f>HYPERLINK("https://hotel-media.eclerx.com/savepage/tk_15462416076298425_sr_189.html","info")</f>
        <v/>
      </c>
      <c r="AA2328" t="n">
        <v>558761</v>
      </c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162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2071458</v>
      </c>
      <c r="AZ2328" t="s">
        <v>2164</v>
      </c>
      <c r="BA2328" t="s"/>
      <c r="BB2328" t="n">
        <v>407711</v>
      </c>
      <c r="BC2328" t="n">
        <v>52.523242</v>
      </c>
      <c r="BD2328" t="n">
        <v>52.523242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2161</v>
      </c>
      <c r="F2329" t="n">
        <v>3543102</v>
      </c>
      <c r="G2329" t="s">
        <v>74</v>
      </c>
      <c r="H2329" t="s">
        <v>75</v>
      </c>
      <c r="I2329" t="s"/>
      <c r="J2329" t="s">
        <v>74</v>
      </c>
      <c r="K2329" t="n">
        <v>223.5</v>
      </c>
      <c r="L2329" t="s">
        <v>76</v>
      </c>
      <c r="M2329" t="s"/>
      <c r="N2329" t="s">
        <v>205</v>
      </c>
      <c r="O2329" t="s">
        <v>78</v>
      </c>
      <c r="P2329" t="s">
        <v>2163</v>
      </c>
      <c r="Q2329" t="s"/>
      <c r="R2329" t="s">
        <v>107</v>
      </c>
      <c r="S2329" t="s">
        <v>2166</v>
      </c>
      <c r="T2329" t="s">
        <v>81</v>
      </c>
      <c r="U2329" t="s">
        <v>82</v>
      </c>
      <c r="V2329" t="s">
        <v>83</v>
      </c>
      <c r="W2329" t="s">
        <v>109</v>
      </c>
      <c r="X2329" t="s"/>
      <c r="Y2329" t="s">
        <v>85</v>
      </c>
      <c r="Z2329">
        <f>HYPERLINK("https://hotel-media.eclerx.com/savepage/tk_15462416076298425_sr_189.html","info")</f>
        <v/>
      </c>
      <c r="AA2329" t="n">
        <v>558761</v>
      </c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162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2071458</v>
      </c>
      <c r="AZ2329" t="s">
        <v>2164</v>
      </c>
      <c r="BA2329" t="s"/>
      <c r="BB2329" t="n">
        <v>407711</v>
      </c>
      <c r="BC2329" t="n">
        <v>52.523242</v>
      </c>
      <c r="BD2329" t="n">
        <v>52.523242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2161</v>
      </c>
      <c r="F2330" t="n">
        <v>3543102</v>
      </c>
      <c r="G2330" t="s">
        <v>74</v>
      </c>
      <c r="H2330" t="s">
        <v>75</v>
      </c>
      <c r="I2330" t="s"/>
      <c r="J2330" t="s">
        <v>74</v>
      </c>
      <c r="K2330" t="n">
        <v>246.01</v>
      </c>
      <c r="L2330" t="s">
        <v>76</v>
      </c>
      <c r="M2330" t="s"/>
      <c r="N2330" t="s">
        <v>546</v>
      </c>
      <c r="O2330" t="s">
        <v>78</v>
      </c>
      <c r="P2330" t="s">
        <v>2163</v>
      </c>
      <c r="Q2330" t="s"/>
      <c r="R2330" t="s">
        <v>107</v>
      </c>
      <c r="S2330" t="s">
        <v>2167</v>
      </c>
      <c r="T2330" t="s">
        <v>81</v>
      </c>
      <c r="U2330" t="s">
        <v>82</v>
      </c>
      <c r="V2330" t="s">
        <v>83</v>
      </c>
      <c r="W2330" t="s">
        <v>84</v>
      </c>
      <c r="X2330" t="s"/>
      <c r="Y2330" t="s">
        <v>85</v>
      </c>
      <c r="Z2330">
        <f>HYPERLINK("https://hotel-media.eclerx.com/savepage/tk_15462416076298425_sr_189.html","info")</f>
        <v/>
      </c>
      <c r="AA2330" t="n">
        <v>558761</v>
      </c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162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2071458</v>
      </c>
      <c r="AZ2330" t="s">
        <v>2164</v>
      </c>
      <c r="BA2330" t="s"/>
      <c r="BB2330" t="n">
        <v>407711</v>
      </c>
      <c r="BC2330" t="n">
        <v>52.523242</v>
      </c>
      <c r="BD2330" t="n">
        <v>52.523242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2168</v>
      </c>
      <c r="F2331" t="n">
        <v>-1</v>
      </c>
      <c r="G2331" t="s">
        <v>74</v>
      </c>
      <c r="H2331" t="s">
        <v>75</v>
      </c>
      <c r="I2331" t="s"/>
      <c r="J2331" t="s">
        <v>74</v>
      </c>
      <c r="K2331" t="n">
        <v>88.2</v>
      </c>
      <c r="L2331" t="s">
        <v>76</v>
      </c>
      <c r="M2331" t="s"/>
      <c r="N2331" t="s">
        <v>95</v>
      </c>
      <c r="O2331" t="s">
        <v>78</v>
      </c>
      <c r="P2331" t="s">
        <v>2168</v>
      </c>
      <c r="Q2331" t="s"/>
      <c r="R2331" t="s">
        <v>171</v>
      </c>
      <c r="S2331" t="s">
        <v>485</v>
      </c>
      <c r="T2331" t="s">
        <v>81</v>
      </c>
      <c r="U2331" t="s">
        <v>82</v>
      </c>
      <c r="V2331" t="s">
        <v>83</v>
      </c>
      <c r="W2331" t="s">
        <v>109</v>
      </c>
      <c r="X2331" t="s"/>
      <c r="Y2331" t="s">
        <v>85</v>
      </c>
      <c r="Z2331">
        <f>HYPERLINK("https://hotel-media.eclerx.com/savepage/tk_15462412746444895_sr_189.html","info")</f>
        <v/>
      </c>
      <c r="AA2331" t="n">
        <v>-937942</v>
      </c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1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937942</v>
      </c>
      <c r="AZ2331" t="s">
        <v>2169</v>
      </c>
      <c r="BA2331" t="s"/>
      <c r="BB2331" t="n">
        <v>525919</v>
      </c>
      <c r="BC2331" t="n">
        <v>52.525323</v>
      </c>
      <c r="BD2331" t="n">
        <v>52.525323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2168</v>
      </c>
      <c r="F2332" t="n">
        <v>-1</v>
      </c>
      <c r="G2332" t="s">
        <v>74</v>
      </c>
      <c r="H2332" t="s">
        <v>75</v>
      </c>
      <c r="I2332" t="s"/>
      <c r="J2332" t="s">
        <v>74</v>
      </c>
      <c r="K2332" t="n">
        <v>109.2</v>
      </c>
      <c r="L2332" t="s">
        <v>76</v>
      </c>
      <c r="M2332" t="s"/>
      <c r="N2332" t="s">
        <v>201</v>
      </c>
      <c r="O2332" t="s">
        <v>78</v>
      </c>
      <c r="P2332" t="s">
        <v>2168</v>
      </c>
      <c r="Q2332" t="s"/>
      <c r="R2332" t="s">
        <v>171</v>
      </c>
      <c r="S2332" t="s">
        <v>1775</v>
      </c>
      <c r="T2332" t="s">
        <v>81</v>
      </c>
      <c r="U2332" t="s">
        <v>82</v>
      </c>
      <c r="V2332" t="s">
        <v>83</v>
      </c>
      <c r="W2332" t="s">
        <v>109</v>
      </c>
      <c r="X2332" t="s"/>
      <c r="Y2332" t="s">
        <v>85</v>
      </c>
      <c r="Z2332">
        <f>HYPERLINK("https://hotel-media.eclerx.com/savepage/tk_15462412746444895_sr_189.html","info")</f>
        <v/>
      </c>
      <c r="AA2332" t="n">
        <v>-937942</v>
      </c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1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937942</v>
      </c>
      <c r="AZ2332" t="s">
        <v>2169</v>
      </c>
      <c r="BA2332" t="s"/>
      <c r="BB2332" t="n">
        <v>525919</v>
      </c>
      <c r="BC2332" t="n">
        <v>52.525323</v>
      </c>
      <c r="BD2332" t="n">
        <v>52.525323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2170</v>
      </c>
      <c r="F2333" t="n">
        <v>-1</v>
      </c>
      <c r="G2333" t="s">
        <v>74</v>
      </c>
      <c r="H2333" t="s">
        <v>75</v>
      </c>
      <c r="I2333" t="s"/>
      <c r="J2333" t="s">
        <v>74</v>
      </c>
      <c r="K2333" t="n">
        <v>72</v>
      </c>
      <c r="L2333" t="s">
        <v>76</v>
      </c>
      <c r="M2333" t="s"/>
      <c r="N2333" t="s">
        <v>95</v>
      </c>
      <c r="O2333" t="s">
        <v>78</v>
      </c>
      <c r="P2333" t="s">
        <v>2170</v>
      </c>
      <c r="Q2333" t="s"/>
      <c r="R2333" t="s">
        <v>171</v>
      </c>
      <c r="S2333" t="s">
        <v>650</v>
      </c>
      <c r="T2333" t="s">
        <v>81</v>
      </c>
      <c r="U2333" t="s">
        <v>82</v>
      </c>
      <c r="V2333" t="s">
        <v>83</v>
      </c>
      <c r="W2333" t="s">
        <v>109</v>
      </c>
      <c r="X2333" t="s"/>
      <c r="Y2333" t="s">
        <v>85</v>
      </c>
      <c r="Z2333">
        <f>HYPERLINK("https://hotel-media.eclerx.com/savepage/tk_1546241311594095_sr_189.html","info")</f>
        <v/>
      </c>
      <c r="AA2333" t="n">
        <v>-2071501</v>
      </c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19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2071501</v>
      </c>
      <c r="AZ2333" t="s">
        <v>2171</v>
      </c>
      <c r="BA2333" t="s"/>
      <c r="BB2333" t="n">
        <v>64007</v>
      </c>
      <c r="BC2333" t="n">
        <v>52.61431</v>
      </c>
      <c r="BD2333" t="n">
        <v>52.61431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2170</v>
      </c>
      <c r="F2334" t="n">
        <v>-1</v>
      </c>
      <c r="G2334" t="s">
        <v>74</v>
      </c>
      <c r="H2334" t="s">
        <v>75</v>
      </c>
      <c r="I2334" t="s"/>
      <c r="J2334" t="s">
        <v>74</v>
      </c>
      <c r="K2334" t="n">
        <v>87</v>
      </c>
      <c r="L2334" t="s">
        <v>76</v>
      </c>
      <c r="M2334" t="s"/>
      <c r="N2334" t="s">
        <v>327</v>
      </c>
      <c r="O2334" t="s">
        <v>78</v>
      </c>
      <c r="P2334" t="s">
        <v>2170</v>
      </c>
      <c r="Q2334" t="s"/>
      <c r="R2334" t="s">
        <v>171</v>
      </c>
      <c r="S2334" t="s">
        <v>181</v>
      </c>
      <c r="T2334" t="s">
        <v>81</v>
      </c>
      <c r="U2334" t="s">
        <v>82</v>
      </c>
      <c r="V2334" t="s">
        <v>83</v>
      </c>
      <c r="W2334" t="s">
        <v>109</v>
      </c>
      <c r="X2334" t="s"/>
      <c r="Y2334" t="s">
        <v>85</v>
      </c>
      <c r="Z2334">
        <f>HYPERLINK("https://hotel-media.eclerx.com/savepage/tk_1546241311594095_sr_189.html","info")</f>
        <v/>
      </c>
      <c r="AA2334" t="n">
        <v>-2071501</v>
      </c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19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2071501</v>
      </c>
      <c r="AZ2334" t="s">
        <v>2171</v>
      </c>
      <c r="BA2334" t="s"/>
      <c r="BB2334" t="n">
        <v>64007</v>
      </c>
      <c r="BC2334" t="n">
        <v>52.61431</v>
      </c>
      <c r="BD2334" t="n">
        <v>52.61431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2170</v>
      </c>
      <c r="F2335" t="n">
        <v>-1</v>
      </c>
      <c r="G2335" t="s">
        <v>74</v>
      </c>
      <c r="H2335" t="s">
        <v>75</v>
      </c>
      <c r="I2335" t="s"/>
      <c r="J2335" t="s">
        <v>74</v>
      </c>
      <c r="K2335" t="n">
        <v>87</v>
      </c>
      <c r="L2335" t="s">
        <v>76</v>
      </c>
      <c r="M2335" t="s"/>
      <c r="N2335" t="s">
        <v>201</v>
      </c>
      <c r="O2335" t="s">
        <v>78</v>
      </c>
      <c r="P2335" t="s">
        <v>2170</v>
      </c>
      <c r="Q2335" t="s"/>
      <c r="R2335" t="s">
        <v>171</v>
      </c>
      <c r="S2335" t="s">
        <v>181</v>
      </c>
      <c r="T2335" t="s">
        <v>81</v>
      </c>
      <c r="U2335" t="s">
        <v>82</v>
      </c>
      <c r="V2335" t="s">
        <v>83</v>
      </c>
      <c r="W2335" t="s">
        <v>109</v>
      </c>
      <c r="X2335" t="s"/>
      <c r="Y2335" t="s">
        <v>85</v>
      </c>
      <c r="Z2335">
        <f>HYPERLINK("https://hotel-media.eclerx.com/savepage/tk_1546241311594095_sr_189.html","info")</f>
        <v/>
      </c>
      <c r="AA2335" t="n">
        <v>-2071501</v>
      </c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19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2071501</v>
      </c>
      <c r="AZ2335" t="s">
        <v>2171</v>
      </c>
      <c r="BA2335" t="s"/>
      <c r="BB2335" t="n">
        <v>64007</v>
      </c>
      <c r="BC2335" t="n">
        <v>52.61431</v>
      </c>
      <c r="BD2335" t="n">
        <v>52.61431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2172</v>
      </c>
      <c r="F2336" t="n">
        <v>2911087</v>
      </c>
      <c r="G2336" t="s">
        <v>74</v>
      </c>
      <c r="H2336" t="s">
        <v>75</v>
      </c>
      <c r="I2336" t="s"/>
      <c r="J2336" t="s">
        <v>74</v>
      </c>
      <c r="K2336" t="n">
        <v>46.06</v>
      </c>
      <c r="L2336" t="s">
        <v>76</v>
      </c>
      <c r="M2336" t="s"/>
      <c r="N2336" t="s">
        <v>95</v>
      </c>
      <c r="O2336" t="s">
        <v>78</v>
      </c>
      <c r="P2336" t="s">
        <v>2173</v>
      </c>
      <c r="Q2336" t="s"/>
      <c r="R2336" t="s">
        <v>79</v>
      </c>
      <c r="S2336" t="s">
        <v>2174</v>
      </c>
      <c r="T2336" t="s">
        <v>81</v>
      </c>
      <c r="U2336" t="s">
        <v>82</v>
      </c>
      <c r="V2336" t="s">
        <v>83</v>
      </c>
      <c r="W2336" t="s">
        <v>109</v>
      </c>
      <c r="X2336" t="s"/>
      <c r="Y2336" t="s">
        <v>85</v>
      </c>
      <c r="Z2336">
        <f>HYPERLINK("https://hotel-media.eclerx.com/savepage/tk_1546241713817743_sr_189.html","info")</f>
        <v/>
      </c>
      <c r="AA2336" t="n">
        <v>460941</v>
      </c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214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3738728</v>
      </c>
      <c r="AZ2336" t="s">
        <v>2175</v>
      </c>
      <c r="BA2336" t="s"/>
      <c r="BB2336" t="n">
        <v>22605</v>
      </c>
      <c r="BC2336" t="n">
        <v>52.53931</v>
      </c>
      <c r="BD2336" t="n">
        <v>52.53931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2172</v>
      </c>
      <c r="F2337" t="n">
        <v>2911087</v>
      </c>
      <c r="G2337" t="s">
        <v>74</v>
      </c>
      <c r="H2337" t="s">
        <v>75</v>
      </c>
      <c r="I2337" t="s"/>
      <c r="J2337" t="s">
        <v>74</v>
      </c>
      <c r="K2337" t="n">
        <v>47.06</v>
      </c>
      <c r="L2337" t="s">
        <v>76</v>
      </c>
      <c r="M2337" t="s"/>
      <c r="N2337" t="s">
        <v>329</v>
      </c>
      <c r="O2337" t="s">
        <v>78</v>
      </c>
      <c r="P2337" t="s">
        <v>2173</v>
      </c>
      <c r="Q2337" t="s"/>
      <c r="R2337" t="s">
        <v>79</v>
      </c>
      <c r="S2337" t="s">
        <v>2176</v>
      </c>
      <c r="T2337" t="s">
        <v>81</v>
      </c>
      <c r="U2337" t="s">
        <v>82</v>
      </c>
      <c r="V2337" t="s">
        <v>83</v>
      </c>
      <c r="W2337" t="s">
        <v>109</v>
      </c>
      <c r="X2337" t="s"/>
      <c r="Y2337" t="s">
        <v>85</v>
      </c>
      <c r="Z2337">
        <f>HYPERLINK("https://hotel-media.eclerx.com/savepage/tk_1546241713817743_sr_189.html","info")</f>
        <v/>
      </c>
      <c r="AA2337" t="n">
        <v>460941</v>
      </c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214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3738728</v>
      </c>
      <c r="AZ2337" t="s">
        <v>2175</v>
      </c>
      <c r="BA2337" t="s"/>
      <c r="BB2337" t="n">
        <v>22605</v>
      </c>
      <c r="BC2337" t="n">
        <v>52.53931</v>
      </c>
      <c r="BD2337" t="n">
        <v>52.53931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1542</v>
      </c>
      <c r="F2338" t="n">
        <v>1728051</v>
      </c>
      <c r="G2338" t="s">
        <v>74</v>
      </c>
      <c r="H2338" t="s">
        <v>75</v>
      </c>
      <c r="I2338" t="s"/>
      <c r="J2338" t="s">
        <v>74</v>
      </c>
      <c r="K2338" t="n">
        <v>70.88</v>
      </c>
      <c r="L2338" t="s">
        <v>76</v>
      </c>
      <c r="M2338" t="s"/>
      <c r="N2338" t="s">
        <v>93</v>
      </c>
      <c r="O2338" t="s">
        <v>78</v>
      </c>
      <c r="P2338" t="s">
        <v>1543</v>
      </c>
      <c r="Q2338" t="s"/>
      <c r="R2338" t="s">
        <v>171</v>
      </c>
      <c r="S2338" t="s">
        <v>1544</v>
      </c>
      <c r="T2338" t="s">
        <v>81</v>
      </c>
      <c r="U2338" t="s">
        <v>82</v>
      </c>
      <c r="V2338" t="s">
        <v>83</v>
      </c>
      <c r="W2338" t="s">
        <v>109</v>
      </c>
      <c r="X2338" t="s"/>
      <c r="Y2338" t="s">
        <v>85</v>
      </c>
      <c r="Z2338">
        <f>HYPERLINK("https://hotel-media.eclerx.com/savepage/tk_15462418098228097_sr_189.html","info")</f>
        <v/>
      </c>
      <c r="AA2338" t="n">
        <v>170492</v>
      </c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261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2204315</v>
      </c>
      <c r="AZ2338" t="s">
        <v>1545</v>
      </c>
      <c r="BA2338" t="s"/>
      <c r="BB2338" t="n">
        <v>543813</v>
      </c>
      <c r="BC2338" t="n">
        <v>52.506331</v>
      </c>
      <c r="BD2338" t="n">
        <v>52.506331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1542</v>
      </c>
      <c r="F2339" t="n">
        <v>1728051</v>
      </c>
      <c r="G2339" t="s">
        <v>74</v>
      </c>
      <c r="H2339" t="s">
        <v>75</v>
      </c>
      <c r="I2339" t="s"/>
      <c r="J2339" t="s">
        <v>74</v>
      </c>
      <c r="K2339" t="n">
        <v>78.75</v>
      </c>
      <c r="L2339" t="s">
        <v>76</v>
      </c>
      <c r="M2339" t="s"/>
      <c r="N2339" t="s">
        <v>95</v>
      </c>
      <c r="O2339" t="s">
        <v>78</v>
      </c>
      <c r="P2339" t="s">
        <v>1543</v>
      </c>
      <c r="Q2339" t="s"/>
      <c r="R2339" t="s">
        <v>171</v>
      </c>
      <c r="S2339" t="s">
        <v>1546</v>
      </c>
      <c r="T2339" t="s">
        <v>81</v>
      </c>
      <c r="U2339" t="s">
        <v>82</v>
      </c>
      <c r="V2339" t="s">
        <v>83</v>
      </c>
      <c r="W2339" t="s">
        <v>109</v>
      </c>
      <c r="X2339" t="s"/>
      <c r="Y2339" t="s">
        <v>85</v>
      </c>
      <c r="Z2339">
        <f>HYPERLINK("https://hotel-media.eclerx.com/savepage/tk_15462418098228097_sr_189.html","info")</f>
        <v/>
      </c>
      <c r="AA2339" t="n">
        <v>170492</v>
      </c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261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2204315</v>
      </c>
      <c r="AZ2339" t="s">
        <v>1545</v>
      </c>
      <c r="BA2339" t="s"/>
      <c r="BB2339" t="n">
        <v>543813</v>
      </c>
      <c r="BC2339" t="n">
        <v>52.506331</v>
      </c>
      <c r="BD2339" t="n">
        <v>52.506331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1542</v>
      </c>
      <c r="F2340" t="n">
        <v>1728051</v>
      </c>
      <c r="G2340" t="s">
        <v>74</v>
      </c>
      <c r="H2340" t="s">
        <v>75</v>
      </c>
      <c r="I2340" t="s"/>
      <c r="J2340" t="s">
        <v>74</v>
      </c>
      <c r="K2340" t="n">
        <v>98.75</v>
      </c>
      <c r="L2340" t="s">
        <v>76</v>
      </c>
      <c r="M2340" t="s"/>
      <c r="N2340" t="s">
        <v>201</v>
      </c>
      <c r="O2340" t="s">
        <v>78</v>
      </c>
      <c r="P2340" t="s">
        <v>1543</v>
      </c>
      <c r="Q2340" t="s"/>
      <c r="R2340" t="s">
        <v>171</v>
      </c>
      <c r="S2340" t="s">
        <v>1547</v>
      </c>
      <c r="T2340" t="s">
        <v>81</v>
      </c>
      <c r="U2340" t="s">
        <v>82</v>
      </c>
      <c r="V2340" t="s">
        <v>83</v>
      </c>
      <c r="W2340" t="s">
        <v>109</v>
      </c>
      <c r="X2340" t="s"/>
      <c r="Y2340" t="s">
        <v>85</v>
      </c>
      <c r="Z2340">
        <f>HYPERLINK("https://hotel-media.eclerx.com/savepage/tk_15462418098228097_sr_189.html","info")</f>
        <v/>
      </c>
      <c r="AA2340" t="n">
        <v>170492</v>
      </c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261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2204315</v>
      </c>
      <c r="AZ2340" t="s">
        <v>1545</v>
      </c>
      <c r="BA2340" t="s"/>
      <c r="BB2340" t="n">
        <v>543813</v>
      </c>
      <c r="BC2340" t="n">
        <v>52.506331</v>
      </c>
      <c r="BD2340" t="n">
        <v>52.506331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2177</v>
      </c>
      <c r="F2341" t="n">
        <v>3553024</v>
      </c>
      <c r="G2341" t="s">
        <v>74</v>
      </c>
      <c r="H2341" t="s">
        <v>75</v>
      </c>
      <c r="I2341" t="s"/>
      <c r="J2341" t="s">
        <v>74</v>
      </c>
      <c r="K2341" t="n">
        <v>66.36</v>
      </c>
      <c r="L2341" t="s">
        <v>76</v>
      </c>
      <c r="M2341" t="s"/>
      <c r="N2341" t="s">
        <v>2178</v>
      </c>
      <c r="O2341" t="s">
        <v>78</v>
      </c>
      <c r="P2341" t="s">
        <v>2179</v>
      </c>
      <c r="Q2341" t="s"/>
      <c r="R2341" t="s">
        <v>112</v>
      </c>
      <c r="S2341" t="s">
        <v>2180</v>
      </c>
      <c r="T2341" t="s">
        <v>81</v>
      </c>
      <c r="U2341" t="s">
        <v>82</v>
      </c>
      <c r="V2341" t="s">
        <v>83</v>
      </c>
      <c r="W2341" t="s">
        <v>109</v>
      </c>
      <c r="X2341" t="s"/>
      <c r="Y2341" t="s">
        <v>85</v>
      </c>
      <c r="Z2341">
        <f>HYPERLINK("https://hotel-media.eclerx.com/savepage/tk_15462421435627694_sr_188.html","info")</f>
        <v/>
      </c>
      <c r="AA2341" t="n">
        <v>7278</v>
      </c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473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4481112</v>
      </c>
      <c r="AZ2341" t="s">
        <v>2181</v>
      </c>
      <c r="BA2341" t="s"/>
      <c r="BB2341" t="n">
        <v>22642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2177</v>
      </c>
      <c r="F2342" t="n">
        <v>3553024</v>
      </c>
      <c r="G2342" t="s">
        <v>74</v>
      </c>
      <c r="H2342" t="s">
        <v>75</v>
      </c>
      <c r="I2342" t="s"/>
      <c r="J2342" t="s">
        <v>74</v>
      </c>
      <c r="K2342" t="n">
        <v>82.95</v>
      </c>
      <c r="L2342" t="s">
        <v>76</v>
      </c>
      <c r="M2342" t="s"/>
      <c r="N2342" t="s">
        <v>2182</v>
      </c>
      <c r="O2342" t="s">
        <v>78</v>
      </c>
      <c r="P2342" t="s">
        <v>2179</v>
      </c>
      <c r="Q2342" t="s"/>
      <c r="R2342" t="s">
        <v>112</v>
      </c>
      <c r="S2342" t="s">
        <v>2183</v>
      </c>
      <c r="T2342" t="s">
        <v>81</v>
      </c>
      <c r="U2342" t="s">
        <v>82</v>
      </c>
      <c r="V2342" t="s">
        <v>83</v>
      </c>
      <c r="W2342" t="s">
        <v>109</v>
      </c>
      <c r="X2342" t="s"/>
      <c r="Y2342" t="s">
        <v>85</v>
      </c>
      <c r="Z2342">
        <f>HYPERLINK("https://hotel-media.eclerx.com/savepage/tk_15462421435627694_sr_188.html","info")</f>
        <v/>
      </c>
      <c r="AA2342" t="n">
        <v>7278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473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4481112</v>
      </c>
      <c r="AZ2342" t="s">
        <v>2181</v>
      </c>
      <c r="BA2342" t="s"/>
      <c r="BB2342" t="n">
        <v>22642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2177</v>
      </c>
      <c r="F2343" t="n">
        <v>3553024</v>
      </c>
      <c r="G2343" t="s">
        <v>74</v>
      </c>
      <c r="H2343" t="s">
        <v>75</v>
      </c>
      <c r="I2343" t="s"/>
      <c r="J2343" t="s">
        <v>74</v>
      </c>
      <c r="K2343" t="n">
        <v>77.28</v>
      </c>
      <c r="L2343" t="s">
        <v>76</v>
      </c>
      <c r="M2343" t="s"/>
      <c r="N2343" t="s">
        <v>2184</v>
      </c>
      <c r="O2343" t="s">
        <v>78</v>
      </c>
      <c r="P2343" t="s">
        <v>2179</v>
      </c>
      <c r="Q2343" t="s"/>
      <c r="R2343" t="s">
        <v>112</v>
      </c>
      <c r="S2343" t="s">
        <v>2185</v>
      </c>
      <c r="T2343" t="s">
        <v>81</v>
      </c>
      <c r="U2343" t="s">
        <v>82</v>
      </c>
      <c r="V2343" t="s">
        <v>83</v>
      </c>
      <c r="W2343" t="s">
        <v>109</v>
      </c>
      <c r="X2343" t="s"/>
      <c r="Y2343" t="s">
        <v>85</v>
      </c>
      <c r="Z2343">
        <f>HYPERLINK("https://hotel-media.eclerx.com/savepage/tk_15462421435627694_sr_188.html","info")</f>
        <v/>
      </c>
      <c r="AA2343" t="n">
        <v>7278</v>
      </c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473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4481112</v>
      </c>
      <c r="AZ2343" t="s">
        <v>2181</v>
      </c>
      <c r="BA2343" t="s"/>
      <c r="BB2343" t="n">
        <v>22642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2177</v>
      </c>
      <c r="F2344" t="n">
        <v>3553024</v>
      </c>
      <c r="G2344" t="s">
        <v>74</v>
      </c>
      <c r="H2344" t="s">
        <v>75</v>
      </c>
      <c r="I2344" t="s"/>
      <c r="J2344" t="s">
        <v>74</v>
      </c>
      <c r="K2344" t="n">
        <v>96.59999999999999</v>
      </c>
      <c r="L2344" t="s">
        <v>76</v>
      </c>
      <c r="M2344" t="s"/>
      <c r="N2344" t="s">
        <v>2184</v>
      </c>
      <c r="O2344" t="s">
        <v>78</v>
      </c>
      <c r="P2344" t="s">
        <v>2179</v>
      </c>
      <c r="Q2344" t="s"/>
      <c r="R2344" t="s">
        <v>112</v>
      </c>
      <c r="S2344" t="s">
        <v>2186</v>
      </c>
      <c r="T2344" t="s">
        <v>81</v>
      </c>
      <c r="U2344" t="s">
        <v>82</v>
      </c>
      <c r="V2344" t="s">
        <v>83</v>
      </c>
      <c r="W2344" t="s">
        <v>109</v>
      </c>
      <c r="X2344" t="s"/>
      <c r="Y2344" t="s">
        <v>85</v>
      </c>
      <c r="Z2344">
        <f>HYPERLINK("https://hotel-media.eclerx.com/savepage/tk_15462421435627694_sr_188.html","info")</f>
        <v/>
      </c>
      <c r="AA2344" t="n">
        <v>7278</v>
      </c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473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4481112</v>
      </c>
      <c r="AZ2344" t="s">
        <v>2181</v>
      </c>
      <c r="BA2344" t="s"/>
      <c r="BB2344" t="n">
        <v>22642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2177</v>
      </c>
      <c r="F2345" t="n">
        <v>3553024</v>
      </c>
      <c r="G2345" t="s">
        <v>74</v>
      </c>
      <c r="H2345" t="s">
        <v>75</v>
      </c>
      <c r="I2345" t="s"/>
      <c r="J2345" t="s">
        <v>74</v>
      </c>
      <c r="K2345" t="n">
        <v>114.95</v>
      </c>
      <c r="L2345" t="s">
        <v>76</v>
      </c>
      <c r="M2345" t="s"/>
      <c r="N2345" t="s">
        <v>2182</v>
      </c>
      <c r="O2345" t="s">
        <v>78</v>
      </c>
      <c r="P2345" t="s">
        <v>2179</v>
      </c>
      <c r="Q2345" t="s"/>
      <c r="R2345" t="s">
        <v>112</v>
      </c>
      <c r="S2345" t="s">
        <v>1408</v>
      </c>
      <c r="T2345" t="s">
        <v>81</v>
      </c>
      <c r="U2345" t="s">
        <v>82</v>
      </c>
      <c r="V2345" t="s">
        <v>83</v>
      </c>
      <c r="W2345" t="s">
        <v>84</v>
      </c>
      <c r="X2345" t="s"/>
      <c r="Y2345" t="s">
        <v>85</v>
      </c>
      <c r="Z2345">
        <f>HYPERLINK("https://hotel-media.eclerx.com/savepage/tk_15462421435627694_sr_188.html","info")</f>
        <v/>
      </c>
      <c r="AA2345" t="n">
        <v>7278</v>
      </c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473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4481112</v>
      </c>
      <c r="AZ2345" t="s">
        <v>2181</v>
      </c>
      <c r="BA2345" t="s"/>
      <c r="BB2345" t="n">
        <v>22642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2177</v>
      </c>
      <c r="F2346" t="n">
        <v>3553024</v>
      </c>
      <c r="G2346" t="s">
        <v>74</v>
      </c>
      <c r="H2346" t="s">
        <v>75</v>
      </c>
      <c r="I2346" t="s"/>
      <c r="J2346" t="s">
        <v>74</v>
      </c>
      <c r="K2346" t="n">
        <v>128.6</v>
      </c>
      <c r="L2346" t="s">
        <v>76</v>
      </c>
      <c r="M2346" t="s"/>
      <c r="N2346" t="s">
        <v>2184</v>
      </c>
      <c r="O2346" t="s">
        <v>78</v>
      </c>
      <c r="P2346" t="s">
        <v>2179</v>
      </c>
      <c r="Q2346" t="s"/>
      <c r="R2346" t="s">
        <v>112</v>
      </c>
      <c r="S2346" t="s">
        <v>2187</v>
      </c>
      <c r="T2346" t="s">
        <v>81</v>
      </c>
      <c r="U2346" t="s">
        <v>82</v>
      </c>
      <c r="V2346" t="s">
        <v>83</v>
      </c>
      <c r="W2346" t="s">
        <v>84</v>
      </c>
      <c r="X2346" t="s"/>
      <c r="Y2346" t="s">
        <v>85</v>
      </c>
      <c r="Z2346">
        <f>HYPERLINK("https://hotel-media.eclerx.com/savepage/tk_15462421435627694_sr_188.html","info")</f>
        <v/>
      </c>
      <c r="AA2346" t="n">
        <v>7278</v>
      </c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473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4481112</v>
      </c>
      <c r="AZ2346" t="s">
        <v>2181</v>
      </c>
      <c r="BA2346" t="s"/>
      <c r="BB2346" t="n">
        <v>22642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2188</v>
      </c>
      <c r="F2347" t="n">
        <v>277724</v>
      </c>
      <c r="G2347" t="s">
        <v>74</v>
      </c>
      <c r="H2347" t="s">
        <v>75</v>
      </c>
      <c r="I2347" t="s"/>
      <c r="J2347" t="s">
        <v>74</v>
      </c>
      <c r="K2347" t="n">
        <v>58.65</v>
      </c>
      <c r="L2347" t="s">
        <v>76</v>
      </c>
      <c r="M2347" t="s"/>
      <c r="N2347" t="s">
        <v>468</v>
      </c>
      <c r="O2347" t="s">
        <v>78</v>
      </c>
      <c r="P2347" t="s">
        <v>2189</v>
      </c>
      <c r="Q2347" t="s"/>
      <c r="R2347" t="s">
        <v>171</v>
      </c>
      <c r="S2347" t="s">
        <v>472</v>
      </c>
      <c r="T2347" t="s">
        <v>81</v>
      </c>
      <c r="U2347" t="s">
        <v>82</v>
      </c>
      <c r="V2347" t="s">
        <v>83</v>
      </c>
      <c r="W2347" t="s">
        <v>109</v>
      </c>
      <c r="X2347" t="s"/>
      <c r="Y2347" t="s">
        <v>85</v>
      </c>
      <c r="Z2347">
        <f>HYPERLINK("https://hotel-media.eclerx.com/savepage/tk_15462422316363752_sr_189.html","info")</f>
        <v/>
      </c>
      <c r="AA2347" t="n">
        <v>17975</v>
      </c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453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955114</v>
      </c>
      <c r="AZ2347" t="s">
        <v>2190</v>
      </c>
      <c r="BA2347" t="s"/>
      <c r="BB2347" t="n">
        <v>10155</v>
      </c>
      <c r="BC2347" t="n">
        <v>52.504718</v>
      </c>
      <c r="BD2347" t="n">
        <v>52.504718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2188</v>
      </c>
      <c r="F2348" t="n">
        <v>277724</v>
      </c>
      <c r="G2348" t="s">
        <v>74</v>
      </c>
      <c r="H2348" t="s">
        <v>75</v>
      </c>
      <c r="I2348" t="s"/>
      <c r="J2348" t="s">
        <v>74</v>
      </c>
      <c r="K2348" t="n">
        <v>62.1</v>
      </c>
      <c r="L2348" t="s">
        <v>76</v>
      </c>
      <c r="M2348" t="s"/>
      <c r="N2348" t="s">
        <v>95</v>
      </c>
      <c r="O2348" t="s">
        <v>78</v>
      </c>
      <c r="P2348" t="s">
        <v>2189</v>
      </c>
      <c r="Q2348" t="s"/>
      <c r="R2348" t="s">
        <v>171</v>
      </c>
      <c r="S2348" t="s">
        <v>1913</v>
      </c>
      <c r="T2348" t="s">
        <v>81</v>
      </c>
      <c r="U2348" t="s">
        <v>82</v>
      </c>
      <c r="V2348" t="s">
        <v>83</v>
      </c>
      <c r="W2348" t="s">
        <v>109</v>
      </c>
      <c r="X2348" t="s"/>
      <c r="Y2348" t="s">
        <v>85</v>
      </c>
      <c r="Z2348">
        <f>HYPERLINK("https://hotel-media.eclerx.com/savepage/tk_15462422316363752_sr_189.html","info")</f>
        <v/>
      </c>
      <c r="AA2348" t="n">
        <v>17975</v>
      </c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453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955114</v>
      </c>
      <c r="AZ2348" t="s">
        <v>2190</v>
      </c>
      <c r="BA2348" t="s"/>
      <c r="BB2348" t="n">
        <v>10155</v>
      </c>
      <c r="BC2348" t="n">
        <v>52.504718</v>
      </c>
      <c r="BD2348" t="n">
        <v>52.504718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2188</v>
      </c>
      <c r="F2349" t="n">
        <v>277724</v>
      </c>
      <c r="G2349" t="s">
        <v>74</v>
      </c>
      <c r="H2349" t="s">
        <v>75</v>
      </c>
      <c r="I2349" t="s"/>
      <c r="J2349" t="s">
        <v>74</v>
      </c>
      <c r="K2349" t="n">
        <v>67.15000000000001</v>
      </c>
      <c r="L2349" t="s">
        <v>76</v>
      </c>
      <c r="M2349" t="s"/>
      <c r="N2349" t="s">
        <v>319</v>
      </c>
      <c r="O2349" t="s">
        <v>78</v>
      </c>
      <c r="P2349" t="s">
        <v>2189</v>
      </c>
      <c r="Q2349" t="s"/>
      <c r="R2349" t="s">
        <v>171</v>
      </c>
      <c r="S2349" t="s">
        <v>2191</v>
      </c>
      <c r="T2349" t="s">
        <v>81</v>
      </c>
      <c r="U2349" t="s">
        <v>82</v>
      </c>
      <c r="V2349" t="s">
        <v>83</v>
      </c>
      <c r="W2349" t="s">
        <v>109</v>
      </c>
      <c r="X2349" t="s"/>
      <c r="Y2349" t="s">
        <v>85</v>
      </c>
      <c r="Z2349">
        <f>HYPERLINK("https://hotel-media.eclerx.com/savepage/tk_15462422316363752_sr_189.html","info")</f>
        <v/>
      </c>
      <c r="AA2349" t="n">
        <v>17975</v>
      </c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453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955114</v>
      </c>
      <c r="AZ2349" t="s">
        <v>2190</v>
      </c>
      <c r="BA2349" t="s"/>
      <c r="BB2349" t="n">
        <v>10155</v>
      </c>
      <c r="BC2349" t="n">
        <v>52.504718</v>
      </c>
      <c r="BD2349" t="n">
        <v>52.504718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2188</v>
      </c>
      <c r="F2350" t="n">
        <v>277724</v>
      </c>
      <c r="G2350" t="s">
        <v>74</v>
      </c>
      <c r="H2350" t="s">
        <v>75</v>
      </c>
      <c r="I2350" t="s"/>
      <c r="J2350" t="s">
        <v>74</v>
      </c>
      <c r="K2350" t="n">
        <v>71.09999999999999</v>
      </c>
      <c r="L2350" t="s">
        <v>76</v>
      </c>
      <c r="M2350" t="s"/>
      <c r="N2350" t="s">
        <v>201</v>
      </c>
      <c r="O2350" t="s">
        <v>78</v>
      </c>
      <c r="P2350" t="s">
        <v>2189</v>
      </c>
      <c r="Q2350" t="s"/>
      <c r="R2350" t="s">
        <v>171</v>
      </c>
      <c r="S2350" t="s">
        <v>844</v>
      </c>
      <c r="T2350" t="s">
        <v>81</v>
      </c>
      <c r="U2350" t="s">
        <v>82</v>
      </c>
      <c r="V2350" t="s">
        <v>83</v>
      </c>
      <c r="W2350" t="s">
        <v>109</v>
      </c>
      <c r="X2350" t="s"/>
      <c r="Y2350" t="s">
        <v>85</v>
      </c>
      <c r="Z2350">
        <f>HYPERLINK("https://hotel-media.eclerx.com/savepage/tk_15462422316363752_sr_189.html","info")</f>
        <v/>
      </c>
      <c r="AA2350" t="n">
        <v>17975</v>
      </c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453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955114</v>
      </c>
      <c r="AZ2350" t="s">
        <v>2190</v>
      </c>
      <c r="BA2350" t="s"/>
      <c r="BB2350" t="n">
        <v>10155</v>
      </c>
      <c r="BC2350" t="n">
        <v>52.504718</v>
      </c>
      <c r="BD2350" t="n">
        <v>52.504718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2188</v>
      </c>
      <c r="F2351" t="n">
        <v>277724</v>
      </c>
      <c r="G2351" t="s">
        <v>74</v>
      </c>
      <c r="H2351" t="s">
        <v>75</v>
      </c>
      <c r="I2351" t="s"/>
      <c r="J2351" t="s">
        <v>74</v>
      </c>
      <c r="K2351" t="n">
        <v>84.14</v>
      </c>
      <c r="L2351" t="s">
        <v>76</v>
      </c>
      <c r="M2351" t="s"/>
      <c r="N2351" t="s">
        <v>319</v>
      </c>
      <c r="O2351" t="s">
        <v>78</v>
      </c>
      <c r="P2351" t="s">
        <v>2189</v>
      </c>
      <c r="Q2351" t="s"/>
      <c r="R2351" t="s">
        <v>171</v>
      </c>
      <c r="S2351" t="s">
        <v>2192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>
        <f>HYPERLINK("https://hotel-media.eclerx.com/savepage/tk_15462422316363752_sr_189.html","info")</f>
        <v/>
      </c>
      <c r="AA2351" t="n">
        <v>17975</v>
      </c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453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955114</v>
      </c>
      <c r="AZ2351" t="s">
        <v>2190</v>
      </c>
      <c r="BA2351" t="s"/>
      <c r="BB2351" t="n">
        <v>10155</v>
      </c>
      <c r="BC2351" t="n">
        <v>52.504718</v>
      </c>
      <c r="BD2351" t="n">
        <v>52.504718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2188</v>
      </c>
      <c r="F2352" t="n">
        <v>277724</v>
      </c>
      <c r="G2352" t="s">
        <v>74</v>
      </c>
      <c r="H2352" t="s">
        <v>75</v>
      </c>
      <c r="I2352" t="s"/>
      <c r="J2352" t="s">
        <v>74</v>
      </c>
      <c r="K2352" t="n">
        <v>99.01000000000001</v>
      </c>
      <c r="L2352" t="s">
        <v>76</v>
      </c>
      <c r="M2352" t="s"/>
      <c r="N2352" t="s">
        <v>473</v>
      </c>
      <c r="O2352" t="s">
        <v>78</v>
      </c>
      <c r="P2352" t="s">
        <v>2189</v>
      </c>
      <c r="Q2352" t="s"/>
      <c r="R2352" t="s">
        <v>171</v>
      </c>
      <c r="S2352" t="s">
        <v>610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>
        <f>HYPERLINK("https://hotel-media.eclerx.com/savepage/tk_15462422316363752_sr_189.html","info")</f>
        <v/>
      </c>
      <c r="AA2352" t="n">
        <v>17975</v>
      </c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453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955114</v>
      </c>
      <c r="AZ2352" t="s">
        <v>2190</v>
      </c>
      <c r="BA2352" t="s"/>
      <c r="BB2352" t="n">
        <v>10155</v>
      </c>
      <c r="BC2352" t="n">
        <v>52.504718</v>
      </c>
      <c r="BD2352" t="n">
        <v>52.504718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2193</v>
      </c>
      <c r="F2353" t="n">
        <v>401961</v>
      </c>
      <c r="G2353" t="s">
        <v>74</v>
      </c>
      <c r="H2353" t="s">
        <v>75</v>
      </c>
      <c r="I2353" t="s"/>
      <c r="J2353" t="s">
        <v>74</v>
      </c>
      <c r="K2353" t="n">
        <v>204</v>
      </c>
      <c r="L2353" t="s">
        <v>76</v>
      </c>
      <c r="M2353" t="s"/>
      <c r="N2353" t="s">
        <v>2194</v>
      </c>
      <c r="O2353" t="s">
        <v>78</v>
      </c>
      <c r="P2353" t="s">
        <v>2195</v>
      </c>
      <c r="Q2353" t="s"/>
      <c r="R2353" t="s">
        <v>112</v>
      </c>
      <c r="S2353" t="s">
        <v>2196</v>
      </c>
      <c r="T2353" t="s">
        <v>81</v>
      </c>
      <c r="U2353" t="s">
        <v>82</v>
      </c>
      <c r="V2353" t="s">
        <v>83</v>
      </c>
      <c r="W2353" t="s">
        <v>84</v>
      </c>
      <c r="X2353" t="s"/>
      <c r="Y2353" t="s">
        <v>85</v>
      </c>
      <c r="Z2353">
        <f>HYPERLINK("https://hotel-media.eclerx.com/savepage/tk_154624131383103_sr_188.html","info")</f>
        <v/>
      </c>
      <c r="AA2353" t="n">
        <v>115865</v>
      </c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22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955309</v>
      </c>
      <c r="AZ2353" t="s">
        <v>2197</v>
      </c>
      <c r="BA2353" t="s"/>
      <c r="BB2353" t="n">
        <v>419115</v>
      </c>
      <c r="BC2353" t="n">
        <v>52.456817</v>
      </c>
      <c r="BD2353" t="n">
        <v>52.456817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2193</v>
      </c>
      <c r="F2354" t="n">
        <v>401961</v>
      </c>
      <c r="G2354" t="s">
        <v>74</v>
      </c>
      <c r="H2354" t="s">
        <v>75</v>
      </c>
      <c r="I2354" t="s"/>
      <c r="J2354" t="s">
        <v>74</v>
      </c>
      <c r="K2354" t="n">
        <v>214</v>
      </c>
      <c r="L2354" t="s">
        <v>76</v>
      </c>
      <c r="M2354" t="s"/>
      <c r="N2354" t="s">
        <v>2001</v>
      </c>
      <c r="O2354" t="s">
        <v>78</v>
      </c>
      <c r="P2354" t="s">
        <v>2195</v>
      </c>
      <c r="Q2354" t="s"/>
      <c r="R2354" t="s">
        <v>112</v>
      </c>
      <c r="S2354" t="s">
        <v>2198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>
        <f>HYPERLINK("https://hotel-media.eclerx.com/savepage/tk_154624131383103_sr_188.html","info")</f>
        <v/>
      </c>
      <c r="AA2354" t="n">
        <v>115865</v>
      </c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22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955309</v>
      </c>
      <c r="AZ2354" t="s">
        <v>2197</v>
      </c>
      <c r="BA2354" t="s"/>
      <c r="BB2354" t="n">
        <v>419115</v>
      </c>
      <c r="BC2354" t="n">
        <v>52.456817</v>
      </c>
      <c r="BD2354" t="n">
        <v>52.456817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2145</v>
      </c>
      <c r="F2355" t="n">
        <v>-1</v>
      </c>
      <c r="G2355" t="s">
        <v>74</v>
      </c>
      <c r="H2355" t="s">
        <v>75</v>
      </c>
      <c r="I2355" t="s"/>
      <c r="J2355" t="s">
        <v>74</v>
      </c>
      <c r="K2355" t="n">
        <v>122</v>
      </c>
      <c r="L2355" t="s">
        <v>76</v>
      </c>
      <c r="M2355" t="s"/>
      <c r="N2355" t="s">
        <v>95</v>
      </c>
      <c r="O2355" t="s">
        <v>78</v>
      </c>
      <c r="P2355" t="s">
        <v>2145</v>
      </c>
      <c r="Q2355" t="s"/>
      <c r="R2355" t="s">
        <v>112</v>
      </c>
      <c r="S2355" t="s">
        <v>167</v>
      </c>
      <c r="T2355" t="s">
        <v>81</v>
      </c>
      <c r="U2355" t="s">
        <v>82</v>
      </c>
      <c r="V2355" t="s">
        <v>83</v>
      </c>
      <c r="W2355" t="s">
        <v>109</v>
      </c>
      <c r="X2355" t="s"/>
      <c r="Y2355" t="s">
        <v>85</v>
      </c>
      <c r="Z2355">
        <f>HYPERLINK("https://hotel-media.eclerx.com/savepage/tk_15462419214361734_sr_188.html","info")</f>
        <v/>
      </c>
      <c r="AA2355" t="n">
        <v>-2071565</v>
      </c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351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2071565</v>
      </c>
      <c r="AZ2355" t="s">
        <v>2146</v>
      </c>
      <c r="BA2355" t="s"/>
      <c r="BB2355" t="n">
        <v>27350</v>
      </c>
      <c r="BC2355" t="n">
        <v>52.493229</v>
      </c>
      <c r="BD2355" t="n">
        <v>52.493229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2145</v>
      </c>
      <c r="F2356" t="n">
        <v>-1</v>
      </c>
      <c r="G2356" t="s">
        <v>74</v>
      </c>
      <c r="H2356" t="s">
        <v>75</v>
      </c>
      <c r="I2356" t="s"/>
      <c r="J2356" t="s">
        <v>74</v>
      </c>
      <c r="K2356" t="n">
        <v>137</v>
      </c>
      <c r="L2356" t="s">
        <v>76</v>
      </c>
      <c r="M2356" t="s"/>
      <c r="N2356" t="s">
        <v>201</v>
      </c>
      <c r="O2356" t="s">
        <v>78</v>
      </c>
      <c r="P2356" t="s">
        <v>2145</v>
      </c>
      <c r="Q2356" t="s"/>
      <c r="R2356" t="s">
        <v>112</v>
      </c>
      <c r="S2356" t="s">
        <v>333</v>
      </c>
      <c r="T2356" t="s">
        <v>81</v>
      </c>
      <c r="U2356" t="s">
        <v>82</v>
      </c>
      <c r="V2356" t="s">
        <v>83</v>
      </c>
      <c r="W2356" t="s">
        <v>109</v>
      </c>
      <c r="X2356" t="s"/>
      <c r="Y2356" t="s">
        <v>85</v>
      </c>
      <c r="Z2356">
        <f>HYPERLINK("https://hotel-media.eclerx.com/savepage/tk_15462419214361734_sr_188.html","info")</f>
        <v/>
      </c>
      <c r="AA2356" t="n">
        <v>-2071565</v>
      </c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351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2071565</v>
      </c>
      <c r="AZ2356" t="s">
        <v>2146</v>
      </c>
      <c r="BA2356" t="s"/>
      <c r="BB2356" t="n">
        <v>27350</v>
      </c>
      <c r="BC2356" t="n">
        <v>52.493229</v>
      </c>
      <c r="BD2356" t="n">
        <v>52.493229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2145</v>
      </c>
      <c r="F2357" t="n">
        <v>-1</v>
      </c>
      <c r="G2357" t="s">
        <v>74</v>
      </c>
      <c r="H2357" t="s">
        <v>75</v>
      </c>
      <c r="I2357" t="s"/>
      <c r="J2357" t="s">
        <v>74</v>
      </c>
      <c r="K2357" t="n">
        <v>156.8</v>
      </c>
      <c r="L2357" t="s">
        <v>76</v>
      </c>
      <c r="M2357" t="s"/>
      <c r="N2357" t="s">
        <v>183</v>
      </c>
      <c r="O2357" t="s">
        <v>78</v>
      </c>
      <c r="P2357" t="s">
        <v>2145</v>
      </c>
      <c r="Q2357" t="s"/>
      <c r="R2357" t="s">
        <v>112</v>
      </c>
      <c r="S2357" t="s">
        <v>2147</v>
      </c>
      <c r="T2357" t="s">
        <v>81</v>
      </c>
      <c r="U2357" t="s">
        <v>82</v>
      </c>
      <c r="V2357" t="s">
        <v>83</v>
      </c>
      <c r="W2357" t="s">
        <v>84</v>
      </c>
      <c r="X2357" t="s"/>
      <c r="Y2357" t="s">
        <v>85</v>
      </c>
      <c r="Z2357">
        <f>HYPERLINK("https://hotel-media.eclerx.com/savepage/tk_15462419214361734_sr_188.html","info")</f>
        <v/>
      </c>
      <c r="AA2357" t="n">
        <v>-2071565</v>
      </c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351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2071565</v>
      </c>
      <c r="AZ2357" t="s">
        <v>2146</v>
      </c>
      <c r="BA2357" t="s"/>
      <c r="BB2357" t="n">
        <v>27350</v>
      </c>
      <c r="BC2357" t="n">
        <v>52.493229</v>
      </c>
      <c r="BD2357" t="n">
        <v>52.493229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2199</v>
      </c>
      <c r="F2358" t="n">
        <v>-1</v>
      </c>
      <c r="G2358" t="s">
        <v>74</v>
      </c>
      <c r="H2358" t="s">
        <v>75</v>
      </c>
      <c r="I2358" t="s"/>
      <c r="J2358" t="s">
        <v>74</v>
      </c>
      <c r="K2358" t="n">
        <v>52.5</v>
      </c>
      <c r="L2358" t="s">
        <v>76</v>
      </c>
      <c r="M2358" t="s"/>
      <c r="N2358" t="s">
        <v>93</v>
      </c>
      <c r="O2358" t="s">
        <v>78</v>
      </c>
      <c r="P2358" t="s">
        <v>2199</v>
      </c>
      <c r="Q2358" t="s"/>
      <c r="R2358" t="s">
        <v>171</v>
      </c>
      <c r="S2358" t="s">
        <v>2200</v>
      </c>
      <c r="T2358" t="s">
        <v>81</v>
      </c>
      <c r="U2358" t="s">
        <v>82</v>
      </c>
      <c r="V2358" t="s">
        <v>83</v>
      </c>
      <c r="W2358" t="s">
        <v>109</v>
      </c>
      <c r="X2358" t="s"/>
      <c r="Y2358" t="s">
        <v>85</v>
      </c>
      <c r="Z2358">
        <f>HYPERLINK("https://hotel-media.eclerx.com/savepage/tk_15462421927646797_sr_188.html","info")</f>
        <v/>
      </c>
      <c r="AA2358" t="n">
        <v>-6074110</v>
      </c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501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6074110</v>
      </c>
      <c r="AZ2358" t="s">
        <v>2201</v>
      </c>
      <c r="BA2358" t="s"/>
      <c r="BB2358" t="n">
        <v>5886</v>
      </c>
      <c r="BC2358" t="n">
        <v>52.49947</v>
      </c>
      <c r="BD2358" t="n">
        <v>52.49947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2199</v>
      </c>
      <c r="F2359" t="n">
        <v>-1</v>
      </c>
      <c r="G2359" t="s">
        <v>74</v>
      </c>
      <c r="H2359" t="s">
        <v>75</v>
      </c>
      <c r="I2359" t="s"/>
      <c r="J2359" t="s">
        <v>74</v>
      </c>
      <c r="K2359" t="n">
        <v>60</v>
      </c>
      <c r="L2359" t="s">
        <v>76</v>
      </c>
      <c r="M2359" t="s"/>
      <c r="N2359" t="s">
        <v>372</v>
      </c>
      <c r="O2359" t="s">
        <v>78</v>
      </c>
      <c r="P2359" t="s">
        <v>2199</v>
      </c>
      <c r="Q2359" t="s"/>
      <c r="R2359" t="s">
        <v>171</v>
      </c>
      <c r="S2359" t="s">
        <v>377</v>
      </c>
      <c r="T2359" t="s">
        <v>81</v>
      </c>
      <c r="U2359" t="s">
        <v>82</v>
      </c>
      <c r="V2359" t="s">
        <v>83</v>
      </c>
      <c r="W2359" t="s">
        <v>109</v>
      </c>
      <c r="X2359" t="s"/>
      <c r="Y2359" t="s">
        <v>85</v>
      </c>
      <c r="Z2359">
        <f>HYPERLINK("https://hotel-media.eclerx.com/savepage/tk_15462421927646797_sr_188.html","info")</f>
        <v/>
      </c>
      <c r="AA2359" t="n">
        <v>-6074110</v>
      </c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501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6074110</v>
      </c>
      <c r="AZ2359" t="s">
        <v>2201</v>
      </c>
      <c r="BA2359" t="s"/>
      <c r="BB2359" t="n">
        <v>5886</v>
      </c>
      <c r="BC2359" t="n">
        <v>52.49947</v>
      </c>
      <c r="BD2359" t="n">
        <v>52.49947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2199</v>
      </c>
      <c r="F2360" t="n">
        <v>-1</v>
      </c>
      <c r="G2360" t="s">
        <v>74</v>
      </c>
      <c r="H2360" t="s">
        <v>75</v>
      </c>
      <c r="I2360" t="s"/>
      <c r="J2360" t="s">
        <v>74</v>
      </c>
      <c r="K2360" t="n">
        <v>70</v>
      </c>
      <c r="L2360" t="s">
        <v>76</v>
      </c>
      <c r="M2360" t="s"/>
      <c r="N2360" t="s">
        <v>201</v>
      </c>
      <c r="O2360" t="s">
        <v>78</v>
      </c>
      <c r="P2360" t="s">
        <v>2199</v>
      </c>
      <c r="Q2360" t="s"/>
      <c r="R2360" t="s">
        <v>171</v>
      </c>
      <c r="S2360" t="s">
        <v>493</v>
      </c>
      <c r="T2360" t="s">
        <v>81</v>
      </c>
      <c r="U2360" t="s">
        <v>82</v>
      </c>
      <c r="V2360" t="s">
        <v>83</v>
      </c>
      <c r="W2360" t="s">
        <v>109</v>
      </c>
      <c r="X2360" t="s"/>
      <c r="Y2360" t="s">
        <v>85</v>
      </c>
      <c r="Z2360">
        <f>HYPERLINK("https://hotel-media.eclerx.com/savepage/tk_15462421927646797_sr_188.html","info")</f>
        <v/>
      </c>
      <c r="AA2360" t="n">
        <v>-6074110</v>
      </c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501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6074110</v>
      </c>
      <c r="AZ2360" t="s">
        <v>2201</v>
      </c>
      <c r="BA2360" t="s"/>
      <c r="BB2360" t="n">
        <v>5886</v>
      </c>
      <c r="BC2360" t="n">
        <v>52.49947</v>
      </c>
      <c r="BD2360" t="n">
        <v>52.49947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2199</v>
      </c>
      <c r="F2361" t="n">
        <v>-1</v>
      </c>
      <c r="G2361" t="s">
        <v>74</v>
      </c>
      <c r="H2361" t="s">
        <v>75</v>
      </c>
      <c r="I2361" t="s"/>
      <c r="J2361" t="s">
        <v>74</v>
      </c>
      <c r="K2361" t="n">
        <v>84</v>
      </c>
      <c r="L2361" t="s">
        <v>76</v>
      </c>
      <c r="M2361" t="s"/>
      <c r="N2361" t="s">
        <v>183</v>
      </c>
      <c r="O2361" t="s">
        <v>78</v>
      </c>
      <c r="P2361" t="s">
        <v>2199</v>
      </c>
      <c r="Q2361" t="s"/>
      <c r="R2361" t="s">
        <v>171</v>
      </c>
      <c r="S2361" t="s">
        <v>179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>
        <f>HYPERLINK("https://hotel-media.eclerx.com/savepage/tk_15462421927646797_sr_188.html","info")</f>
        <v/>
      </c>
      <c r="AA2361" t="n">
        <v>-6074110</v>
      </c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501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6074110</v>
      </c>
      <c r="AZ2361" t="s">
        <v>2201</v>
      </c>
      <c r="BA2361" t="s"/>
      <c r="BB2361" t="n">
        <v>5886</v>
      </c>
      <c r="BC2361" t="n">
        <v>52.49947</v>
      </c>
      <c r="BD2361" t="n">
        <v>52.49947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2199</v>
      </c>
      <c r="F2362" t="n">
        <v>-1</v>
      </c>
      <c r="G2362" t="s">
        <v>74</v>
      </c>
      <c r="H2362" t="s">
        <v>75</v>
      </c>
      <c r="I2362" t="s"/>
      <c r="J2362" t="s">
        <v>74</v>
      </c>
      <c r="K2362" t="n">
        <v>85</v>
      </c>
      <c r="L2362" t="s">
        <v>76</v>
      </c>
      <c r="M2362" t="s"/>
      <c r="N2362" t="s">
        <v>2202</v>
      </c>
      <c r="O2362" t="s">
        <v>78</v>
      </c>
      <c r="P2362" t="s">
        <v>2199</v>
      </c>
      <c r="Q2362" t="s"/>
      <c r="R2362" t="s">
        <v>171</v>
      </c>
      <c r="S2362" t="s">
        <v>211</v>
      </c>
      <c r="T2362" t="s">
        <v>81</v>
      </c>
      <c r="U2362" t="s">
        <v>82</v>
      </c>
      <c r="V2362" t="s">
        <v>83</v>
      </c>
      <c r="W2362" t="s">
        <v>109</v>
      </c>
      <c r="X2362" t="s"/>
      <c r="Y2362" t="s">
        <v>85</v>
      </c>
      <c r="Z2362">
        <f>HYPERLINK("https://hotel-media.eclerx.com/savepage/tk_15462421927646797_sr_188.html","info")</f>
        <v/>
      </c>
      <c r="AA2362" t="n">
        <v>-6074110</v>
      </c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501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6074110</v>
      </c>
      <c r="AZ2362" t="s">
        <v>2201</v>
      </c>
      <c r="BA2362" t="s"/>
      <c r="BB2362" t="n">
        <v>5886</v>
      </c>
      <c r="BC2362" t="n">
        <v>52.49947</v>
      </c>
      <c r="BD2362" t="n">
        <v>52.49947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2199</v>
      </c>
      <c r="F2363" t="n">
        <v>-1</v>
      </c>
      <c r="G2363" t="s">
        <v>74</v>
      </c>
      <c r="H2363" t="s">
        <v>75</v>
      </c>
      <c r="I2363" t="s"/>
      <c r="J2363" t="s">
        <v>74</v>
      </c>
      <c r="K2363" t="n">
        <v>106</v>
      </c>
      <c r="L2363" t="s">
        <v>76</v>
      </c>
      <c r="M2363" t="s"/>
      <c r="N2363" t="s">
        <v>2202</v>
      </c>
      <c r="O2363" t="s">
        <v>78</v>
      </c>
      <c r="P2363" t="s">
        <v>2199</v>
      </c>
      <c r="Q2363" t="s"/>
      <c r="R2363" t="s">
        <v>171</v>
      </c>
      <c r="S2363" t="s">
        <v>164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>
        <f>HYPERLINK("https://hotel-media.eclerx.com/savepage/tk_15462421927646797_sr_188.html","info")</f>
        <v/>
      </c>
      <c r="AA2363" t="n">
        <v>-6074110</v>
      </c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501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6074110</v>
      </c>
      <c r="AZ2363" t="s">
        <v>2201</v>
      </c>
      <c r="BA2363" t="s"/>
      <c r="BB2363" t="n">
        <v>5886</v>
      </c>
      <c r="BC2363" t="n">
        <v>52.49947</v>
      </c>
      <c r="BD2363" t="n">
        <v>52.49947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2203</v>
      </c>
      <c r="F2364" t="n">
        <v>-1</v>
      </c>
      <c r="G2364" t="s">
        <v>74</v>
      </c>
      <c r="H2364" t="s">
        <v>75</v>
      </c>
      <c r="I2364" t="s"/>
      <c r="J2364" t="s">
        <v>74</v>
      </c>
      <c r="K2364" t="n">
        <v>63</v>
      </c>
      <c r="L2364" t="s">
        <v>76</v>
      </c>
      <c r="M2364" t="s"/>
      <c r="N2364" t="s">
        <v>93</v>
      </c>
      <c r="O2364" t="s">
        <v>78</v>
      </c>
      <c r="P2364" t="s">
        <v>2203</v>
      </c>
      <c r="Q2364" t="s"/>
      <c r="R2364" t="s">
        <v>171</v>
      </c>
      <c r="S2364" t="s">
        <v>789</v>
      </c>
      <c r="T2364" t="s">
        <v>81</v>
      </c>
      <c r="U2364" t="s">
        <v>82</v>
      </c>
      <c r="V2364" t="s">
        <v>83</v>
      </c>
      <c r="W2364" t="s">
        <v>109</v>
      </c>
      <c r="X2364" t="s"/>
      <c r="Y2364" t="s">
        <v>85</v>
      </c>
      <c r="Z2364">
        <f>HYPERLINK("https://hotel-media.eclerx.com/savepage/tk_15462415494636679_sr_189.html","info")</f>
        <v/>
      </c>
      <c r="AA2364" t="n">
        <v>-2902865</v>
      </c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135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2902865</v>
      </c>
      <c r="AZ2364" t="s">
        <v>2204</v>
      </c>
      <c r="BA2364" t="s"/>
      <c r="BB2364" t="n">
        <v>544883</v>
      </c>
      <c r="BC2364" t="n">
        <v>52.396687</v>
      </c>
      <c r="BD2364" t="n">
        <v>52.396687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2203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70</v>
      </c>
      <c r="L2365" t="s">
        <v>76</v>
      </c>
      <c r="M2365" t="s"/>
      <c r="N2365" t="s">
        <v>104</v>
      </c>
      <c r="O2365" t="s">
        <v>78</v>
      </c>
      <c r="P2365" t="s">
        <v>2203</v>
      </c>
      <c r="Q2365" t="s"/>
      <c r="R2365" t="s">
        <v>171</v>
      </c>
      <c r="S2365" t="s">
        <v>493</v>
      </c>
      <c r="T2365" t="s">
        <v>81</v>
      </c>
      <c r="U2365" t="s">
        <v>82</v>
      </c>
      <c r="V2365" t="s">
        <v>83</v>
      </c>
      <c r="W2365" t="s">
        <v>109</v>
      </c>
      <c r="X2365" t="s"/>
      <c r="Y2365" t="s">
        <v>85</v>
      </c>
      <c r="Z2365">
        <f>HYPERLINK("https://hotel-media.eclerx.com/savepage/tk_15462415494636679_sr_189.html","info")</f>
        <v/>
      </c>
      <c r="AA2365" t="n">
        <v>-2902865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135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2902865</v>
      </c>
      <c r="AZ2365" t="s">
        <v>2204</v>
      </c>
      <c r="BA2365" t="s"/>
      <c r="BB2365" t="n">
        <v>544883</v>
      </c>
      <c r="BC2365" t="n">
        <v>52.396687</v>
      </c>
      <c r="BD2365" t="n">
        <v>52.396687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1511</v>
      </c>
      <c r="F2366" t="n">
        <v>7577086</v>
      </c>
      <c r="G2366" t="s">
        <v>74</v>
      </c>
      <c r="H2366" t="s">
        <v>75</v>
      </c>
      <c r="I2366" t="s"/>
      <c r="J2366" t="s">
        <v>74</v>
      </c>
      <c r="K2366" t="n">
        <v>86.8</v>
      </c>
      <c r="L2366" t="s">
        <v>76</v>
      </c>
      <c r="M2366" t="s"/>
      <c r="N2366" t="s">
        <v>93</v>
      </c>
      <c r="O2366" t="s">
        <v>78</v>
      </c>
      <c r="P2366" t="s">
        <v>1512</v>
      </c>
      <c r="Q2366" t="s"/>
      <c r="R2366" t="s">
        <v>112</v>
      </c>
      <c r="S2366" t="s">
        <v>1513</v>
      </c>
      <c r="T2366" t="s">
        <v>81</v>
      </c>
      <c r="U2366" t="s">
        <v>82</v>
      </c>
      <c r="V2366" t="s">
        <v>83</v>
      </c>
      <c r="W2366" t="s">
        <v>109</v>
      </c>
      <c r="X2366" t="s"/>
      <c r="Y2366" t="s">
        <v>85</v>
      </c>
      <c r="Z2366">
        <f>HYPERLINK("https://hotel-media.eclerx.com/savepage/tk_15462415611016908_sr_189.html","info")</f>
        <v/>
      </c>
      <c r="AA2366" t="n">
        <v>8821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141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937909</v>
      </c>
      <c r="AZ2366" t="s">
        <v>1514</v>
      </c>
      <c r="BA2366" t="s"/>
      <c r="BB2366" t="n">
        <v>145146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1511</v>
      </c>
      <c r="F2367" t="n">
        <v>7577086</v>
      </c>
      <c r="G2367" t="s">
        <v>74</v>
      </c>
      <c r="H2367" t="s">
        <v>75</v>
      </c>
      <c r="I2367" t="s"/>
      <c r="J2367" t="s">
        <v>74</v>
      </c>
      <c r="K2367" t="n">
        <v>124</v>
      </c>
      <c r="L2367" t="s">
        <v>76</v>
      </c>
      <c r="M2367" t="s"/>
      <c r="N2367" t="s">
        <v>95</v>
      </c>
      <c r="O2367" t="s">
        <v>78</v>
      </c>
      <c r="P2367" t="s">
        <v>1512</v>
      </c>
      <c r="Q2367" t="s"/>
      <c r="R2367" t="s">
        <v>112</v>
      </c>
      <c r="S2367" t="s">
        <v>322</v>
      </c>
      <c r="T2367" t="s">
        <v>81</v>
      </c>
      <c r="U2367" t="s">
        <v>82</v>
      </c>
      <c r="V2367" t="s">
        <v>83</v>
      </c>
      <c r="W2367" t="s">
        <v>109</v>
      </c>
      <c r="X2367" t="s"/>
      <c r="Y2367" t="s">
        <v>85</v>
      </c>
      <c r="Z2367">
        <f>HYPERLINK("https://hotel-media.eclerx.com/savepage/tk_15462415611016908_sr_189.html","info")</f>
        <v/>
      </c>
      <c r="AA2367" t="n">
        <v>8821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141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937909</v>
      </c>
      <c r="AZ2367" t="s">
        <v>1514</v>
      </c>
      <c r="BA2367" t="s"/>
      <c r="BB2367" t="n">
        <v>145146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2205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85.5</v>
      </c>
      <c r="L2368" t="s">
        <v>76</v>
      </c>
      <c r="M2368" t="s"/>
      <c r="N2368" t="s">
        <v>93</v>
      </c>
      <c r="O2368" t="s">
        <v>78</v>
      </c>
      <c r="P2368" t="s">
        <v>2205</v>
      </c>
      <c r="Q2368" t="s"/>
      <c r="R2368" t="s">
        <v>171</v>
      </c>
      <c r="S2368" t="s">
        <v>2018</v>
      </c>
      <c r="T2368" t="s">
        <v>81</v>
      </c>
      <c r="U2368" t="s">
        <v>82</v>
      </c>
      <c r="V2368" t="s">
        <v>83</v>
      </c>
      <c r="W2368" t="s">
        <v>109</v>
      </c>
      <c r="X2368" t="s"/>
      <c r="Y2368" t="s">
        <v>85</v>
      </c>
      <c r="Z2368">
        <f>HYPERLINK("https://hotel-media.eclerx.com/savepage/tk_1546241631185551_sr_188.html","info")</f>
        <v/>
      </c>
      <c r="AA2368" t="n">
        <v>-6859059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194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6859059</v>
      </c>
      <c r="AZ2368" t="s">
        <v>2206</v>
      </c>
      <c r="BA2368" t="s"/>
      <c r="BB2368" t="n">
        <v>10239</v>
      </c>
      <c r="BC2368" t="n">
        <v>52.466084</v>
      </c>
      <c r="BD2368" t="n">
        <v>52.466084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2205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95</v>
      </c>
      <c r="L2369" t="s">
        <v>76</v>
      </c>
      <c r="M2369" t="s"/>
      <c r="N2369" t="s">
        <v>95</v>
      </c>
      <c r="O2369" t="s">
        <v>78</v>
      </c>
      <c r="P2369" t="s">
        <v>2205</v>
      </c>
      <c r="Q2369" t="s"/>
      <c r="R2369" t="s">
        <v>171</v>
      </c>
      <c r="S2369" t="s">
        <v>274</v>
      </c>
      <c r="T2369" t="s">
        <v>81</v>
      </c>
      <c r="U2369" t="s">
        <v>82</v>
      </c>
      <c r="V2369" t="s">
        <v>83</v>
      </c>
      <c r="W2369" t="s">
        <v>109</v>
      </c>
      <c r="X2369" t="s"/>
      <c r="Y2369" t="s">
        <v>85</v>
      </c>
      <c r="Z2369">
        <f>HYPERLINK("https://hotel-media.eclerx.com/savepage/tk_1546241631185551_sr_188.html","info")</f>
        <v/>
      </c>
      <c r="AA2369" t="n">
        <v>-6859059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194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6859059</v>
      </c>
      <c r="AZ2369" t="s">
        <v>2206</v>
      </c>
      <c r="BA2369" t="s"/>
      <c r="BB2369" t="n">
        <v>10239</v>
      </c>
      <c r="BC2369" t="n">
        <v>52.466084</v>
      </c>
      <c r="BD2369" t="n">
        <v>52.466084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2205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103.5</v>
      </c>
      <c r="L2370" t="s">
        <v>76</v>
      </c>
      <c r="M2370" t="s"/>
      <c r="N2370" t="s">
        <v>137</v>
      </c>
      <c r="O2370" t="s">
        <v>78</v>
      </c>
      <c r="P2370" t="s">
        <v>2205</v>
      </c>
      <c r="Q2370" t="s"/>
      <c r="R2370" t="s">
        <v>171</v>
      </c>
      <c r="S2370" t="s">
        <v>135</v>
      </c>
      <c r="T2370" t="s">
        <v>81</v>
      </c>
      <c r="U2370" t="s">
        <v>82</v>
      </c>
      <c r="V2370" t="s">
        <v>83</v>
      </c>
      <c r="W2370" t="s">
        <v>84</v>
      </c>
      <c r="X2370" t="s"/>
      <c r="Y2370" t="s">
        <v>85</v>
      </c>
      <c r="Z2370">
        <f>HYPERLINK("https://hotel-media.eclerx.com/savepage/tk_1546241631185551_sr_188.html","info")</f>
        <v/>
      </c>
      <c r="AA2370" t="n">
        <v>-6859059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194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6859059</v>
      </c>
      <c r="AZ2370" t="s">
        <v>2206</v>
      </c>
      <c r="BA2370" t="s"/>
      <c r="BB2370" t="n">
        <v>10239</v>
      </c>
      <c r="BC2370" t="n">
        <v>52.466084</v>
      </c>
      <c r="BD2370" t="n">
        <v>52.466084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2205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113</v>
      </c>
      <c r="L2371" t="s">
        <v>76</v>
      </c>
      <c r="M2371" t="s"/>
      <c r="N2371" t="s">
        <v>137</v>
      </c>
      <c r="O2371" t="s">
        <v>78</v>
      </c>
      <c r="P2371" t="s">
        <v>2205</v>
      </c>
      <c r="Q2371" t="s"/>
      <c r="R2371" t="s">
        <v>171</v>
      </c>
      <c r="S2371" t="s">
        <v>726</v>
      </c>
      <c r="T2371" t="s">
        <v>81</v>
      </c>
      <c r="U2371" t="s">
        <v>82</v>
      </c>
      <c r="V2371" t="s">
        <v>83</v>
      </c>
      <c r="W2371" t="s">
        <v>84</v>
      </c>
      <c r="X2371" t="s"/>
      <c r="Y2371" t="s">
        <v>85</v>
      </c>
      <c r="Z2371">
        <f>HYPERLINK("https://hotel-media.eclerx.com/savepage/tk_1546241631185551_sr_188.html","info")</f>
        <v/>
      </c>
      <c r="AA2371" t="n">
        <v>-6859059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194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6859059</v>
      </c>
      <c r="AZ2371" t="s">
        <v>2206</v>
      </c>
      <c r="BA2371" t="s"/>
      <c r="BB2371" t="n">
        <v>10239</v>
      </c>
      <c r="BC2371" t="n">
        <v>52.466084</v>
      </c>
      <c r="BD2371" t="n">
        <v>52.466084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2207</v>
      </c>
      <c r="F2372" t="n">
        <v>3631562</v>
      </c>
      <c r="G2372" t="s">
        <v>74</v>
      </c>
      <c r="H2372" t="s">
        <v>75</v>
      </c>
      <c r="I2372" t="s"/>
      <c r="J2372" t="s">
        <v>74</v>
      </c>
      <c r="K2372" t="n">
        <v>69</v>
      </c>
      <c r="L2372" t="s">
        <v>76</v>
      </c>
      <c r="M2372" t="s"/>
      <c r="N2372" t="s">
        <v>93</v>
      </c>
      <c r="O2372" t="s">
        <v>78</v>
      </c>
      <c r="P2372" t="s">
        <v>2207</v>
      </c>
      <c r="Q2372" t="s"/>
      <c r="R2372" t="s">
        <v>79</v>
      </c>
      <c r="S2372" t="s">
        <v>367</v>
      </c>
      <c r="T2372" t="s">
        <v>81</v>
      </c>
      <c r="U2372" t="s">
        <v>82</v>
      </c>
      <c r="V2372" t="s">
        <v>83</v>
      </c>
      <c r="W2372" t="s">
        <v>84</v>
      </c>
      <c r="X2372" t="s"/>
      <c r="Y2372" t="s">
        <v>85</v>
      </c>
      <c r="Z2372">
        <f>HYPERLINK("https://hotel-media.eclerx.com/savepage/tk_15462421758060043_sr_189.html","info")</f>
        <v/>
      </c>
      <c r="AA2372" t="n">
        <v>272051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431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2071742</v>
      </c>
      <c r="AZ2372" t="s">
        <v>2208</v>
      </c>
      <c r="BA2372" t="s"/>
      <c r="BB2372" t="n">
        <v>444178</v>
      </c>
      <c r="BC2372" t="n">
        <v>52.49384</v>
      </c>
      <c r="BD2372" t="n">
        <v>52.49384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2209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82.45</v>
      </c>
      <c r="L2373" t="s">
        <v>76</v>
      </c>
      <c r="M2373" t="s"/>
      <c r="N2373" t="s">
        <v>93</v>
      </c>
      <c r="O2373" t="s">
        <v>78</v>
      </c>
      <c r="P2373" t="s">
        <v>2209</v>
      </c>
      <c r="Q2373" t="s"/>
      <c r="R2373" t="s">
        <v>112</v>
      </c>
      <c r="S2373" t="s">
        <v>2210</v>
      </c>
      <c r="T2373" t="s">
        <v>81</v>
      </c>
      <c r="U2373" t="s">
        <v>82</v>
      </c>
      <c r="V2373" t="s">
        <v>83</v>
      </c>
      <c r="W2373" t="s">
        <v>109</v>
      </c>
      <c r="X2373" t="s"/>
      <c r="Y2373" t="s">
        <v>85</v>
      </c>
      <c r="Z2373">
        <f>HYPERLINK("https://hotel-media.eclerx.com/savepage/tk_15462413616732342_sr_188.html","info")</f>
        <v/>
      </c>
      <c r="AA2373" t="n">
        <v>-4481133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49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4481133</v>
      </c>
      <c r="AZ2373" t="s">
        <v>2211</v>
      </c>
      <c r="BA2373" t="s"/>
      <c r="BB2373" t="n">
        <v>543026</v>
      </c>
      <c r="BC2373" t="n">
        <v>52.53292</v>
      </c>
      <c r="BD2373" t="n">
        <v>52.53292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2209</v>
      </c>
      <c r="F2374" t="n">
        <v>-1</v>
      </c>
      <c r="G2374" t="s">
        <v>74</v>
      </c>
      <c r="H2374" t="s">
        <v>75</v>
      </c>
      <c r="I2374" t="s"/>
      <c r="J2374" t="s">
        <v>74</v>
      </c>
      <c r="K2374" t="n">
        <v>97</v>
      </c>
      <c r="L2374" t="s">
        <v>76</v>
      </c>
      <c r="M2374" t="s"/>
      <c r="N2374" t="s">
        <v>95</v>
      </c>
      <c r="O2374" t="s">
        <v>78</v>
      </c>
      <c r="P2374" t="s">
        <v>2209</v>
      </c>
      <c r="Q2374" t="s"/>
      <c r="R2374" t="s">
        <v>112</v>
      </c>
      <c r="S2374" t="s">
        <v>217</v>
      </c>
      <c r="T2374" t="s">
        <v>81</v>
      </c>
      <c r="U2374" t="s">
        <v>82</v>
      </c>
      <c r="V2374" t="s">
        <v>83</v>
      </c>
      <c r="W2374" t="s">
        <v>109</v>
      </c>
      <c r="X2374" t="s"/>
      <c r="Y2374" t="s">
        <v>85</v>
      </c>
      <c r="Z2374">
        <f>HYPERLINK("https://hotel-media.eclerx.com/savepage/tk_15462413616732342_sr_188.html","info")</f>
        <v/>
      </c>
      <c r="AA2374" t="n">
        <v>-4481133</v>
      </c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49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4481133</v>
      </c>
      <c r="AZ2374" t="s">
        <v>2211</v>
      </c>
      <c r="BA2374" t="s"/>
      <c r="BB2374" t="n">
        <v>543026</v>
      </c>
      <c r="BC2374" t="n">
        <v>52.53292</v>
      </c>
      <c r="BD2374" t="n">
        <v>52.53292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2209</v>
      </c>
      <c r="F2375" t="n">
        <v>-1</v>
      </c>
      <c r="G2375" t="s">
        <v>74</v>
      </c>
      <c r="H2375" t="s">
        <v>75</v>
      </c>
      <c r="I2375" t="s"/>
      <c r="J2375" t="s">
        <v>74</v>
      </c>
      <c r="K2375" t="n">
        <v>107</v>
      </c>
      <c r="L2375" t="s">
        <v>76</v>
      </c>
      <c r="M2375" t="s"/>
      <c r="N2375" t="s">
        <v>201</v>
      </c>
      <c r="O2375" t="s">
        <v>78</v>
      </c>
      <c r="P2375" t="s">
        <v>2209</v>
      </c>
      <c r="Q2375" t="s"/>
      <c r="R2375" t="s">
        <v>112</v>
      </c>
      <c r="S2375" t="s">
        <v>245</v>
      </c>
      <c r="T2375" t="s">
        <v>81</v>
      </c>
      <c r="U2375" t="s">
        <v>82</v>
      </c>
      <c r="V2375" t="s">
        <v>83</v>
      </c>
      <c r="W2375" t="s">
        <v>109</v>
      </c>
      <c r="X2375" t="s"/>
      <c r="Y2375" t="s">
        <v>85</v>
      </c>
      <c r="Z2375">
        <f>HYPERLINK("https://hotel-media.eclerx.com/savepage/tk_15462413616732342_sr_188.html","info")</f>
        <v/>
      </c>
      <c r="AA2375" t="n">
        <v>-4481133</v>
      </c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49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4481133</v>
      </c>
      <c r="AZ2375" t="s">
        <v>2211</v>
      </c>
      <c r="BA2375" t="s"/>
      <c r="BB2375" t="n">
        <v>543026</v>
      </c>
      <c r="BC2375" t="n">
        <v>52.53292</v>
      </c>
      <c r="BD2375" t="n">
        <v>52.53292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1535</v>
      </c>
      <c r="F2376" t="n">
        <v>71959</v>
      </c>
      <c r="G2376" t="s">
        <v>74</v>
      </c>
      <c r="H2376" t="s">
        <v>75</v>
      </c>
      <c r="I2376" t="s"/>
      <c r="J2376" t="s">
        <v>74</v>
      </c>
      <c r="K2376" t="n">
        <v>80</v>
      </c>
      <c r="L2376" t="s">
        <v>76</v>
      </c>
      <c r="M2376" t="s"/>
      <c r="N2376" t="s">
        <v>93</v>
      </c>
      <c r="O2376" t="s">
        <v>78</v>
      </c>
      <c r="P2376" t="s">
        <v>1536</v>
      </c>
      <c r="Q2376" t="s"/>
      <c r="R2376" t="s">
        <v>112</v>
      </c>
      <c r="S2376" t="s">
        <v>798</v>
      </c>
      <c r="T2376" t="s">
        <v>81</v>
      </c>
      <c r="U2376" t="s">
        <v>82</v>
      </c>
      <c r="V2376" t="s">
        <v>83</v>
      </c>
      <c r="W2376" t="s">
        <v>109</v>
      </c>
      <c r="X2376" t="s"/>
      <c r="Y2376" t="s">
        <v>85</v>
      </c>
      <c r="Z2376">
        <f>HYPERLINK("https://hotel-media.eclerx.com/savepage/tk_15462418707059584_sr_189.html","info")</f>
        <v/>
      </c>
      <c r="AA2376" t="n">
        <v>9070</v>
      </c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291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230619</v>
      </c>
      <c r="AZ2376" t="s">
        <v>1537</v>
      </c>
      <c r="BA2376" t="s"/>
      <c r="BB2376" t="n">
        <v>69458</v>
      </c>
      <c r="BC2376" t="n">
        <v>52.523402</v>
      </c>
      <c r="BD2376" t="n">
        <v>52.523402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1535</v>
      </c>
      <c r="F2377" t="n">
        <v>71959</v>
      </c>
      <c r="G2377" t="s">
        <v>74</v>
      </c>
      <c r="H2377" t="s">
        <v>75</v>
      </c>
      <c r="I2377" t="s"/>
      <c r="J2377" t="s">
        <v>74</v>
      </c>
      <c r="K2377" t="n">
        <v>99</v>
      </c>
      <c r="L2377" t="s">
        <v>76</v>
      </c>
      <c r="M2377" t="s"/>
      <c r="N2377" t="s">
        <v>104</v>
      </c>
      <c r="O2377" t="s">
        <v>78</v>
      </c>
      <c r="P2377" t="s">
        <v>1536</v>
      </c>
      <c r="Q2377" t="s"/>
      <c r="R2377" t="s">
        <v>112</v>
      </c>
      <c r="S2377" t="s">
        <v>200</v>
      </c>
      <c r="T2377" t="s">
        <v>81</v>
      </c>
      <c r="U2377" t="s">
        <v>82</v>
      </c>
      <c r="V2377" t="s">
        <v>83</v>
      </c>
      <c r="W2377" t="s">
        <v>109</v>
      </c>
      <c r="X2377" t="s"/>
      <c r="Y2377" t="s">
        <v>85</v>
      </c>
      <c r="Z2377">
        <f>HYPERLINK("https://hotel-media.eclerx.com/savepage/tk_15462418707059584_sr_189.html","info")</f>
        <v/>
      </c>
      <c r="AA2377" t="n">
        <v>9070</v>
      </c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291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230619</v>
      </c>
      <c r="AZ2377" t="s">
        <v>1537</v>
      </c>
      <c r="BA2377" t="s"/>
      <c r="BB2377" t="n">
        <v>69458</v>
      </c>
      <c r="BC2377" t="n">
        <v>52.523402</v>
      </c>
      <c r="BD2377" t="n">
        <v>52.523402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1535</v>
      </c>
      <c r="F2378" t="n">
        <v>71959</v>
      </c>
      <c r="G2378" t="s">
        <v>74</v>
      </c>
      <c r="H2378" t="s">
        <v>75</v>
      </c>
      <c r="I2378" t="s"/>
      <c r="J2378" t="s">
        <v>74</v>
      </c>
      <c r="K2378" t="n">
        <v>109</v>
      </c>
      <c r="L2378" t="s">
        <v>76</v>
      </c>
      <c r="M2378" t="s"/>
      <c r="N2378" t="s">
        <v>182</v>
      </c>
      <c r="O2378" t="s">
        <v>78</v>
      </c>
      <c r="P2378" t="s">
        <v>1536</v>
      </c>
      <c r="Q2378" t="s"/>
      <c r="R2378" t="s">
        <v>112</v>
      </c>
      <c r="S2378" t="s">
        <v>202</v>
      </c>
      <c r="T2378" t="s">
        <v>81</v>
      </c>
      <c r="U2378" t="s">
        <v>82</v>
      </c>
      <c r="V2378" t="s">
        <v>83</v>
      </c>
      <c r="W2378" t="s">
        <v>109</v>
      </c>
      <c r="X2378" t="s"/>
      <c r="Y2378" t="s">
        <v>85</v>
      </c>
      <c r="Z2378">
        <f>HYPERLINK("https://hotel-media.eclerx.com/savepage/tk_15462418707059584_sr_189.html","info")</f>
        <v/>
      </c>
      <c r="AA2378" t="n">
        <v>9070</v>
      </c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291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230619</v>
      </c>
      <c r="AZ2378" t="s">
        <v>1537</v>
      </c>
      <c r="BA2378" t="s"/>
      <c r="BB2378" t="n">
        <v>69458</v>
      </c>
      <c r="BC2378" t="n">
        <v>52.523402</v>
      </c>
      <c r="BD2378" t="n">
        <v>52.523402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2212</v>
      </c>
      <c r="F2379" t="n">
        <v>301850</v>
      </c>
      <c r="G2379" t="s">
        <v>74</v>
      </c>
      <c r="H2379" t="s">
        <v>75</v>
      </c>
      <c r="I2379" t="s"/>
      <c r="J2379" t="s">
        <v>74</v>
      </c>
      <c r="K2379" t="n">
        <v>73.08</v>
      </c>
      <c r="L2379" t="s">
        <v>76</v>
      </c>
      <c r="M2379" t="s"/>
      <c r="N2379" t="s">
        <v>93</v>
      </c>
      <c r="O2379" t="s">
        <v>78</v>
      </c>
      <c r="P2379" t="s">
        <v>2213</v>
      </c>
      <c r="Q2379" t="s"/>
      <c r="R2379" t="s">
        <v>112</v>
      </c>
      <c r="S2379" t="s">
        <v>2214</v>
      </c>
      <c r="T2379" t="s">
        <v>81</v>
      </c>
      <c r="U2379" t="s">
        <v>82</v>
      </c>
      <c r="V2379" t="s">
        <v>83</v>
      </c>
      <c r="W2379" t="s">
        <v>109</v>
      </c>
      <c r="X2379" t="s"/>
      <c r="Y2379" t="s">
        <v>85</v>
      </c>
      <c r="Z2379">
        <f>HYPERLINK("https://hotel-media.eclerx.com/savepage/tk_15462423002487223_sr_189.html","info")</f>
        <v/>
      </c>
      <c r="AA2379" t="n">
        <v>95677</v>
      </c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486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1595594</v>
      </c>
      <c r="AZ2379" t="s">
        <v>2215</v>
      </c>
      <c r="BA2379" t="s"/>
      <c r="BB2379" t="n">
        <v>402581</v>
      </c>
      <c r="BC2379" t="n">
        <v>52.555346</v>
      </c>
      <c r="BD2379" t="n">
        <v>52.555346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2212</v>
      </c>
      <c r="F2380" t="n">
        <v>301850</v>
      </c>
      <c r="G2380" t="s">
        <v>74</v>
      </c>
      <c r="H2380" t="s">
        <v>75</v>
      </c>
      <c r="I2380" t="s"/>
      <c r="J2380" t="s">
        <v>74</v>
      </c>
      <c r="K2380" t="n">
        <v>77.27</v>
      </c>
      <c r="L2380" t="s">
        <v>76</v>
      </c>
      <c r="M2380" t="s"/>
      <c r="N2380" t="s">
        <v>544</v>
      </c>
      <c r="O2380" t="s">
        <v>78</v>
      </c>
      <c r="P2380" t="s">
        <v>2213</v>
      </c>
      <c r="Q2380" t="s"/>
      <c r="R2380" t="s">
        <v>112</v>
      </c>
      <c r="S2380" t="s">
        <v>2216</v>
      </c>
      <c r="T2380" t="s">
        <v>81</v>
      </c>
      <c r="U2380" t="s">
        <v>82</v>
      </c>
      <c r="V2380" t="s">
        <v>83</v>
      </c>
      <c r="W2380" t="s">
        <v>109</v>
      </c>
      <c r="X2380" t="s"/>
      <c r="Y2380" t="s">
        <v>85</v>
      </c>
      <c r="Z2380">
        <f>HYPERLINK("https://hotel-media.eclerx.com/savepage/tk_15462423002487223_sr_189.html","info")</f>
        <v/>
      </c>
      <c r="AA2380" t="n">
        <v>95677</v>
      </c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486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1595594</v>
      </c>
      <c r="AZ2380" t="s">
        <v>2215</v>
      </c>
      <c r="BA2380" t="s"/>
      <c r="BB2380" t="n">
        <v>402581</v>
      </c>
      <c r="BC2380" t="n">
        <v>52.555346</v>
      </c>
      <c r="BD2380" t="n">
        <v>52.555346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2212</v>
      </c>
      <c r="F2381" t="n">
        <v>301850</v>
      </c>
      <c r="G2381" t="s">
        <v>74</v>
      </c>
      <c r="H2381" t="s">
        <v>75</v>
      </c>
      <c r="I2381" t="s"/>
      <c r="J2381" t="s">
        <v>74</v>
      </c>
      <c r="K2381" t="n">
        <v>91.03</v>
      </c>
      <c r="L2381" t="s">
        <v>76</v>
      </c>
      <c r="M2381" t="s"/>
      <c r="N2381" t="s">
        <v>475</v>
      </c>
      <c r="O2381" t="s">
        <v>78</v>
      </c>
      <c r="P2381" t="s">
        <v>2213</v>
      </c>
      <c r="Q2381" t="s"/>
      <c r="R2381" t="s">
        <v>112</v>
      </c>
      <c r="S2381" t="s">
        <v>2217</v>
      </c>
      <c r="T2381" t="s">
        <v>81</v>
      </c>
      <c r="U2381" t="s">
        <v>82</v>
      </c>
      <c r="V2381" t="s">
        <v>83</v>
      </c>
      <c r="W2381" t="s">
        <v>109</v>
      </c>
      <c r="X2381" t="s"/>
      <c r="Y2381" t="s">
        <v>85</v>
      </c>
      <c r="Z2381">
        <f>HYPERLINK("https://hotel-media.eclerx.com/savepage/tk_15462423002487223_sr_189.html","info")</f>
        <v/>
      </c>
      <c r="AA2381" t="n">
        <v>95677</v>
      </c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486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1595594</v>
      </c>
      <c r="AZ2381" t="s">
        <v>2215</v>
      </c>
      <c r="BA2381" t="s"/>
      <c r="BB2381" t="n">
        <v>402581</v>
      </c>
      <c r="BC2381" t="n">
        <v>52.555346</v>
      </c>
      <c r="BD2381" t="n">
        <v>52.555346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2212</v>
      </c>
      <c r="F2382" t="n">
        <v>301850</v>
      </c>
      <c r="G2382" t="s">
        <v>74</v>
      </c>
      <c r="H2382" t="s">
        <v>75</v>
      </c>
      <c r="I2382" t="s"/>
      <c r="J2382" t="s">
        <v>74</v>
      </c>
      <c r="K2382" t="n">
        <v>96.59999999999999</v>
      </c>
      <c r="L2382" t="s">
        <v>76</v>
      </c>
      <c r="M2382" t="s"/>
      <c r="N2382" t="s">
        <v>201</v>
      </c>
      <c r="O2382" t="s">
        <v>78</v>
      </c>
      <c r="P2382" t="s">
        <v>2213</v>
      </c>
      <c r="Q2382" t="s"/>
      <c r="R2382" t="s">
        <v>112</v>
      </c>
      <c r="S2382" t="s">
        <v>2186</v>
      </c>
      <c r="T2382" t="s">
        <v>81</v>
      </c>
      <c r="U2382" t="s">
        <v>82</v>
      </c>
      <c r="V2382" t="s">
        <v>83</v>
      </c>
      <c r="W2382" t="s">
        <v>109</v>
      </c>
      <c r="X2382" t="s"/>
      <c r="Y2382" t="s">
        <v>85</v>
      </c>
      <c r="Z2382">
        <f>HYPERLINK("https://hotel-media.eclerx.com/savepage/tk_15462423002487223_sr_189.html","info")</f>
        <v/>
      </c>
      <c r="AA2382" t="n">
        <v>95677</v>
      </c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486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1595594</v>
      </c>
      <c r="AZ2382" t="s">
        <v>2215</v>
      </c>
      <c r="BA2382" t="s"/>
      <c r="BB2382" t="n">
        <v>402581</v>
      </c>
      <c r="BC2382" t="n">
        <v>52.555346</v>
      </c>
      <c r="BD2382" t="n">
        <v>52.555346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2212</v>
      </c>
      <c r="F2383" t="n">
        <v>301850</v>
      </c>
      <c r="G2383" t="s">
        <v>74</v>
      </c>
      <c r="H2383" t="s">
        <v>75</v>
      </c>
      <c r="I2383" t="s"/>
      <c r="J2383" t="s">
        <v>74</v>
      </c>
      <c r="K2383" t="n">
        <v>105.9</v>
      </c>
      <c r="L2383" t="s">
        <v>76</v>
      </c>
      <c r="M2383" t="s"/>
      <c r="N2383" t="s">
        <v>544</v>
      </c>
      <c r="O2383" t="s">
        <v>78</v>
      </c>
      <c r="P2383" t="s">
        <v>2213</v>
      </c>
      <c r="Q2383" t="s"/>
      <c r="R2383" t="s">
        <v>112</v>
      </c>
      <c r="S2383" t="s">
        <v>2218</v>
      </c>
      <c r="T2383" t="s">
        <v>81</v>
      </c>
      <c r="U2383" t="s">
        <v>82</v>
      </c>
      <c r="V2383" t="s">
        <v>83</v>
      </c>
      <c r="W2383" t="s">
        <v>84</v>
      </c>
      <c r="X2383" t="s"/>
      <c r="Y2383" t="s">
        <v>85</v>
      </c>
      <c r="Z2383">
        <f>HYPERLINK("https://hotel-media.eclerx.com/savepage/tk_15462423002487223_sr_189.html","info")</f>
        <v/>
      </c>
      <c r="AA2383" t="n">
        <v>95677</v>
      </c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486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1595594</v>
      </c>
      <c r="AZ2383" t="s">
        <v>2215</v>
      </c>
      <c r="BA2383" t="s"/>
      <c r="BB2383" t="n">
        <v>402581</v>
      </c>
      <c r="BC2383" t="n">
        <v>52.555346</v>
      </c>
      <c r="BD2383" t="n">
        <v>52.555346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2212</v>
      </c>
      <c r="F2384" t="n">
        <v>301850</v>
      </c>
      <c r="G2384" t="s">
        <v>74</v>
      </c>
      <c r="H2384" t="s">
        <v>75</v>
      </c>
      <c r="I2384" t="s"/>
      <c r="J2384" t="s">
        <v>74</v>
      </c>
      <c r="K2384" t="n">
        <v>107.1</v>
      </c>
      <c r="L2384" t="s">
        <v>76</v>
      </c>
      <c r="M2384" t="s"/>
      <c r="N2384" t="s">
        <v>205</v>
      </c>
      <c r="O2384" t="s">
        <v>78</v>
      </c>
      <c r="P2384" t="s">
        <v>2213</v>
      </c>
      <c r="Q2384" t="s"/>
      <c r="R2384" t="s">
        <v>112</v>
      </c>
      <c r="S2384" t="s">
        <v>1095</v>
      </c>
      <c r="T2384" t="s">
        <v>81</v>
      </c>
      <c r="U2384" t="s">
        <v>82</v>
      </c>
      <c r="V2384" t="s">
        <v>83</v>
      </c>
      <c r="W2384" t="s">
        <v>109</v>
      </c>
      <c r="X2384" t="s"/>
      <c r="Y2384" t="s">
        <v>85</v>
      </c>
      <c r="Z2384">
        <f>HYPERLINK("https://hotel-media.eclerx.com/savepage/tk_15462423002487223_sr_189.html","info")</f>
        <v/>
      </c>
      <c r="AA2384" t="n">
        <v>95677</v>
      </c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486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1595594</v>
      </c>
      <c r="AZ2384" t="s">
        <v>2215</v>
      </c>
      <c r="BA2384" t="s"/>
      <c r="BB2384" t="n">
        <v>402581</v>
      </c>
      <c r="BC2384" t="n">
        <v>52.555346</v>
      </c>
      <c r="BD2384" t="n">
        <v>52.555346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2212</v>
      </c>
      <c r="F2385" t="n">
        <v>301850</v>
      </c>
      <c r="G2385" t="s">
        <v>74</v>
      </c>
      <c r="H2385" t="s">
        <v>75</v>
      </c>
      <c r="I2385" t="s"/>
      <c r="J2385" t="s">
        <v>74</v>
      </c>
      <c r="K2385" t="n">
        <v>124.6</v>
      </c>
      <c r="L2385" t="s">
        <v>76</v>
      </c>
      <c r="M2385" t="s"/>
      <c r="N2385" t="s">
        <v>544</v>
      </c>
      <c r="O2385" t="s">
        <v>78</v>
      </c>
      <c r="P2385" t="s">
        <v>2213</v>
      </c>
      <c r="Q2385" t="s"/>
      <c r="R2385" t="s">
        <v>112</v>
      </c>
      <c r="S2385" t="s">
        <v>2219</v>
      </c>
      <c r="T2385" t="s">
        <v>81</v>
      </c>
      <c r="U2385" t="s">
        <v>82</v>
      </c>
      <c r="V2385" t="s">
        <v>83</v>
      </c>
      <c r="W2385" t="s">
        <v>84</v>
      </c>
      <c r="X2385" t="s"/>
      <c r="Y2385" t="s">
        <v>85</v>
      </c>
      <c r="Z2385">
        <f>HYPERLINK("https://hotel-media.eclerx.com/savepage/tk_15462423002487223_sr_189.html","info")</f>
        <v/>
      </c>
      <c r="AA2385" t="n">
        <v>95677</v>
      </c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486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1595594</v>
      </c>
      <c r="AZ2385" t="s">
        <v>2215</v>
      </c>
      <c r="BA2385" t="s"/>
      <c r="BB2385" t="n">
        <v>402581</v>
      </c>
      <c r="BC2385" t="n">
        <v>52.555346</v>
      </c>
      <c r="BD2385" t="n">
        <v>52.555346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2220</v>
      </c>
      <c r="F2386" t="n">
        <v>-1</v>
      </c>
      <c r="G2386" t="s">
        <v>74</v>
      </c>
      <c r="H2386" t="s">
        <v>75</v>
      </c>
      <c r="I2386" t="s"/>
      <c r="J2386" t="s">
        <v>74</v>
      </c>
      <c r="K2386" t="n">
        <v>56</v>
      </c>
      <c r="L2386" t="s">
        <v>76</v>
      </c>
      <c r="M2386" t="s"/>
      <c r="N2386" t="s">
        <v>93</v>
      </c>
      <c r="O2386" t="s">
        <v>78</v>
      </c>
      <c r="P2386" t="s">
        <v>2220</v>
      </c>
      <c r="Q2386" t="s"/>
      <c r="R2386" t="s">
        <v>171</v>
      </c>
      <c r="S2386" t="s">
        <v>1236</v>
      </c>
      <c r="T2386" t="s">
        <v>81</v>
      </c>
      <c r="U2386" t="s">
        <v>82</v>
      </c>
      <c r="V2386" t="s">
        <v>83</v>
      </c>
      <c r="W2386" t="s">
        <v>109</v>
      </c>
      <c r="X2386" t="s"/>
      <c r="Y2386" t="s">
        <v>85</v>
      </c>
      <c r="Z2386">
        <f>HYPERLINK("https://hotel-media.eclerx.com/savepage/tk_1546241492333111_sr_189.html","info")</f>
        <v/>
      </c>
      <c r="AA2386" t="n">
        <v>-2071815</v>
      </c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107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2071815</v>
      </c>
      <c r="AZ2386" t="s">
        <v>2221</v>
      </c>
      <c r="BA2386" t="s"/>
      <c r="BB2386" t="n">
        <v>397077</v>
      </c>
      <c r="BC2386" t="n">
        <v>52.498856</v>
      </c>
      <c r="BD2386" t="n">
        <v>52.498856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2220</v>
      </c>
      <c r="F2387" t="n">
        <v>-1</v>
      </c>
      <c r="G2387" t="s">
        <v>74</v>
      </c>
      <c r="H2387" t="s">
        <v>75</v>
      </c>
      <c r="I2387" t="s"/>
      <c r="J2387" t="s">
        <v>74</v>
      </c>
      <c r="K2387" t="n">
        <v>64.23999999999999</v>
      </c>
      <c r="L2387" t="s">
        <v>76</v>
      </c>
      <c r="M2387" t="s"/>
      <c r="N2387" t="s">
        <v>183</v>
      </c>
      <c r="O2387" t="s">
        <v>78</v>
      </c>
      <c r="P2387" t="s">
        <v>2220</v>
      </c>
      <c r="Q2387" t="s"/>
      <c r="R2387" t="s">
        <v>171</v>
      </c>
      <c r="S2387" t="s">
        <v>2222</v>
      </c>
      <c r="T2387" t="s">
        <v>81</v>
      </c>
      <c r="U2387" t="s">
        <v>82</v>
      </c>
      <c r="V2387" t="s">
        <v>83</v>
      </c>
      <c r="W2387" t="s">
        <v>109</v>
      </c>
      <c r="X2387" t="s"/>
      <c r="Y2387" t="s">
        <v>85</v>
      </c>
      <c r="Z2387">
        <f>HYPERLINK("https://hotel-media.eclerx.com/savepage/tk_1546241492333111_sr_189.html","info")</f>
        <v/>
      </c>
      <c r="AA2387" t="n">
        <v>-2071815</v>
      </c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107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2071815</v>
      </c>
      <c r="AZ2387" t="s">
        <v>2221</v>
      </c>
      <c r="BA2387" t="s"/>
      <c r="BB2387" t="n">
        <v>397077</v>
      </c>
      <c r="BC2387" t="n">
        <v>52.498856</v>
      </c>
      <c r="BD2387" t="n">
        <v>52.498856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2220</v>
      </c>
      <c r="F2388" t="n">
        <v>-1</v>
      </c>
      <c r="G2388" t="s">
        <v>74</v>
      </c>
      <c r="H2388" t="s">
        <v>75</v>
      </c>
      <c r="I2388" t="s"/>
      <c r="J2388" t="s">
        <v>74</v>
      </c>
      <c r="K2388" t="n">
        <v>73</v>
      </c>
      <c r="L2388" t="s">
        <v>76</v>
      </c>
      <c r="M2388" t="s"/>
      <c r="N2388" t="s">
        <v>201</v>
      </c>
      <c r="O2388" t="s">
        <v>78</v>
      </c>
      <c r="P2388" t="s">
        <v>2220</v>
      </c>
      <c r="Q2388" t="s"/>
      <c r="R2388" t="s">
        <v>171</v>
      </c>
      <c r="S2388" t="s">
        <v>603</v>
      </c>
      <c r="T2388" t="s">
        <v>81</v>
      </c>
      <c r="U2388" t="s">
        <v>82</v>
      </c>
      <c r="V2388" t="s">
        <v>83</v>
      </c>
      <c r="W2388" t="s">
        <v>109</v>
      </c>
      <c r="X2388" t="s"/>
      <c r="Y2388" t="s">
        <v>85</v>
      </c>
      <c r="Z2388">
        <f>HYPERLINK("https://hotel-media.eclerx.com/savepage/tk_1546241492333111_sr_189.html","info")</f>
        <v/>
      </c>
      <c r="AA2388" t="n">
        <v>-2071815</v>
      </c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107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2071815</v>
      </c>
      <c r="AZ2388" t="s">
        <v>2221</v>
      </c>
      <c r="BA2388" t="s"/>
      <c r="BB2388" t="n">
        <v>397077</v>
      </c>
      <c r="BC2388" t="n">
        <v>52.498856</v>
      </c>
      <c r="BD2388" t="n">
        <v>52.498856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2220</v>
      </c>
      <c r="F2389" t="n">
        <v>-1</v>
      </c>
      <c r="G2389" t="s">
        <v>74</v>
      </c>
      <c r="H2389" t="s">
        <v>75</v>
      </c>
      <c r="I2389" t="s"/>
      <c r="J2389" t="s">
        <v>74</v>
      </c>
      <c r="K2389" t="n">
        <v>81.83</v>
      </c>
      <c r="L2389" t="s">
        <v>76</v>
      </c>
      <c r="M2389" t="s"/>
      <c r="N2389" t="s">
        <v>602</v>
      </c>
      <c r="O2389" t="s">
        <v>78</v>
      </c>
      <c r="P2389" t="s">
        <v>2220</v>
      </c>
      <c r="Q2389" t="s"/>
      <c r="R2389" t="s">
        <v>171</v>
      </c>
      <c r="S2389" t="s">
        <v>2223</v>
      </c>
      <c r="T2389" t="s">
        <v>81</v>
      </c>
      <c r="U2389" t="s">
        <v>82</v>
      </c>
      <c r="V2389" t="s">
        <v>83</v>
      </c>
      <c r="W2389" t="s">
        <v>109</v>
      </c>
      <c r="X2389" t="s"/>
      <c r="Y2389" t="s">
        <v>85</v>
      </c>
      <c r="Z2389">
        <f>HYPERLINK("https://hotel-media.eclerx.com/savepage/tk_1546241492333111_sr_189.html","info")</f>
        <v/>
      </c>
      <c r="AA2389" t="n">
        <v>-2071815</v>
      </c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107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2071815</v>
      </c>
      <c r="AZ2389" t="s">
        <v>2221</v>
      </c>
      <c r="BA2389" t="s"/>
      <c r="BB2389" t="n">
        <v>397077</v>
      </c>
      <c r="BC2389" t="n">
        <v>52.498856</v>
      </c>
      <c r="BD2389" t="n">
        <v>52.498856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2220</v>
      </c>
      <c r="F2390" t="n">
        <v>-1</v>
      </c>
      <c r="G2390" t="s">
        <v>74</v>
      </c>
      <c r="H2390" t="s">
        <v>75</v>
      </c>
      <c r="I2390" t="s"/>
      <c r="J2390" t="s">
        <v>74</v>
      </c>
      <c r="K2390" t="n">
        <v>93</v>
      </c>
      <c r="L2390" t="s">
        <v>76</v>
      </c>
      <c r="M2390" t="s"/>
      <c r="N2390" t="s">
        <v>2224</v>
      </c>
      <c r="O2390" t="s">
        <v>78</v>
      </c>
      <c r="P2390" t="s">
        <v>2220</v>
      </c>
      <c r="Q2390" t="s"/>
      <c r="R2390" t="s">
        <v>171</v>
      </c>
      <c r="S2390" t="s">
        <v>487</v>
      </c>
      <c r="T2390" t="s">
        <v>81</v>
      </c>
      <c r="U2390" t="s">
        <v>82</v>
      </c>
      <c r="V2390" t="s">
        <v>83</v>
      </c>
      <c r="W2390" t="s">
        <v>109</v>
      </c>
      <c r="X2390" t="s"/>
      <c r="Y2390" t="s">
        <v>85</v>
      </c>
      <c r="Z2390">
        <f>HYPERLINK("https://hotel-media.eclerx.com/savepage/tk_1546241492333111_sr_189.html","info")</f>
        <v/>
      </c>
      <c r="AA2390" t="n">
        <v>-2071815</v>
      </c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107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2071815</v>
      </c>
      <c r="AZ2390" t="s">
        <v>2221</v>
      </c>
      <c r="BA2390" t="s"/>
      <c r="BB2390" t="n">
        <v>397077</v>
      </c>
      <c r="BC2390" t="n">
        <v>52.498856</v>
      </c>
      <c r="BD2390" t="n">
        <v>52.498856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2130</v>
      </c>
      <c r="F2391" t="n">
        <v>1268377</v>
      </c>
      <c r="G2391" t="s">
        <v>74</v>
      </c>
      <c r="H2391" t="s">
        <v>75</v>
      </c>
      <c r="I2391" t="s"/>
      <c r="J2391" t="s">
        <v>74</v>
      </c>
      <c r="K2391" t="n">
        <v>89.25</v>
      </c>
      <c r="L2391" t="s">
        <v>76</v>
      </c>
      <c r="M2391" t="s"/>
      <c r="N2391" t="s">
        <v>2131</v>
      </c>
      <c r="O2391" t="s">
        <v>78</v>
      </c>
      <c r="P2391" t="s">
        <v>2132</v>
      </c>
      <c r="Q2391" t="s"/>
      <c r="R2391" t="s">
        <v>112</v>
      </c>
      <c r="S2391" t="s">
        <v>1303</v>
      </c>
      <c r="T2391" t="s">
        <v>81</v>
      </c>
      <c r="U2391" t="s">
        <v>82</v>
      </c>
      <c r="V2391" t="s">
        <v>83</v>
      </c>
      <c r="W2391" t="s">
        <v>109</v>
      </c>
      <c r="X2391" t="s"/>
      <c r="Y2391" t="s">
        <v>85</v>
      </c>
      <c r="Z2391">
        <f>HYPERLINK("https://hotel-media.eclerx.com/savepage/tk_15462419287813754_sr_188.html","info")</f>
        <v/>
      </c>
      <c r="AA2391" t="n">
        <v>191091</v>
      </c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355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1614164</v>
      </c>
      <c r="AZ2391" t="s">
        <v>2133</v>
      </c>
      <c r="BA2391" t="s"/>
      <c r="BB2391" t="n">
        <v>546804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2130</v>
      </c>
      <c r="F2392" t="n">
        <v>1268377</v>
      </c>
      <c r="G2392" t="s">
        <v>74</v>
      </c>
      <c r="H2392" t="s">
        <v>75</v>
      </c>
      <c r="I2392" t="s"/>
      <c r="J2392" t="s">
        <v>74</v>
      </c>
      <c r="K2392" t="n">
        <v>114.45</v>
      </c>
      <c r="L2392" t="s">
        <v>76</v>
      </c>
      <c r="M2392" t="s"/>
      <c r="N2392" t="s">
        <v>2134</v>
      </c>
      <c r="O2392" t="s">
        <v>78</v>
      </c>
      <c r="P2392" t="s">
        <v>2132</v>
      </c>
      <c r="Q2392" t="s"/>
      <c r="R2392" t="s">
        <v>112</v>
      </c>
      <c r="S2392" t="s">
        <v>144</v>
      </c>
      <c r="T2392" t="s">
        <v>81</v>
      </c>
      <c r="U2392" t="s">
        <v>82</v>
      </c>
      <c r="V2392" t="s">
        <v>83</v>
      </c>
      <c r="W2392" t="s">
        <v>109</v>
      </c>
      <c r="X2392" t="s"/>
      <c r="Y2392" t="s">
        <v>85</v>
      </c>
      <c r="Z2392">
        <f>HYPERLINK("https://hotel-media.eclerx.com/savepage/tk_15462419287813754_sr_188.html","info")</f>
        <v/>
      </c>
      <c r="AA2392" t="n">
        <v>191091</v>
      </c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355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1614164</v>
      </c>
      <c r="AZ2392" t="s">
        <v>2133</v>
      </c>
      <c r="BA2392" t="s"/>
      <c r="BB2392" t="n">
        <v>546804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2130</v>
      </c>
      <c r="F2393" t="n">
        <v>1268377</v>
      </c>
      <c r="G2393" t="s">
        <v>74</v>
      </c>
      <c r="H2393" t="s">
        <v>75</v>
      </c>
      <c r="I2393" t="s"/>
      <c r="J2393" t="s">
        <v>74</v>
      </c>
      <c r="K2393" t="n">
        <v>97.65000000000001</v>
      </c>
      <c r="L2393" t="s">
        <v>76</v>
      </c>
      <c r="M2393" t="s"/>
      <c r="N2393" t="s">
        <v>2135</v>
      </c>
      <c r="O2393" t="s">
        <v>78</v>
      </c>
      <c r="P2393" t="s">
        <v>2132</v>
      </c>
      <c r="Q2393" t="s"/>
      <c r="R2393" t="s">
        <v>112</v>
      </c>
      <c r="S2393" t="s">
        <v>2136</v>
      </c>
      <c r="T2393" t="s">
        <v>81</v>
      </c>
      <c r="U2393" t="s">
        <v>82</v>
      </c>
      <c r="V2393" t="s">
        <v>83</v>
      </c>
      <c r="W2393" t="s">
        <v>109</v>
      </c>
      <c r="X2393" t="s"/>
      <c r="Y2393" t="s">
        <v>85</v>
      </c>
      <c r="Z2393">
        <f>HYPERLINK("https://hotel-media.eclerx.com/savepage/tk_15462419287813754_sr_188.html","info")</f>
        <v/>
      </c>
      <c r="AA2393" t="n">
        <v>191091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355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1614164</v>
      </c>
      <c r="AZ2393" t="s">
        <v>2133</v>
      </c>
      <c r="BA2393" t="s"/>
      <c r="BB2393" t="n">
        <v>546804</v>
      </c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2130</v>
      </c>
      <c r="F2394" t="n">
        <v>1268377</v>
      </c>
      <c r="G2394" t="s">
        <v>74</v>
      </c>
      <c r="H2394" t="s">
        <v>75</v>
      </c>
      <c r="I2394" t="s"/>
      <c r="J2394" t="s">
        <v>74</v>
      </c>
      <c r="K2394" t="n">
        <v>107.1</v>
      </c>
      <c r="L2394" t="s">
        <v>76</v>
      </c>
      <c r="M2394" t="s"/>
      <c r="N2394" t="s">
        <v>2134</v>
      </c>
      <c r="O2394" t="s">
        <v>78</v>
      </c>
      <c r="P2394" t="s">
        <v>2132</v>
      </c>
      <c r="Q2394" t="s"/>
      <c r="R2394" t="s">
        <v>112</v>
      </c>
      <c r="S2394" t="s">
        <v>1095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>
        <f>HYPERLINK("https://hotel-media.eclerx.com/savepage/tk_15462419287813754_sr_188.html","info")</f>
        <v/>
      </c>
      <c r="AA2394" t="n">
        <v>191091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355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1614164</v>
      </c>
      <c r="AZ2394" t="s">
        <v>2133</v>
      </c>
      <c r="BA2394" t="s"/>
      <c r="BB2394" t="n">
        <v>546804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2130</v>
      </c>
      <c r="F2395" t="n">
        <v>1268377</v>
      </c>
      <c r="G2395" t="s">
        <v>74</v>
      </c>
      <c r="H2395" t="s">
        <v>75</v>
      </c>
      <c r="I2395" t="s"/>
      <c r="J2395" t="s">
        <v>74</v>
      </c>
      <c r="K2395" t="n">
        <v>115.5</v>
      </c>
      <c r="L2395" t="s">
        <v>76</v>
      </c>
      <c r="M2395" t="s"/>
      <c r="N2395" t="s">
        <v>2135</v>
      </c>
      <c r="O2395" t="s">
        <v>78</v>
      </c>
      <c r="P2395" t="s">
        <v>2132</v>
      </c>
      <c r="Q2395" t="s"/>
      <c r="R2395" t="s">
        <v>112</v>
      </c>
      <c r="S2395" t="s">
        <v>328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>
        <f>HYPERLINK("https://hotel-media.eclerx.com/savepage/tk_15462419287813754_sr_188.html","info")</f>
        <v/>
      </c>
      <c r="AA2395" t="n">
        <v>191091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355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1614164</v>
      </c>
      <c r="AZ2395" t="s">
        <v>2133</v>
      </c>
      <c r="BA2395" t="s"/>
      <c r="BB2395" t="n">
        <v>546804</v>
      </c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2130</v>
      </c>
      <c r="F2396" t="n">
        <v>1268377</v>
      </c>
      <c r="G2396" t="s">
        <v>74</v>
      </c>
      <c r="H2396" t="s">
        <v>75</v>
      </c>
      <c r="I2396" t="s"/>
      <c r="J2396" t="s">
        <v>74</v>
      </c>
      <c r="K2396" t="n">
        <v>124.95</v>
      </c>
      <c r="L2396" t="s">
        <v>76</v>
      </c>
      <c r="M2396" t="s"/>
      <c r="N2396" t="s">
        <v>2135</v>
      </c>
      <c r="O2396" t="s">
        <v>78</v>
      </c>
      <c r="P2396" t="s">
        <v>2132</v>
      </c>
      <c r="Q2396" t="s"/>
      <c r="R2396" t="s">
        <v>112</v>
      </c>
      <c r="S2396" t="s">
        <v>148</v>
      </c>
      <c r="T2396" t="s">
        <v>81</v>
      </c>
      <c r="U2396" t="s">
        <v>82</v>
      </c>
      <c r="V2396" t="s">
        <v>83</v>
      </c>
      <c r="W2396" t="s">
        <v>109</v>
      </c>
      <c r="X2396" t="s"/>
      <c r="Y2396" t="s">
        <v>85</v>
      </c>
      <c r="Z2396">
        <f>HYPERLINK("https://hotel-media.eclerx.com/savepage/tk_15462419287813754_sr_188.html","info")</f>
        <v/>
      </c>
      <c r="AA2396" t="n">
        <v>191091</v>
      </c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355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1614164</v>
      </c>
      <c r="AZ2396" t="s">
        <v>2133</v>
      </c>
      <c r="BA2396" t="s"/>
      <c r="BB2396" t="n">
        <v>546804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2130</v>
      </c>
      <c r="F2397" t="n">
        <v>1268377</v>
      </c>
      <c r="G2397" t="s">
        <v>74</v>
      </c>
      <c r="H2397" t="s">
        <v>75</v>
      </c>
      <c r="I2397" t="s"/>
      <c r="J2397" t="s">
        <v>74</v>
      </c>
      <c r="K2397" t="n">
        <v>127.05</v>
      </c>
      <c r="L2397" t="s">
        <v>76</v>
      </c>
      <c r="M2397" t="s"/>
      <c r="N2397" t="s">
        <v>2134</v>
      </c>
      <c r="O2397" t="s">
        <v>78</v>
      </c>
      <c r="P2397" t="s">
        <v>2132</v>
      </c>
      <c r="Q2397" t="s"/>
      <c r="R2397" t="s">
        <v>112</v>
      </c>
      <c r="S2397" t="s">
        <v>2137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>
        <f>HYPERLINK("https://hotel-media.eclerx.com/savepage/tk_15462419287813754_sr_188.html","info")</f>
        <v/>
      </c>
      <c r="AA2397" t="n">
        <v>191091</v>
      </c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355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1614164</v>
      </c>
      <c r="AZ2397" t="s">
        <v>2133</v>
      </c>
      <c r="BA2397" t="s"/>
      <c r="BB2397" t="n">
        <v>546804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2130</v>
      </c>
      <c r="F2398" t="n">
        <v>1268377</v>
      </c>
      <c r="G2398" t="s">
        <v>74</v>
      </c>
      <c r="H2398" t="s">
        <v>75</v>
      </c>
      <c r="I2398" t="s"/>
      <c r="J2398" t="s">
        <v>74</v>
      </c>
      <c r="K2398" t="n">
        <v>137.55</v>
      </c>
      <c r="L2398" t="s">
        <v>76</v>
      </c>
      <c r="M2398" t="s"/>
      <c r="N2398" t="s">
        <v>2135</v>
      </c>
      <c r="O2398" t="s">
        <v>78</v>
      </c>
      <c r="P2398" t="s">
        <v>2132</v>
      </c>
      <c r="Q2398" t="s"/>
      <c r="R2398" t="s">
        <v>112</v>
      </c>
      <c r="S2398" t="s">
        <v>150</v>
      </c>
      <c r="T2398" t="s">
        <v>81</v>
      </c>
      <c r="U2398" t="s">
        <v>82</v>
      </c>
      <c r="V2398" t="s">
        <v>83</v>
      </c>
      <c r="W2398" t="s">
        <v>84</v>
      </c>
      <c r="X2398" t="s"/>
      <c r="Y2398" t="s">
        <v>85</v>
      </c>
      <c r="Z2398">
        <f>HYPERLINK("https://hotel-media.eclerx.com/savepage/tk_15462419287813754_sr_188.html","info")</f>
        <v/>
      </c>
      <c r="AA2398" t="n">
        <v>191091</v>
      </c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355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1614164</v>
      </c>
      <c r="AZ2398" t="s">
        <v>2133</v>
      </c>
      <c r="BA2398" t="s"/>
      <c r="BB2398" t="n">
        <v>546804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1304</v>
      </c>
      <c r="F2399" t="n">
        <v>-1</v>
      </c>
      <c r="G2399" t="s">
        <v>74</v>
      </c>
      <c r="H2399" t="s">
        <v>75</v>
      </c>
      <c r="I2399" t="s"/>
      <c r="J2399" t="s">
        <v>74</v>
      </c>
      <c r="K2399" t="n">
        <v>59.5</v>
      </c>
      <c r="L2399" t="s">
        <v>76</v>
      </c>
      <c r="M2399" t="s"/>
      <c r="N2399" t="s">
        <v>93</v>
      </c>
      <c r="O2399" t="s">
        <v>78</v>
      </c>
      <c r="P2399" t="s">
        <v>1304</v>
      </c>
      <c r="Q2399" t="s"/>
      <c r="R2399" t="s">
        <v>79</v>
      </c>
      <c r="S2399" t="s">
        <v>1305</v>
      </c>
      <c r="T2399" t="s">
        <v>81</v>
      </c>
      <c r="U2399" t="s">
        <v>82</v>
      </c>
      <c r="V2399" t="s">
        <v>83</v>
      </c>
      <c r="W2399" t="s">
        <v>84</v>
      </c>
      <c r="X2399" t="s"/>
      <c r="Y2399" t="s">
        <v>85</v>
      </c>
      <c r="Z2399">
        <f>HYPERLINK("https://hotel-media.eclerx.com/savepage/tk_15462419603418243_sr_189.html","info")</f>
        <v/>
      </c>
      <c r="AA2399" t="n">
        <v>-6163865</v>
      </c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332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6163865</v>
      </c>
      <c r="AZ2399" t="s">
        <v>1306</v>
      </c>
      <c r="BA2399" t="s"/>
      <c r="BB2399" t="n">
        <v>455840</v>
      </c>
      <c r="BC2399" t="n">
        <v>52.539692</v>
      </c>
      <c r="BD2399" t="n">
        <v>52.539692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1304</v>
      </c>
      <c r="F2400" t="n">
        <v>-1</v>
      </c>
      <c r="G2400" t="s">
        <v>74</v>
      </c>
      <c r="H2400" t="s">
        <v>75</v>
      </c>
      <c r="I2400" t="s"/>
      <c r="J2400" t="s">
        <v>74</v>
      </c>
      <c r="K2400" t="n">
        <v>70</v>
      </c>
      <c r="L2400" t="s">
        <v>76</v>
      </c>
      <c r="M2400" t="s"/>
      <c r="N2400" t="s">
        <v>95</v>
      </c>
      <c r="O2400" t="s">
        <v>78</v>
      </c>
      <c r="P2400" t="s">
        <v>1304</v>
      </c>
      <c r="Q2400" t="s"/>
      <c r="R2400" t="s">
        <v>79</v>
      </c>
      <c r="S2400" t="s">
        <v>493</v>
      </c>
      <c r="T2400" t="s">
        <v>81</v>
      </c>
      <c r="U2400" t="s">
        <v>82</v>
      </c>
      <c r="V2400" t="s">
        <v>83</v>
      </c>
      <c r="W2400" t="s">
        <v>84</v>
      </c>
      <c r="X2400" t="s"/>
      <c r="Y2400" t="s">
        <v>85</v>
      </c>
      <c r="Z2400">
        <f>HYPERLINK("https://hotel-media.eclerx.com/savepage/tk_15462419603418243_sr_189.html","info")</f>
        <v/>
      </c>
      <c r="AA2400" t="n">
        <v>-6163865</v>
      </c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332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6163865</v>
      </c>
      <c r="AZ2400" t="s">
        <v>1306</v>
      </c>
      <c r="BA2400" t="s"/>
      <c r="BB2400" t="n">
        <v>455840</v>
      </c>
      <c r="BC2400" t="n">
        <v>52.539692</v>
      </c>
      <c r="BD2400" t="n">
        <v>52.539692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1304</v>
      </c>
      <c r="F2401" t="n">
        <v>-1</v>
      </c>
      <c r="G2401" t="s">
        <v>74</v>
      </c>
      <c r="H2401" t="s">
        <v>75</v>
      </c>
      <c r="I2401" t="s"/>
      <c r="J2401" t="s">
        <v>74</v>
      </c>
      <c r="K2401" t="n">
        <v>95</v>
      </c>
      <c r="L2401" t="s">
        <v>76</v>
      </c>
      <c r="M2401" t="s"/>
      <c r="N2401" t="s">
        <v>201</v>
      </c>
      <c r="O2401" t="s">
        <v>78</v>
      </c>
      <c r="P2401" t="s">
        <v>1304</v>
      </c>
      <c r="Q2401" t="s"/>
      <c r="R2401" t="s">
        <v>79</v>
      </c>
      <c r="S2401" t="s">
        <v>274</v>
      </c>
      <c r="T2401" t="s">
        <v>81</v>
      </c>
      <c r="U2401" t="s">
        <v>82</v>
      </c>
      <c r="V2401" t="s">
        <v>83</v>
      </c>
      <c r="W2401" t="s">
        <v>84</v>
      </c>
      <c r="X2401" t="s"/>
      <c r="Y2401" t="s">
        <v>85</v>
      </c>
      <c r="Z2401">
        <f>HYPERLINK("https://hotel-media.eclerx.com/savepage/tk_15462419603418243_sr_189.html","info")</f>
        <v/>
      </c>
      <c r="AA2401" t="n">
        <v>-6163865</v>
      </c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332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6163865</v>
      </c>
      <c r="AZ2401" t="s">
        <v>1306</v>
      </c>
      <c r="BA2401" t="s"/>
      <c r="BB2401" t="n">
        <v>455840</v>
      </c>
      <c r="BC2401" t="n">
        <v>52.539692</v>
      </c>
      <c r="BD2401" t="n">
        <v>52.539692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1924</v>
      </c>
      <c r="F2402" t="n">
        <v>268689</v>
      </c>
      <c r="G2402" t="s">
        <v>74</v>
      </c>
      <c r="H2402" t="s">
        <v>75</v>
      </c>
      <c r="I2402" t="s"/>
      <c r="J2402" t="s">
        <v>74</v>
      </c>
      <c r="K2402" t="n">
        <v>66</v>
      </c>
      <c r="L2402" t="s">
        <v>76</v>
      </c>
      <c r="M2402" t="s"/>
      <c r="N2402" t="s">
        <v>93</v>
      </c>
      <c r="O2402" t="s">
        <v>78</v>
      </c>
      <c r="P2402" t="s">
        <v>1925</v>
      </c>
      <c r="Q2402" t="s"/>
      <c r="R2402" t="s">
        <v>112</v>
      </c>
      <c r="S2402" t="s">
        <v>715</v>
      </c>
      <c r="T2402" t="s">
        <v>81</v>
      </c>
      <c r="U2402" t="s">
        <v>82</v>
      </c>
      <c r="V2402" t="s">
        <v>83</v>
      </c>
      <c r="W2402" t="s">
        <v>109</v>
      </c>
      <c r="X2402" t="s"/>
      <c r="Y2402" t="s">
        <v>85</v>
      </c>
      <c r="Z2402">
        <f>HYPERLINK("https://hotel-media.eclerx.com/savepage/tk_15462420264247012_sr_189.html","info")</f>
        <v/>
      </c>
      <c r="AA2402" t="n">
        <v>81261</v>
      </c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363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955133</v>
      </c>
      <c r="AZ2402" t="s">
        <v>1926</v>
      </c>
      <c r="BA2402" t="s"/>
      <c r="BB2402" t="n">
        <v>6673</v>
      </c>
      <c r="BC2402" t="n">
        <v>52.50255</v>
      </c>
      <c r="BD2402" t="n">
        <v>52.50255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1924</v>
      </c>
      <c r="F2403" t="n">
        <v>268689</v>
      </c>
      <c r="G2403" t="s">
        <v>74</v>
      </c>
      <c r="H2403" t="s">
        <v>75</v>
      </c>
      <c r="I2403" t="s"/>
      <c r="J2403" t="s">
        <v>74</v>
      </c>
      <c r="K2403" t="n">
        <v>69.8</v>
      </c>
      <c r="L2403" t="s">
        <v>76</v>
      </c>
      <c r="M2403" t="s"/>
      <c r="N2403" t="s">
        <v>104</v>
      </c>
      <c r="O2403" t="s">
        <v>78</v>
      </c>
      <c r="P2403" t="s">
        <v>1925</v>
      </c>
      <c r="Q2403" t="s"/>
      <c r="R2403" t="s">
        <v>112</v>
      </c>
      <c r="S2403" t="s">
        <v>1927</v>
      </c>
      <c r="T2403" t="s">
        <v>81</v>
      </c>
      <c r="U2403" t="s">
        <v>82</v>
      </c>
      <c r="V2403" t="s">
        <v>83</v>
      </c>
      <c r="W2403" t="s">
        <v>109</v>
      </c>
      <c r="X2403" t="s"/>
      <c r="Y2403" t="s">
        <v>85</v>
      </c>
      <c r="Z2403">
        <f>HYPERLINK("https://hotel-media.eclerx.com/savepage/tk_15462420264247012_sr_189.html","info")</f>
        <v/>
      </c>
      <c r="AA2403" t="n">
        <v>81261</v>
      </c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363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955133</v>
      </c>
      <c r="AZ2403" t="s">
        <v>1926</v>
      </c>
      <c r="BA2403" t="s"/>
      <c r="BB2403" t="n">
        <v>6673</v>
      </c>
      <c r="BC2403" t="n">
        <v>52.50255</v>
      </c>
      <c r="BD2403" t="n">
        <v>52.50255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1924</v>
      </c>
      <c r="F2404" t="n">
        <v>268689</v>
      </c>
      <c r="G2404" t="s">
        <v>74</v>
      </c>
      <c r="H2404" t="s">
        <v>75</v>
      </c>
      <c r="I2404" t="s"/>
      <c r="J2404" t="s">
        <v>74</v>
      </c>
      <c r="K2404" t="n">
        <v>79.5</v>
      </c>
      <c r="L2404" t="s">
        <v>76</v>
      </c>
      <c r="M2404" t="s"/>
      <c r="N2404" t="s">
        <v>182</v>
      </c>
      <c r="O2404" t="s">
        <v>78</v>
      </c>
      <c r="P2404" t="s">
        <v>1925</v>
      </c>
      <c r="Q2404" t="s"/>
      <c r="R2404" t="s">
        <v>112</v>
      </c>
      <c r="S2404" t="s">
        <v>1558</v>
      </c>
      <c r="T2404" t="s">
        <v>81</v>
      </c>
      <c r="U2404" t="s">
        <v>82</v>
      </c>
      <c r="V2404" t="s">
        <v>83</v>
      </c>
      <c r="W2404" t="s">
        <v>109</v>
      </c>
      <c r="X2404" t="s"/>
      <c r="Y2404" t="s">
        <v>85</v>
      </c>
      <c r="Z2404">
        <f>HYPERLINK("https://hotel-media.eclerx.com/savepage/tk_15462420264247012_sr_189.html","info")</f>
        <v/>
      </c>
      <c r="AA2404" t="n">
        <v>81261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363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955133</v>
      </c>
      <c r="AZ2404" t="s">
        <v>1926</v>
      </c>
      <c r="BA2404" t="s"/>
      <c r="BB2404" t="n">
        <v>6673</v>
      </c>
      <c r="BC2404" t="n">
        <v>52.50255</v>
      </c>
      <c r="BD2404" t="n">
        <v>52.50255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1924</v>
      </c>
      <c r="F2405" t="n">
        <v>268689</v>
      </c>
      <c r="G2405" t="s">
        <v>74</v>
      </c>
      <c r="H2405" t="s">
        <v>75</v>
      </c>
      <c r="I2405" t="s"/>
      <c r="J2405" t="s">
        <v>74</v>
      </c>
      <c r="K2405" t="n">
        <v>118.3</v>
      </c>
      <c r="L2405" t="s">
        <v>76</v>
      </c>
      <c r="M2405" t="s"/>
      <c r="N2405" t="s">
        <v>220</v>
      </c>
      <c r="O2405" t="s">
        <v>78</v>
      </c>
      <c r="P2405" t="s">
        <v>1925</v>
      </c>
      <c r="Q2405" t="s"/>
      <c r="R2405" t="s">
        <v>112</v>
      </c>
      <c r="S2405" t="s">
        <v>1928</v>
      </c>
      <c r="T2405" t="s">
        <v>81</v>
      </c>
      <c r="U2405" t="s">
        <v>82</v>
      </c>
      <c r="V2405" t="s">
        <v>83</v>
      </c>
      <c r="W2405" t="s">
        <v>109</v>
      </c>
      <c r="X2405" t="s"/>
      <c r="Y2405" t="s">
        <v>85</v>
      </c>
      <c r="Z2405">
        <f>HYPERLINK("https://hotel-media.eclerx.com/savepage/tk_15462420264247012_sr_189.html","info")</f>
        <v/>
      </c>
      <c r="AA2405" t="n">
        <v>81261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363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955133</v>
      </c>
      <c r="AZ2405" t="s">
        <v>1926</v>
      </c>
      <c r="BA2405" t="s"/>
      <c r="BB2405" t="n">
        <v>6673</v>
      </c>
      <c r="BC2405" t="n">
        <v>52.50255</v>
      </c>
      <c r="BD2405" t="n">
        <v>52.50255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1830</v>
      </c>
      <c r="F2406" t="n">
        <v>3438088</v>
      </c>
      <c r="G2406" t="s">
        <v>74</v>
      </c>
      <c r="H2406" t="s">
        <v>75</v>
      </c>
      <c r="I2406" t="s"/>
      <c r="J2406" t="s">
        <v>74</v>
      </c>
      <c r="K2406" t="n">
        <v>52.28</v>
      </c>
      <c r="L2406" t="s">
        <v>76</v>
      </c>
      <c r="M2406" t="s"/>
      <c r="N2406" t="s">
        <v>93</v>
      </c>
      <c r="O2406" t="s">
        <v>78</v>
      </c>
      <c r="P2406" t="s">
        <v>1831</v>
      </c>
      <c r="Q2406" t="s"/>
      <c r="R2406" t="s">
        <v>112</v>
      </c>
      <c r="S2406" t="s">
        <v>1832</v>
      </c>
      <c r="T2406" t="s">
        <v>81</v>
      </c>
      <c r="U2406" t="s">
        <v>82</v>
      </c>
      <c r="V2406" t="s">
        <v>83</v>
      </c>
      <c r="W2406" t="s">
        <v>109</v>
      </c>
      <c r="X2406" t="s"/>
      <c r="Y2406" t="s">
        <v>85</v>
      </c>
      <c r="Z2406">
        <f>HYPERLINK("https://hotel-media.eclerx.com/savepage/tk_15462422079069822_sr_189.html","info")</f>
        <v/>
      </c>
      <c r="AA2406" t="n">
        <v>555921</v>
      </c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441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3738731</v>
      </c>
      <c r="AZ2406" t="s"/>
      <c r="BA2406" t="s"/>
      <c r="BB2406" t="n">
        <v>583331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1830</v>
      </c>
      <c r="F2407" t="n">
        <v>3438088</v>
      </c>
      <c r="G2407" t="s">
        <v>74</v>
      </c>
      <c r="H2407" t="s">
        <v>75</v>
      </c>
      <c r="I2407" t="s"/>
      <c r="J2407" t="s">
        <v>74</v>
      </c>
      <c r="K2407" t="n">
        <v>61.5</v>
      </c>
      <c r="L2407" t="s">
        <v>76</v>
      </c>
      <c r="M2407" t="s"/>
      <c r="N2407" t="s">
        <v>104</v>
      </c>
      <c r="O2407" t="s">
        <v>78</v>
      </c>
      <c r="P2407" t="s">
        <v>1831</v>
      </c>
      <c r="Q2407" t="s"/>
      <c r="R2407" t="s">
        <v>112</v>
      </c>
      <c r="S2407" t="s">
        <v>831</v>
      </c>
      <c r="T2407" t="s">
        <v>81</v>
      </c>
      <c r="U2407" t="s">
        <v>82</v>
      </c>
      <c r="V2407" t="s">
        <v>83</v>
      </c>
      <c r="W2407" t="s">
        <v>109</v>
      </c>
      <c r="X2407" t="s"/>
      <c r="Y2407" t="s">
        <v>85</v>
      </c>
      <c r="Z2407">
        <f>HYPERLINK("https://hotel-media.eclerx.com/savepage/tk_15462422079069822_sr_189.html","info")</f>
        <v/>
      </c>
      <c r="AA2407" t="n">
        <v>555921</v>
      </c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441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3738731</v>
      </c>
      <c r="AZ2407" t="s"/>
      <c r="BA2407" t="s"/>
      <c r="BB2407" t="n">
        <v>583331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1830</v>
      </c>
      <c r="F2408" t="n">
        <v>3438088</v>
      </c>
      <c r="G2408" t="s">
        <v>74</v>
      </c>
      <c r="H2408" t="s">
        <v>75</v>
      </c>
      <c r="I2408" t="s"/>
      <c r="J2408" t="s">
        <v>74</v>
      </c>
      <c r="K2408" t="n">
        <v>76.5</v>
      </c>
      <c r="L2408" t="s">
        <v>76</v>
      </c>
      <c r="M2408" t="s"/>
      <c r="N2408" t="s">
        <v>182</v>
      </c>
      <c r="O2408" t="s">
        <v>78</v>
      </c>
      <c r="P2408" t="s">
        <v>1831</v>
      </c>
      <c r="Q2408" t="s"/>
      <c r="R2408" t="s">
        <v>112</v>
      </c>
      <c r="S2408" t="s">
        <v>1389</v>
      </c>
      <c r="T2408" t="s">
        <v>81</v>
      </c>
      <c r="U2408" t="s">
        <v>82</v>
      </c>
      <c r="V2408" t="s">
        <v>83</v>
      </c>
      <c r="W2408" t="s">
        <v>109</v>
      </c>
      <c r="X2408" t="s"/>
      <c r="Y2408" t="s">
        <v>85</v>
      </c>
      <c r="Z2408">
        <f>HYPERLINK("https://hotel-media.eclerx.com/savepage/tk_15462422079069822_sr_189.html","info")</f>
        <v/>
      </c>
      <c r="AA2408" t="n">
        <v>555921</v>
      </c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441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3738731</v>
      </c>
      <c r="AZ2408" t="s"/>
      <c r="BA2408" t="s"/>
      <c r="BB2408" t="n">
        <v>583331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1830</v>
      </c>
      <c r="F2409" t="n">
        <v>3438088</v>
      </c>
      <c r="G2409" t="s">
        <v>74</v>
      </c>
      <c r="H2409" t="s">
        <v>75</v>
      </c>
      <c r="I2409" t="s"/>
      <c r="J2409" t="s">
        <v>74</v>
      </c>
      <c r="K2409" t="n">
        <v>101.5</v>
      </c>
      <c r="L2409" t="s">
        <v>76</v>
      </c>
      <c r="M2409" t="s"/>
      <c r="N2409" t="s">
        <v>220</v>
      </c>
      <c r="O2409" t="s">
        <v>78</v>
      </c>
      <c r="P2409" t="s">
        <v>1831</v>
      </c>
      <c r="Q2409" t="s"/>
      <c r="R2409" t="s">
        <v>112</v>
      </c>
      <c r="S2409" t="s">
        <v>1833</v>
      </c>
      <c r="T2409" t="s">
        <v>81</v>
      </c>
      <c r="U2409" t="s">
        <v>82</v>
      </c>
      <c r="V2409" t="s">
        <v>83</v>
      </c>
      <c r="W2409" t="s">
        <v>109</v>
      </c>
      <c r="X2409" t="s"/>
      <c r="Y2409" t="s">
        <v>85</v>
      </c>
      <c r="Z2409">
        <f>HYPERLINK("https://hotel-media.eclerx.com/savepage/tk_15462422079069822_sr_189.html","info")</f>
        <v/>
      </c>
      <c r="AA2409" t="n">
        <v>555921</v>
      </c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441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3738731</v>
      </c>
      <c r="AZ2409" t="s"/>
      <c r="BA2409" t="s"/>
      <c r="BB2409" t="n">
        <v>583331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1830</v>
      </c>
      <c r="F2410" t="n">
        <v>3438088</v>
      </c>
      <c r="G2410" t="s">
        <v>74</v>
      </c>
      <c r="H2410" t="s">
        <v>75</v>
      </c>
      <c r="I2410" t="s"/>
      <c r="J2410" t="s">
        <v>74</v>
      </c>
      <c r="K2410" t="n">
        <v>181.5</v>
      </c>
      <c r="L2410" t="s">
        <v>76</v>
      </c>
      <c r="M2410" t="s"/>
      <c r="N2410" t="s">
        <v>1753</v>
      </c>
      <c r="O2410" t="s">
        <v>78</v>
      </c>
      <c r="P2410" t="s">
        <v>1831</v>
      </c>
      <c r="Q2410" t="s"/>
      <c r="R2410" t="s">
        <v>112</v>
      </c>
      <c r="S2410" t="s">
        <v>1834</v>
      </c>
      <c r="T2410" t="s">
        <v>81</v>
      </c>
      <c r="U2410" t="s">
        <v>82</v>
      </c>
      <c r="V2410" t="s">
        <v>83</v>
      </c>
      <c r="W2410" t="s">
        <v>109</v>
      </c>
      <c r="X2410" t="s"/>
      <c r="Y2410" t="s">
        <v>85</v>
      </c>
      <c r="Z2410">
        <f>HYPERLINK("https://hotel-media.eclerx.com/savepage/tk_15462422079069822_sr_189.html","info")</f>
        <v/>
      </c>
      <c r="AA2410" t="n">
        <v>555921</v>
      </c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441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3738731</v>
      </c>
      <c r="AZ2410" t="s"/>
      <c r="BA2410" t="s"/>
      <c r="BB2410" t="n">
        <v>583331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2225</v>
      </c>
      <c r="F2411" t="n">
        <v>-1</v>
      </c>
      <c r="G2411" t="s">
        <v>74</v>
      </c>
      <c r="H2411" t="s">
        <v>75</v>
      </c>
      <c r="I2411" t="s"/>
      <c r="J2411" t="s">
        <v>74</v>
      </c>
      <c r="K2411" t="n">
        <v>46.75</v>
      </c>
      <c r="L2411" t="s">
        <v>76</v>
      </c>
      <c r="M2411" t="s"/>
      <c r="N2411" t="s">
        <v>93</v>
      </c>
      <c r="O2411" t="s">
        <v>78</v>
      </c>
      <c r="P2411" t="s">
        <v>2225</v>
      </c>
      <c r="Q2411" t="s"/>
      <c r="R2411" t="s">
        <v>269</v>
      </c>
      <c r="S2411" t="s">
        <v>792</v>
      </c>
      <c r="T2411" t="s">
        <v>81</v>
      </c>
      <c r="U2411" t="s">
        <v>82</v>
      </c>
      <c r="V2411" t="s">
        <v>83</v>
      </c>
      <c r="W2411" t="s">
        <v>109</v>
      </c>
      <c r="X2411" t="s"/>
      <c r="Y2411" t="s">
        <v>85</v>
      </c>
      <c r="Z2411">
        <f>HYPERLINK("https://hotel-media.eclerx.com/savepage/tk_1546241557403033_sr_189.html","info")</f>
        <v/>
      </c>
      <c r="AA2411" t="n">
        <v>-2071757</v>
      </c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139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2071757</v>
      </c>
      <c r="AZ2411" t="s">
        <v>2226</v>
      </c>
      <c r="BA2411" t="s"/>
      <c r="BB2411" t="n">
        <v>145165</v>
      </c>
      <c r="BC2411" t="n">
        <v>52.45855</v>
      </c>
      <c r="BD2411" t="n">
        <v>52.45855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2225</v>
      </c>
      <c r="F2412" t="n">
        <v>-1</v>
      </c>
      <c r="G2412" t="s">
        <v>74</v>
      </c>
      <c r="H2412" t="s">
        <v>75</v>
      </c>
      <c r="I2412" t="s"/>
      <c r="J2412" t="s">
        <v>74</v>
      </c>
      <c r="K2412" t="n">
        <v>55</v>
      </c>
      <c r="L2412" t="s">
        <v>76</v>
      </c>
      <c r="M2412" t="s"/>
      <c r="N2412" t="s">
        <v>95</v>
      </c>
      <c r="O2412" t="s">
        <v>78</v>
      </c>
      <c r="P2412" t="s">
        <v>2225</v>
      </c>
      <c r="Q2412" t="s"/>
      <c r="R2412" t="s">
        <v>269</v>
      </c>
      <c r="S2412" t="s">
        <v>231</v>
      </c>
      <c r="T2412" t="s">
        <v>81</v>
      </c>
      <c r="U2412" t="s">
        <v>82</v>
      </c>
      <c r="V2412" t="s">
        <v>83</v>
      </c>
      <c r="W2412" t="s">
        <v>109</v>
      </c>
      <c r="X2412" t="s"/>
      <c r="Y2412" t="s">
        <v>85</v>
      </c>
      <c r="Z2412">
        <f>HYPERLINK("https://hotel-media.eclerx.com/savepage/tk_1546241557403033_sr_189.html","info")</f>
        <v/>
      </c>
      <c r="AA2412" t="n">
        <v>-2071757</v>
      </c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139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2071757</v>
      </c>
      <c r="AZ2412" t="s">
        <v>2226</v>
      </c>
      <c r="BA2412" t="s"/>
      <c r="BB2412" t="n">
        <v>145165</v>
      </c>
      <c r="BC2412" t="n">
        <v>52.45855</v>
      </c>
      <c r="BD2412" t="n">
        <v>52.45855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2225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65</v>
      </c>
      <c r="L2413" t="s">
        <v>76</v>
      </c>
      <c r="M2413" t="s"/>
      <c r="N2413" t="s">
        <v>201</v>
      </c>
      <c r="O2413" t="s">
        <v>78</v>
      </c>
      <c r="P2413" t="s">
        <v>2225</v>
      </c>
      <c r="Q2413" t="s"/>
      <c r="R2413" t="s">
        <v>269</v>
      </c>
      <c r="S2413" t="s">
        <v>363</v>
      </c>
      <c r="T2413" t="s">
        <v>81</v>
      </c>
      <c r="U2413" t="s">
        <v>82</v>
      </c>
      <c r="V2413" t="s">
        <v>83</v>
      </c>
      <c r="W2413" t="s">
        <v>109</v>
      </c>
      <c r="X2413" t="s"/>
      <c r="Y2413" t="s">
        <v>85</v>
      </c>
      <c r="Z2413">
        <f>HYPERLINK("https://hotel-media.eclerx.com/savepage/tk_1546241557403033_sr_189.html","info")</f>
        <v/>
      </c>
      <c r="AA2413" t="n">
        <v>-2071757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139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2071757</v>
      </c>
      <c r="AZ2413" t="s">
        <v>2226</v>
      </c>
      <c r="BA2413" t="s"/>
      <c r="BB2413" t="n">
        <v>145165</v>
      </c>
      <c r="BC2413" t="n">
        <v>52.45855</v>
      </c>
      <c r="BD2413" t="n">
        <v>52.45855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2227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80.09999999999999</v>
      </c>
      <c r="L2414" t="s">
        <v>76</v>
      </c>
      <c r="M2414" t="s"/>
      <c r="N2414" t="s">
        <v>2228</v>
      </c>
      <c r="O2414" t="s">
        <v>78</v>
      </c>
      <c r="P2414" t="s">
        <v>2227</v>
      </c>
      <c r="Q2414" t="s"/>
      <c r="R2414" t="s">
        <v>171</v>
      </c>
      <c r="S2414" t="s">
        <v>239</v>
      </c>
      <c r="T2414" t="s">
        <v>81</v>
      </c>
      <c r="U2414" t="s">
        <v>82</v>
      </c>
      <c r="V2414" t="s">
        <v>83</v>
      </c>
      <c r="W2414" t="s">
        <v>109</v>
      </c>
      <c r="X2414" t="s"/>
      <c r="Y2414" t="s">
        <v>85</v>
      </c>
      <c r="Z2414">
        <f>HYPERLINK("https://hotel-media.eclerx.com/savepage/tk_15462414036437104_sr_189.html","info")</f>
        <v/>
      </c>
      <c r="AA2414" t="n">
        <v>-4754170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63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4754170</v>
      </c>
      <c r="AZ2414" t="s">
        <v>2229</v>
      </c>
      <c r="BA2414" t="s"/>
      <c r="BB2414" t="n">
        <v>70036</v>
      </c>
      <c r="BC2414" t="n">
        <v>52.4295</v>
      </c>
      <c r="BD2414" t="n">
        <v>52.4295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2227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89</v>
      </c>
      <c r="L2415" t="s">
        <v>76</v>
      </c>
      <c r="M2415" t="s"/>
      <c r="N2415" t="s">
        <v>95</v>
      </c>
      <c r="O2415" t="s">
        <v>78</v>
      </c>
      <c r="P2415" t="s">
        <v>2227</v>
      </c>
      <c r="Q2415" t="s"/>
      <c r="R2415" t="s">
        <v>171</v>
      </c>
      <c r="S2415" t="s">
        <v>1179</v>
      </c>
      <c r="T2415" t="s">
        <v>81</v>
      </c>
      <c r="U2415" t="s">
        <v>82</v>
      </c>
      <c r="V2415" t="s">
        <v>83</v>
      </c>
      <c r="W2415" t="s">
        <v>109</v>
      </c>
      <c r="X2415" t="s"/>
      <c r="Y2415" t="s">
        <v>85</v>
      </c>
      <c r="Z2415">
        <f>HYPERLINK("https://hotel-media.eclerx.com/savepage/tk_15462414036437104_sr_189.html","info")</f>
        <v/>
      </c>
      <c r="AA2415" t="n">
        <v>-4754170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63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4754170</v>
      </c>
      <c r="AZ2415" t="s">
        <v>2229</v>
      </c>
      <c r="BA2415" t="s"/>
      <c r="BB2415" t="n">
        <v>70036</v>
      </c>
      <c r="BC2415" t="n">
        <v>52.4295</v>
      </c>
      <c r="BD2415" t="n">
        <v>52.4295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2227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89.01000000000001</v>
      </c>
      <c r="L2416" t="s">
        <v>76</v>
      </c>
      <c r="M2416" t="s"/>
      <c r="N2416" t="s">
        <v>2230</v>
      </c>
      <c r="O2416" t="s">
        <v>78</v>
      </c>
      <c r="P2416" t="s">
        <v>2227</v>
      </c>
      <c r="Q2416" t="s"/>
      <c r="R2416" t="s">
        <v>171</v>
      </c>
      <c r="S2416" t="s">
        <v>476</v>
      </c>
      <c r="T2416" t="s">
        <v>81</v>
      </c>
      <c r="U2416" t="s">
        <v>82</v>
      </c>
      <c r="V2416" t="s">
        <v>83</v>
      </c>
      <c r="W2416" t="s">
        <v>109</v>
      </c>
      <c r="X2416" t="s"/>
      <c r="Y2416" t="s">
        <v>85</v>
      </c>
      <c r="Z2416">
        <f>HYPERLINK("https://hotel-media.eclerx.com/savepage/tk_15462414036437104_sr_189.html","info")</f>
        <v/>
      </c>
      <c r="AA2416" t="n">
        <v>-4754170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63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4754170</v>
      </c>
      <c r="AZ2416" t="s">
        <v>2229</v>
      </c>
      <c r="BA2416" t="s"/>
      <c r="BB2416" t="n">
        <v>70036</v>
      </c>
      <c r="BC2416" t="n">
        <v>52.4295</v>
      </c>
      <c r="BD2416" t="n">
        <v>52.4295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2227</v>
      </c>
      <c r="F2417" t="n">
        <v>-1</v>
      </c>
      <c r="G2417" t="s">
        <v>74</v>
      </c>
      <c r="H2417" t="s">
        <v>75</v>
      </c>
      <c r="I2417" t="s"/>
      <c r="J2417" t="s">
        <v>74</v>
      </c>
      <c r="K2417" t="n">
        <v>115</v>
      </c>
      <c r="L2417" t="s">
        <v>76</v>
      </c>
      <c r="M2417" t="s"/>
      <c r="N2417" t="s">
        <v>205</v>
      </c>
      <c r="O2417" t="s">
        <v>78</v>
      </c>
      <c r="P2417" t="s">
        <v>2227</v>
      </c>
      <c r="Q2417" t="s"/>
      <c r="R2417" t="s">
        <v>171</v>
      </c>
      <c r="S2417" t="s">
        <v>226</v>
      </c>
      <c r="T2417" t="s">
        <v>81</v>
      </c>
      <c r="U2417" t="s">
        <v>82</v>
      </c>
      <c r="V2417" t="s">
        <v>83</v>
      </c>
      <c r="W2417" t="s">
        <v>109</v>
      </c>
      <c r="X2417" t="s"/>
      <c r="Y2417" t="s">
        <v>85</v>
      </c>
      <c r="Z2417">
        <f>HYPERLINK("https://hotel-media.eclerx.com/savepage/tk_15462414036437104_sr_189.html","info")</f>
        <v/>
      </c>
      <c r="AA2417" t="n">
        <v>-4754170</v>
      </c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63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4754170</v>
      </c>
      <c r="AZ2417" t="s">
        <v>2229</v>
      </c>
      <c r="BA2417" t="s"/>
      <c r="BB2417" t="n">
        <v>70036</v>
      </c>
      <c r="BC2417" t="n">
        <v>52.4295</v>
      </c>
      <c r="BD2417" t="n">
        <v>52.4295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1082</v>
      </c>
      <c r="F2418" t="n">
        <v>2173604</v>
      </c>
      <c r="G2418" t="s">
        <v>74</v>
      </c>
      <c r="H2418" t="s">
        <v>75</v>
      </c>
      <c r="I2418" t="s"/>
      <c r="J2418" t="s">
        <v>74</v>
      </c>
      <c r="K2418" t="n">
        <v>71</v>
      </c>
      <c r="L2418" t="s">
        <v>76</v>
      </c>
      <c r="M2418" t="s"/>
      <c r="N2418" t="s">
        <v>1083</v>
      </c>
      <c r="O2418" t="s">
        <v>78</v>
      </c>
      <c r="P2418" t="s">
        <v>1084</v>
      </c>
      <c r="Q2418" t="s"/>
      <c r="R2418" t="s">
        <v>79</v>
      </c>
      <c r="S2418" t="s">
        <v>280</v>
      </c>
      <c r="T2418" t="s">
        <v>81</v>
      </c>
      <c r="U2418" t="s">
        <v>82</v>
      </c>
      <c r="V2418" t="s">
        <v>83</v>
      </c>
      <c r="W2418" t="s">
        <v>109</v>
      </c>
      <c r="X2418" t="s"/>
      <c r="Y2418" t="s">
        <v>85</v>
      </c>
      <c r="Z2418">
        <f>HYPERLINK("https://hotel-media.eclerx.com/savepage/tk_15462412888208349_sr_188.html","info")</f>
        <v/>
      </c>
      <c r="AA2418" t="n">
        <v>228054</v>
      </c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7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2071549</v>
      </c>
      <c r="AZ2418" t="s">
        <v>1085</v>
      </c>
      <c r="BA2418" t="s"/>
      <c r="BB2418" t="n">
        <v>72945</v>
      </c>
      <c r="BC2418" t="n">
        <v>52.510011</v>
      </c>
      <c r="BD2418" t="n">
        <v>52.510011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1082</v>
      </c>
      <c r="F2419" t="n">
        <v>2173604</v>
      </c>
      <c r="G2419" t="s">
        <v>74</v>
      </c>
      <c r="H2419" t="s">
        <v>75</v>
      </c>
      <c r="I2419" t="s"/>
      <c r="J2419" t="s">
        <v>74</v>
      </c>
      <c r="K2419" t="n">
        <v>81</v>
      </c>
      <c r="L2419" t="s">
        <v>76</v>
      </c>
      <c r="M2419" t="s"/>
      <c r="N2419" t="s">
        <v>1086</v>
      </c>
      <c r="O2419" t="s">
        <v>78</v>
      </c>
      <c r="P2419" t="s">
        <v>1084</v>
      </c>
      <c r="Q2419" t="s"/>
      <c r="R2419" t="s">
        <v>79</v>
      </c>
      <c r="S2419" t="s">
        <v>721</v>
      </c>
      <c r="T2419" t="s">
        <v>81</v>
      </c>
      <c r="U2419" t="s">
        <v>82</v>
      </c>
      <c r="V2419" t="s">
        <v>83</v>
      </c>
      <c r="W2419" t="s">
        <v>109</v>
      </c>
      <c r="X2419" t="s"/>
      <c r="Y2419" t="s">
        <v>85</v>
      </c>
      <c r="Z2419">
        <f>HYPERLINK("https://hotel-media.eclerx.com/savepage/tk_15462412888208349_sr_188.html","info")</f>
        <v/>
      </c>
      <c r="AA2419" t="n">
        <v>228054</v>
      </c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7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2071549</v>
      </c>
      <c r="AZ2419" t="s">
        <v>1085</v>
      </c>
      <c r="BA2419" t="s"/>
      <c r="BB2419" t="n">
        <v>72945</v>
      </c>
      <c r="BC2419" t="n">
        <v>52.510011</v>
      </c>
      <c r="BD2419" t="n">
        <v>52.510011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1082</v>
      </c>
      <c r="F2420" t="n">
        <v>2173604</v>
      </c>
      <c r="G2420" t="s">
        <v>74</v>
      </c>
      <c r="H2420" t="s">
        <v>75</v>
      </c>
      <c r="I2420" t="s"/>
      <c r="J2420" t="s">
        <v>74</v>
      </c>
      <c r="K2420" t="n">
        <v>71</v>
      </c>
      <c r="L2420" t="s">
        <v>76</v>
      </c>
      <c r="M2420" t="s"/>
      <c r="N2420" t="s">
        <v>558</v>
      </c>
      <c r="O2420" t="s">
        <v>78</v>
      </c>
      <c r="P2420" t="s">
        <v>1084</v>
      </c>
      <c r="Q2420" t="s"/>
      <c r="R2420" t="s">
        <v>79</v>
      </c>
      <c r="S2420" t="s">
        <v>280</v>
      </c>
      <c r="T2420" t="s">
        <v>81</v>
      </c>
      <c r="U2420" t="s">
        <v>82</v>
      </c>
      <c r="V2420" t="s">
        <v>83</v>
      </c>
      <c r="W2420" t="s">
        <v>109</v>
      </c>
      <c r="X2420" t="s"/>
      <c r="Y2420" t="s">
        <v>85</v>
      </c>
      <c r="Z2420">
        <f>HYPERLINK("https://hotel-media.eclerx.com/savepage/tk_15462412888208349_sr_188.html","info")</f>
        <v/>
      </c>
      <c r="AA2420" t="n">
        <v>228054</v>
      </c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7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2071549</v>
      </c>
      <c r="AZ2420" t="s">
        <v>1085</v>
      </c>
      <c r="BA2420" t="s"/>
      <c r="BB2420" t="n">
        <v>72945</v>
      </c>
      <c r="BC2420" t="n">
        <v>52.510011</v>
      </c>
      <c r="BD2420" t="n">
        <v>52.510011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1082</v>
      </c>
      <c r="F2421" t="n">
        <v>2173604</v>
      </c>
      <c r="G2421" t="s">
        <v>74</v>
      </c>
      <c r="H2421" t="s">
        <v>75</v>
      </c>
      <c r="I2421" t="s"/>
      <c r="J2421" t="s">
        <v>74</v>
      </c>
      <c r="K2421" t="n">
        <v>71</v>
      </c>
      <c r="L2421" t="s">
        <v>76</v>
      </c>
      <c r="M2421" t="s"/>
      <c r="N2421" t="s">
        <v>1087</v>
      </c>
      <c r="O2421" t="s">
        <v>78</v>
      </c>
      <c r="P2421" t="s">
        <v>1084</v>
      </c>
      <c r="Q2421" t="s"/>
      <c r="R2421" t="s">
        <v>79</v>
      </c>
      <c r="S2421" t="s">
        <v>280</v>
      </c>
      <c r="T2421" t="s">
        <v>81</v>
      </c>
      <c r="U2421" t="s">
        <v>82</v>
      </c>
      <c r="V2421" t="s">
        <v>83</v>
      </c>
      <c r="W2421" t="s">
        <v>109</v>
      </c>
      <c r="X2421" t="s"/>
      <c r="Y2421" t="s">
        <v>85</v>
      </c>
      <c r="Z2421">
        <f>HYPERLINK("https://hotel-media.eclerx.com/savepage/tk_15462412888208349_sr_188.html","info")</f>
        <v/>
      </c>
      <c r="AA2421" t="n">
        <v>228054</v>
      </c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7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2071549</v>
      </c>
      <c r="AZ2421" t="s">
        <v>1085</v>
      </c>
      <c r="BA2421" t="s"/>
      <c r="BB2421" t="n">
        <v>72945</v>
      </c>
      <c r="BC2421" t="n">
        <v>52.510011</v>
      </c>
      <c r="BD2421" t="n">
        <v>52.510011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1082</v>
      </c>
      <c r="F2422" t="n">
        <v>2173604</v>
      </c>
      <c r="G2422" t="s">
        <v>74</v>
      </c>
      <c r="H2422" t="s">
        <v>75</v>
      </c>
      <c r="I2422" t="s"/>
      <c r="J2422" t="s">
        <v>74</v>
      </c>
      <c r="K2422" t="n">
        <v>71</v>
      </c>
      <c r="L2422" t="s">
        <v>76</v>
      </c>
      <c r="M2422" t="s"/>
      <c r="N2422" t="s">
        <v>558</v>
      </c>
      <c r="O2422" t="s">
        <v>78</v>
      </c>
      <c r="P2422" t="s">
        <v>1084</v>
      </c>
      <c r="Q2422" t="s"/>
      <c r="R2422" t="s">
        <v>79</v>
      </c>
      <c r="S2422" t="s">
        <v>280</v>
      </c>
      <c r="T2422" t="s">
        <v>81</v>
      </c>
      <c r="U2422" t="s">
        <v>82</v>
      </c>
      <c r="V2422" t="s">
        <v>83</v>
      </c>
      <c r="W2422" t="s">
        <v>109</v>
      </c>
      <c r="X2422" t="s"/>
      <c r="Y2422" t="s">
        <v>85</v>
      </c>
      <c r="Z2422">
        <f>HYPERLINK("https://hotel-media.eclerx.com/savepage/tk_15462412888208349_sr_188.html","info")</f>
        <v/>
      </c>
      <c r="AA2422" t="n">
        <v>228054</v>
      </c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7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2071549</v>
      </c>
      <c r="AZ2422" t="s">
        <v>1085</v>
      </c>
      <c r="BA2422" t="s"/>
      <c r="BB2422" t="n">
        <v>72945</v>
      </c>
      <c r="BC2422" t="n">
        <v>52.510011</v>
      </c>
      <c r="BD2422" t="n">
        <v>52.510011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1082</v>
      </c>
      <c r="F2423" t="n">
        <v>2173604</v>
      </c>
      <c r="G2423" t="s">
        <v>74</v>
      </c>
      <c r="H2423" t="s">
        <v>75</v>
      </c>
      <c r="I2423" t="s"/>
      <c r="J2423" t="s">
        <v>74</v>
      </c>
      <c r="K2423" t="n">
        <v>81</v>
      </c>
      <c r="L2423" t="s">
        <v>76</v>
      </c>
      <c r="M2423" t="s"/>
      <c r="N2423" t="s">
        <v>1088</v>
      </c>
      <c r="O2423" t="s">
        <v>78</v>
      </c>
      <c r="P2423" t="s">
        <v>1084</v>
      </c>
      <c r="Q2423" t="s"/>
      <c r="R2423" t="s">
        <v>79</v>
      </c>
      <c r="S2423" t="s">
        <v>721</v>
      </c>
      <c r="T2423" t="s">
        <v>81</v>
      </c>
      <c r="U2423" t="s">
        <v>82</v>
      </c>
      <c r="V2423" t="s">
        <v>83</v>
      </c>
      <c r="W2423" t="s">
        <v>109</v>
      </c>
      <c r="X2423" t="s"/>
      <c r="Y2423" t="s">
        <v>85</v>
      </c>
      <c r="Z2423">
        <f>HYPERLINK("https://hotel-media.eclerx.com/savepage/tk_15462412888208349_sr_188.html","info")</f>
        <v/>
      </c>
      <c r="AA2423" t="n">
        <v>228054</v>
      </c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7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2071549</v>
      </c>
      <c r="AZ2423" t="s">
        <v>1085</v>
      </c>
      <c r="BA2423" t="s"/>
      <c r="BB2423" t="n">
        <v>72945</v>
      </c>
      <c r="BC2423" t="n">
        <v>52.510011</v>
      </c>
      <c r="BD2423" t="n">
        <v>52.510011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1082</v>
      </c>
      <c r="F2424" t="n">
        <v>2173604</v>
      </c>
      <c r="G2424" t="s">
        <v>74</v>
      </c>
      <c r="H2424" t="s">
        <v>75</v>
      </c>
      <c r="I2424" t="s"/>
      <c r="J2424" t="s">
        <v>74</v>
      </c>
      <c r="K2424" t="n">
        <v>81</v>
      </c>
      <c r="L2424" t="s">
        <v>76</v>
      </c>
      <c r="M2424" t="s"/>
      <c r="N2424" t="s">
        <v>1088</v>
      </c>
      <c r="O2424" t="s">
        <v>78</v>
      </c>
      <c r="P2424" t="s">
        <v>1084</v>
      </c>
      <c r="Q2424" t="s"/>
      <c r="R2424" t="s">
        <v>79</v>
      </c>
      <c r="S2424" t="s">
        <v>721</v>
      </c>
      <c r="T2424" t="s">
        <v>81</v>
      </c>
      <c r="U2424" t="s">
        <v>82</v>
      </c>
      <c r="V2424" t="s">
        <v>83</v>
      </c>
      <c r="W2424" t="s">
        <v>109</v>
      </c>
      <c r="X2424" t="s"/>
      <c r="Y2424" t="s">
        <v>85</v>
      </c>
      <c r="Z2424">
        <f>HYPERLINK("https://hotel-media.eclerx.com/savepage/tk_15462412888208349_sr_188.html","info")</f>
        <v/>
      </c>
      <c r="AA2424" t="n">
        <v>228054</v>
      </c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7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2071549</v>
      </c>
      <c r="AZ2424" t="s">
        <v>1085</v>
      </c>
      <c r="BA2424" t="s"/>
      <c r="BB2424" t="n">
        <v>72945</v>
      </c>
      <c r="BC2424" t="n">
        <v>52.510011</v>
      </c>
      <c r="BD2424" t="n">
        <v>52.510011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1082</v>
      </c>
      <c r="F2425" t="n">
        <v>2173604</v>
      </c>
      <c r="G2425" t="s">
        <v>74</v>
      </c>
      <c r="H2425" t="s">
        <v>75</v>
      </c>
      <c r="I2425" t="s"/>
      <c r="J2425" t="s">
        <v>74</v>
      </c>
      <c r="K2425" t="n">
        <v>81</v>
      </c>
      <c r="L2425" t="s">
        <v>76</v>
      </c>
      <c r="M2425" t="s"/>
      <c r="N2425" t="s">
        <v>560</v>
      </c>
      <c r="O2425" t="s">
        <v>78</v>
      </c>
      <c r="P2425" t="s">
        <v>1084</v>
      </c>
      <c r="Q2425" t="s"/>
      <c r="R2425" t="s">
        <v>79</v>
      </c>
      <c r="S2425" t="s">
        <v>721</v>
      </c>
      <c r="T2425" t="s">
        <v>81</v>
      </c>
      <c r="U2425" t="s">
        <v>82</v>
      </c>
      <c r="V2425" t="s">
        <v>83</v>
      </c>
      <c r="W2425" t="s">
        <v>109</v>
      </c>
      <c r="X2425" t="s"/>
      <c r="Y2425" t="s">
        <v>85</v>
      </c>
      <c r="Z2425">
        <f>HYPERLINK("https://hotel-media.eclerx.com/savepage/tk_15462412888208349_sr_188.html","info")</f>
        <v/>
      </c>
      <c r="AA2425" t="n">
        <v>228054</v>
      </c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7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2071549</v>
      </c>
      <c r="AZ2425" t="s">
        <v>1085</v>
      </c>
      <c r="BA2425" t="s"/>
      <c r="BB2425" t="n">
        <v>72945</v>
      </c>
      <c r="BC2425" t="n">
        <v>52.510011</v>
      </c>
      <c r="BD2425" t="n">
        <v>52.510011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1082</v>
      </c>
      <c r="F2426" t="n">
        <v>2173604</v>
      </c>
      <c r="G2426" t="s">
        <v>74</v>
      </c>
      <c r="H2426" t="s">
        <v>75</v>
      </c>
      <c r="I2426" t="s"/>
      <c r="J2426" t="s">
        <v>74</v>
      </c>
      <c r="K2426" t="n">
        <v>91</v>
      </c>
      <c r="L2426" t="s">
        <v>76</v>
      </c>
      <c r="M2426" t="s"/>
      <c r="N2426" t="s">
        <v>1089</v>
      </c>
      <c r="O2426" t="s">
        <v>78</v>
      </c>
      <c r="P2426" t="s">
        <v>1084</v>
      </c>
      <c r="Q2426" t="s"/>
      <c r="R2426" t="s">
        <v>79</v>
      </c>
      <c r="S2426" t="s">
        <v>94</v>
      </c>
      <c r="T2426" t="s">
        <v>81</v>
      </c>
      <c r="U2426" t="s">
        <v>82</v>
      </c>
      <c r="V2426" t="s">
        <v>83</v>
      </c>
      <c r="W2426" t="s">
        <v>109</v>
      </c>
      <c r="X2426" t="s"/>
      <c r="Y2426" t="s">
        <v>85</v>
      </c>
      <c r="Z2426">
        <f>HYPERLINK("https://hotel-media.eclerx.com/savepage/tk_15462412888208349_sr_188.html","info")</f>
        <v/>
      </c>
      <c r="AA2426" t="n">
        <v>228054</v>
      </c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7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2071549</v>
      </c>
      <c r="AZ2426" t="s">
        <v>1085</v>
      </c>
      <c r="BA2426" t="s"/>
      <c r="BB2426" t="n">
        <v>72945</v>
      </c>
      <c r="BC2426" t="n">
        <v>52.510011</v>
      </c>
      <c r="BD2426" t="n">
        <v>52.510011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1082</v>
      </c>
      <c r="F2427" t="n">
        <v>2173604</v>
      </c>
      <c r="G2427" t="s">
        <v>74</v>
      </c>
      <c r="H2427" t="s">
        <v>75</v>
      </c>
      <c r="I2427" t="s"/>
      <c r="J2427" t="s">
        <v>74</v>
      </c>
      <c r="K2427" t="n">
        <v>96</v>
      </c>
      <c r="L2427" t="s">
        <v>76</v>
      </c>
      <c r="M2427" t="s"/>
      <c r="N2427" t="s">
        <v>1090</v>
      </c>
      <c r="O2427" t="s">
        <v>78</v>
      </c>
      <c r="P2427" t="s">
        <v>1084</v>
      </c>
      <c r="Q2427" t="s"/>
      <c r="R2427" t="s">
        <v>79</v>
      </c>
      <c r="S2427" t="s">
        <v>725</v>
      </c>
      <c r="T2427" t="s">
        <v>81</v>
      </c>
      <c r="U2427" t="s">
        <v>82</v>
      </c>
      <c r="V2427" t="s">
        <v>83</v>
      </c>
      <c r="W2427" t="s">
        <v>109</v>
      </c>
      <c r="X2427" t="s"/>
      <c r="Y2427" t="s">
        <v>85</v>
      </c>
      <c r="Z2427">
        <f>HYPERLINK("https://hotel-media.eclerx.com/savepage/tk_15462412888208349_sr_188.html","info")</f>
        <v/>
      </c>
      <c r="AA2427" t="n">
        <v>228054</v>
      </c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7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2071549</v>
      </c>
      <c r="AZ2427" t="s">
        <v>1085</v>
      </c>
      <c r="BA2427" t="s"/>
      <c r="BB2427" t="n">
        <v>72945</v>
      </c>
      <c r="BC2427" t="n">
        <v>52.510011</v>
      </c>
      <c r="BD2427" t="n">
        <v>52.510011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1082</v>
      </c>
      <c r="F2428" t="n">
        <v>2173604</v>
      </c>
      <c r="G2428" t="s">
        <v>74</v>
      </c>
      <c r="H2428" t="s">
        <v>75</v>
      </c>
      <c r="I2428" t="s"/>
      <c r="J2428" t="s">
        <v>74</v>
      </c>
      <c r="K2428" t="n">
        <v>96</v>
      </c>
      <c r="L2428" t="s">
        <v>76</v>
      </c>
      <c r="M2428" t="s"/>
      <c r="N2428" t="s">
        <v>1090</v>
      </c>
      <c r="O2428" t="s">
        <v>78</v>
      </c>
      <c r="P2428" t="s">
        <v>1084</v>
      </c>
      <c r="Q2428" t="s"/>
      <c r="R2428" t="s">
        <v>79</v>
      </c>
      <c r="S2428" t="s">
        <v>725</v>
      </c>
      <c r="T2428" t="s">
        <v>81</v>
      </c>
      <c r="U2428" t="s">
        <v>82</v>
      </c>
      <c r="V2428" t="s">
        <v>83</v>
      </c>
      <c r="W2428" t="s">
        <v>109</v>
      </c>
      <c r="X2428" t="s"/>
      <c r="Y2428" t="s">
        <v>85</v>
      </c>
      <c r="Z2428">
        <f>HYPERLINK("https://hotel-media.eclerx.com/savepage/tk_15462412888208349_sr_188.html","info")</f>
        <v/>
      </c>
      <c r="AA2428" t="n">
        <v>228054</v>
      </c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7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2071549</v>
      </c>
      <c r="AZ2428" t="s">
        <v>1085</v>
      </c>
      <c r="BA2428" t="s"/>
      <c r="BB2428" t="n">
        <v>72945</v>
      </c>
      <c r="BC2428" t="n">
        <v>52.510011</v>
      </c>
      <c r="BD2428" t="n">
        <v>52.510011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1082</v>
      </c>
      <c r="F2429" t="n">
        <v>2173604</v>
      </c>
      <c r="G2429" t="s">
        <v>74</v>
      </c>
      <c r="H2429" t="s">
        <v>75</v>
      </c>
      <c r="I2429" t="s"/>
      <c r="J2429" t="s">
        <v>74</v>
      </c>
      <c r="K2429" t="n">
        <v>103</v>
      </c>
      <c r="L2429" t="s">
        <v>76</v>
      </c>
      <c r="M2429" t="s"/>
      <c r="N2429" t="s">
        <v>1086</v>
      </c>
      <c r="O2429" t="s">
        <v>78</v>
      </c>
      <c r="P2429" t="s">
        <v>1084</v>
      </c>
      <c r="Q2429" t="s"/>
      <c r="R2429" t="s">
        <v>79</v>
      </c>
      <c r="S2429" t="s">
        <v>223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>
        <f>HYPERLINK("https://hotel-media.eclerx.com/savepage/tk_15462412888208349_sr_188.html","info")</f>
        <v/>
      </c>
      <c r="AA2429" t="n">
        <v>228054</v>
      </c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7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2071549</v>
      </c>
      <c r="AZ2429" t="s">
        <v>1085</v>
      </c>
      <c r="BA2429" t="s"/>
      <c r="BB2429" t="n">
        <v>72945</v>
      </c>
      <c r="BC2429" t="n">
        <v>52.510011</v>
      </c>
      <c r="BD2429" t="n">
        <v>52.510011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1082</v>
      </c>
      <c r="F2430" t="n">
        <v>2173604</v>
      </c>
      <c r="G2430" t="s">
        <v>74</v>
      </c>
      <c r="H2430" t="s">
        <v>75</v>
      </c>
      <c r="I2430" t="s"/>
      <c r="J2430" t="s">
        <v>74</v>
      </c>
      <c r="K2430" t="n">
        <v>103</v>
      </c>
      <c r="L2430" t="s">
        <v>76</v>
      </c>
      <c r="M2430" t="s"/>
      <c r="N2430" t="s">
        <v>560</v>
      </c>
      <c r="O2430" t="s">
        <v>78</v>
      </c>
      <c r="P2430" t="s">
        <v>1084</v>
      </c>
      <c r="Q2430" t="s"/>
      <c r="R2430" t="s">
        <v>79</v>
      </c>
      <c r="S2430" t="s">
        <v>223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>
        <f>HYPERLINK("https://hotel-media.eclerx.com/savepage/tk_15462412888208349_sr_188.html","info")</f>
        <v/>
      </c>
      <c r="AA2430" t="n">
        <v>228054</v>
      </c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7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2071549</v>
      </c>
      <c r="AZ2430" t="s">
        <v>1085</v>
      </c>
      <c r="BA2430" t="s"/>
      <c r="BB2430" t="n">
        <v>72945</v>
      </c>
      <c r="BC2430" t="n">
        <v>52.510011</v>
      </c>
      <c r="BD2430" t="n">
        <v>52.510011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1082</v>
      </c>
      <c r="F2431" t="n">
        <v>2173604</v>
      </c>
      <c r="G2431" t="s">
        <v>74</v>
      </c>
      <c r="H2431" t="s">
        <v>75</v>
      </c>
      <c r="I2431" t="s"/>
      <c r="J2431" t="s">
        <v>74</v>
      </c>
      <c r="K2431" t="n">
        <v>106</v>
      </c>
      <c r="L2431" t="s">
        <v>76</v>
      </c>
      <c r="M2431" t="s"/>
      <c r="N2431" t="s">
        <v>1091</v>
      </c>
      <c r="O2431" t="s">
        <v>78</v>
      </c>
      <c r="P2431" t="s">
        <v>1084</v>
      </c>
      <c r="Q2431" t="s"/>
      <c r="R2431" t="s">
        <v>79</v>
      </c>
      <c r="S2431" t="s">
        <v>164</v>
      </c>
      <c r="T2431" t="s">
        <v>81</v>
      </c>
      <c r="U2431" t="s">
        <v>82</v>
      </c>
      <c r="V2431" t="s">
        <v>83</v>
      </c>
      <c r="W2431" t="s">
        <v>109</v>
      </c>
      <c r="X2431" t="s"/>
      <c r="Y2431" t="s">
        <v>85</v>
      </c>
      <c r="Z2431">
        <f>HYPERLINK("https://hotel-media.eclerx.com/savepage/tk_15462412888208349_sr_188.html","info")</f>
        <v/>
      </c>
      <c r="AA2431" t="n">
        <v>228054</v>
      </c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7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2071549</v>
      </c>
      <c r="AZ2431" t="s">
        <v>1085</v>
      </c>
      <c r="BA2431" t="s"/>
      <c r="BB2431" t="n">
        <v>72945</v>
      </c>
      <c r="BC2431" t="n">
        <v>52.510011</v>
      </c>
      <c r="BD2431" t="n">
        <v>52.510011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1082</v>
      </c>
      <c r="F2432" t="n">
        <v>2173604</v>
      </c>
      <c r="G2432" t="s">
        <v>74</v>
      </c>
      <c r="H2432" t="s">
        <v>75</v>
      </c>
      <c r="I2432" t="s"/>
      <c r="J2432" t="s">
        <v>74</v>
      </c>
      <c r="K2432" t="n">
        <v>113</v>
      </c>
      <c r="L2432" t="s">
        <v>76</v>
      </c>
      <c r="M2432" t="s"/>
      <c r="N2432" t="s">
        <v>1089</v>
      </c>
      <c r="O2432" t="s">
        <v>78</v>
      </c>
      <c r="P2432" t="s">
        <v>1084</v>
      </c>
      <c r="Q2432" t="s"/>
      <c r="R2432" t="s">
        <v>79</v>
      </c>
      <c r="S2432" t="s">
        <v>726</v>
      </c>
      <c r="T2432" t="s">
        <v>81</v>
      </c>
      <c r="U2432" t="s">
        <v>82</v>
      </c>
      <c r="V2432" t="s">
        <v>83</v>
      </c>
      <c r="W2432" t="s">
        <v>84</v>
      </c>
      <c r="X2432" t="s"/>
      <c r="Y2432" t="s">
        <v>85</v>
      </c>
      <c r="Z2432">
        <f>HYPERLINK("https://hotel-media.eclerx.com/savepage/tk_15462412888208349_sr_188.html","info")</f>
        <v/>
      </c>
      <c r="AA2432" t="n">
        <v>228054</v>
      </c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7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2071549</v>
      </c>
      <c r="AZ2432" t="s">
        <v>1085</v>
      </c>
      <c r="BA2432" t="s"/>
      <c r="BB2432" t="n">
        <v>72945</v>
      </c>
      <c r="BC2432" t="n">
        <v>52.510011</v>
      </c>
      <c r="BD2432" t="n">
        <v>52.510011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1082</v>
      </c>
      <c r="F2433" t="n">
        <v>2173604</v>
      </c>
      <c r="G2433" t="s">
        <v>74</v>
      </c>
      <c r="H2433" t="s">
        <v>75</v>
      </c>
      <c r="I2433" t="s"/>
      <c r="J2433" t="s">
        <v>74</v>
      </c>
      <c r="K2433" t="n">
        <v>128</v>
      </c>
      <c r="L2433" t="s">
        <v>76</v>
      </c>
      <c r="M2433" t="s"/>
      <c r="N2433" t="s">
        <v>1091</v>
      </c>
      <c r="O2433" t="s">
        <v>78</v>
      </c>
      <c r="P2433" t="s">
        <v>1084</v>
      </c>
      <c r="Q2433" t="s"/>
      <c r="R2433" t="s">
        <v>79</v>
      </c>
      <c r="S2433" t="s">
        <v>1092</v>
      </c>
      <c r="T2433" t="s">
        <v>81</v>
      </c>
      <c r="U2433" t="s">
        <v>82</v>
      </c>
      <c r="V2433" t="s">
        <v>83</v>
      </c>
      <c r="W2433" t="s">
        <v>84</v>
      </c>
      <c r="X2433" t="s"/>
      <c r="Y2433" t="s">
        <v>85</v>
      </c>
      <c r="Z2433">
        <f>HYPERLINK("https://hotel-media.eclerx.com/savepage/tk_15462412888208349_sr_188.html","info")</f>
        <v/>
      </c>
      <c r="AA2433" t="n">
        <v>228054</v>
      </c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7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2071549</v>
      </c>
      <c r="AZ2433" t="s">
        <v>1085</v>
      </c>
      <c r="BA2433" t="s"/>
      <c r="BB2433" t="n">
        <v>72945</v>
      </c>
      <c r="BC2433" t="n">
        <v>52.510011</v>
      </c>
      <c r="BD2433" t="n">
        <v>52.510011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375</v>
      </c>
      <c r="F2434" t="n">
        <v>529927</v>
      </c>
      <c r="G2434" t="s">
        <v>74</v>
      </c>
      <c r="H2434" t="s">
        <v>75</v>
      </c>
      <c r="I2434" t="s"/>
      <c r="J2434" t="s">
        <v>74</v>
      </c>
      <c r="K2434" t="n">
        <v>60</v>
      </c>
      <c r="L2434" t="s">
        <v>76</v>
      </c>
      <c r="M2434" t="s"/>
      <c r="N2434" t="s">
        <v>93</v>
      </c>
      <c r="O2434" t="s">
        <v>78</v>
      </c>
      <c r="P2434" t="s">
        <v>376</v>
      </c>
      <c r="Q2434" t="s"/>
      <c r="R2434" t="s">
        <v>171</v>
      </c>
      <c r="S2434" t="s">
        <v>377</v>
      </c>
      <c r="T2434" t="s">
        <v>81</v>
      </c>
      <c r="U2434" t="s">
        <v>82</v>
      </c>
      <c r="V2434" t="s">
        <v>83</v>
      </c>
      <c r="W2434" t="s">
        <v>109</v>
      </c>
      <c r="X2434" t="s"/>
      <c r="Y2434" t="s">
        <v>85</v>
      </c>
      <c r="Z2434">
        <f>HYPERLINK("https://hotel-media.eclerx.com/savepage/tk_15462420921258407_sr_188.html","info")</f>
        <v/>
      </c>
      <c r="AA2434" t="n">
        <v>7272</v>
      </c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446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2189853</v>
      </c>
      <c r="AZ2434" t="s">
        <v>378</v>
      </c>
      <c r="BA2434" t="s"/>
      <c r="BB2434" t="n">
        <v>21579</v>
      </c>
      <c r="BC2434" t="n">
        <v>52.501341</v>
      </c>
      <c r="BD2434" t="n">
        <v>52.501341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375</v>
      </c>
      <c r="F2435" t="n">
        <v>529927</v>
      </c>
      <c r="G2435" t="s">
        <v>74</v>
      </c>
      <c r="H2435" t="s">
        <v>75</v>
      </c>
      <c r="I2435" t="s"/>
      <c r="J2435" t="s">
        <v>74</v>
      </c>
      <c r="K2435" t="n">
        <v>75</v>
      </c>
      <c r="L2435" t="s">
        <v>76</v>
      </c>
      <c r="M2435" t="s"/>
      <c r="N2435" t="s">
        <v>95</v>
      </c>
      <c r="O2435" t="s">
        <v>78</v>
      </c>
      <c r="P2435" t="s">
        <v>376</v>
      </c>
      <c r="Q2435" t="s"/>
      <c r="R2435" t="s">
        <v>171</v>
      </c>
      <c r="S2435" t="s">
        <v>210</v>
      </c>
      <c r="T2435" t="s">
        <v>81</v>
      </c>
      <c r="U2435" t="s">
        <v>82</v>
      </c>
      <c r="V2435" t="s">
        <v>83</v>
      </c>
      <c r="W2435" t="s">
        <v>109</v>
      </c>
      <c r="X2435" t="s"/>
      <c r="Y2435" t="s">
        <v>85</v>
      </c>
      <c r="Z2435">
        <f>HYPERLINK("https://hotel-media.eclerx.com/savepage/tk_15462420921258407_sr_188.html","info")</f>
        <v/>
      </c>
      <c r="AA2435" t="n">
        <v>7272</v>
      </c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446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2189853</v>
      </c>
      <c r="AZ2435" t="s">
        <v>378</v>
      </c>
      <c r="BA2435" t="s"/>
      <c r="BB2435" t="n">
        <v>21579</v>
      </c>
      <c r="BC2435" t="n">
        <v>52.501341</v>
      </c>
      <c r="BD2435" t="n">
        <v>52.501341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375</v>
      </c>
      <c r="F2436" t="n">
        <v>529927</v>
      </c>
      <c r="G2436" t="s">
        <v>74</v>
      </c>
      <c r="H2436" t="s">
        <v>75</v>
      </c>
      <c r="I2436" t="s"/>
      <c r="J2436" t="s">
        <v>74</v>
      </c>
      <c r="K2436" t="n">
        <v>85</v>
      </c>
      <c r="L2436" t="s">
        <v>76</v>
      </c>
      <c r="M2436" t="s"/>
      <c r="N2436" t="s">
        <v>201</v>
      </c>
      <c r="O2436" t="s">
        <v>78</v>
      </c>
      <c r="P2436" t="s">
        <v>376</v>
      </c>
      <c r="Q2436" t="s"/>
      <c r="R2436" t="s">
        <v>171</v>
      </c>
      <c r="S2436" t="s">
        <v>211</v>
      </c>
      <c r="T2436" t="s">
        <v>81</v>
      </c>
      <c r="U2436" t="s">
        <v>82</v>
      </c>
      <c r="V2436" t="s">
        <v>83</v>
      </c>
      <c r="W2436" t="s">
        <v>109</v>
      </c>
      <c r="X2436" t="s"/>
      <c r="Y2436" t="s">
        <v>85</v>
      </c>
      <c r="Z2436">
        <f>HYPERLINK("https://hotel-media.eclerx.com/savepage/tk_15462420921258407_sr_188.html","info")</f>
        <v/>
      </c>
      <c r="AA2436" t="n">
        <v>7272</v>
      </c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446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2189853</v>
      </c>
      <c r="AZ2436" t="s">
        <v>378</v>
      </c>
      <c r="BA2436" t="s"/>
      <c r="BB2436" t="n">
        <v>21579</v>
      </c>
      <c r="BC2436" t="n">
        <v>52.501341</v>
      </c>
      <c r="BD2436" t="n">
        <v>52.501341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375</v>
      </c>
      <c r="F2437" t="n">
        <v>529927</v>
      </c>
      <c r="G2437" t="s">
        <v>74</v>
      </c>
      <c r="H2437" t="s">
        <v>75</v>
      </c>
      <c r="I2437" t="s"/>
      <c r="J2437" t="s">
        <v>74</v>
      </c>
      <c r="K2437" t="n">
        <v>95</v>
      </c>
      <c r="L2437" t="s">
        <v>76</v>
      </c>
      <c r="M2437" t="s"/>
      <c r="N2437" t="s">
        <v>327</v>
      </c>
      <c r="O2437" t="s">
        <v>78</v>
      </c>
      <c r="P2437" t="s">
        <v>376</v>
      </c>
      <c r="Q2437" t="s"/>
      <c r="R2437" t="s">
        <v>171</v>
      </c>
      <c r="S2437" t="s">
        <v>274</v>
      </c>
      <c r="T2437" t="s">
        <v>81</v>
      </c>
      <c r="U2437" t="s">
        <v>82</v>
      </c>
      <c r="V2437" t="s">
        <v>83</v>
      </c>
      <c r="W2437" t="s">
        <v>109</v>
      </c>
      <c r="X2437" t="s"/>
      <c r="Y2437" t="s">
        <v>85</v>
      </c>
      <c r="Z2437">
        <f>HYPERLINK("https://hotel-media.eclerx.com/savepage/tk_15462420921258407_sr_188.html","info")</f>
        <v/>
      </c>
      <c r="AA2437" t="n">
        <v>7272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446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2189853</v>
      </c>
      <c r="AZ2437" t="s">
        <v>378</v>
      </c>
      <c r="BA2437" t="s"/>
      <c r="BB2437" t="n">
        <v>21579</v>
      </c>
      <c r="BC2437" t="n">
        <v>52.501341</v>
      </c>
      <c r="BD2437" t="n">
        <v>52.501341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2231</v>
      </c>
      <c r="F2438" t="n">
        <v>-1</v>
      </c>
      <c r="G2438" t="s">
        <v>74</v>
      </c>
      <c r="H2438" t="s">
        <v>75</v>
      </c>
      <c r="I2438" t="s"/>
      <c r="J2438" t="s">
        <v>74</v>
      </c>
      <c r="K2438" t="n">
        <v>95</v>
      </c>
      <c r="L2438" t="s">
        <v>76</v>
      </c>
      <c r="M2438" t="s"/>
      <c r="N2438" t="s">
        <v>95</v>
      </c>
      <c r="O2438" t="s">
        <v>78</v>
      </c>
      <c r="P2438" t="s">
        <v>2231</v>
      </c>
      <c r="Q2438" t="s"/>
      <c r="R2438" t="s">
        <v>269</v>
      </c>
      <c r="S2438" t="s">
        <v>274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>
        <f>HYPERLINK("https://hotel-media.eclerx.com/savepage/tk_15462415506655765_sr_188.html","info")</f>
        <v/>
      </c>
      <c r="AA2438" t="n">
        <v>-8979248</v>
      </c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152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8979248</v>
      </c>
      <c r="AZ2438" t="s"/>
      <c r="BA2438" t="s"/>
      <c r="BB2438" t="n">
        <v>452921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2232</v>
      </c>
      <c r="F2439" t="n">
        <v>-1</v>
      </c>
      <c r="G2439" t="s">
        <v>74</v>
      </c>
      <c r="H2439" t="s">
        <v>75</v>
      </c>
      <c r="I2439" t="s"/>
      <c r="J2439" t="s">
        <v>74</v>
      </c>
      <c r="K2439" t="n">
        <v>41.22</v>
      </c>
      <c r="L2439" t="s">
        <v>76</v>
      </c>
      <c r="M2439" t="s"/>
      <c r="N2439" t="s">
        <v>93</v>
      </c>
      <c r="O2439" t="s">
        <v>78</v>
      </c>
      <c r="P2439" t="s">
        <v>2232</v>
      </c>
      <c r="Q2439" t="s"/>
      <c r="R2439" t="s">
        <v>171</v>
      </c>
      <c r="S2439" t="s">
        <v>2233</v>
      </c>
      <c r="T2439" t="s">
        <v>81</v>
      </c>
      <c r="U2439" t="s">
        <v>82</v>
      </c>
      <c r="V2439" t="s">
        <v>83</v>
      </c>
      <c r="W2439" t="s">
        <v>109</v>
      </c>
      <c r="X2439" t="s"/>
      <c r="Y2439" t="s">
        <v>85</v>
      </c>
      <c r="Z2439">
        <f>HYPERLINK("https://hotel-media.eclerx.com/savepage/tk_15462414583060791_sr_188.html","info")</f>
        <v/>
      </c>
      <c r="AA2439" t="n">
        <v>-2071695</v>
      </c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102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2071695</v>
      </c>
      <c r="AZ2439" t="s">
        <v>2234</v>
      </c>
      <c r="BA2439" t="s"/>
      <c r="BB2439" t="n">
        <v>3194</v>
      </c>
      <c r="BC2439" t="n">
        <v>52.49586</v>
      </c>
      <c r="BD2439" t="n">
        <v>52.49586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2232</v>
      </c>
      <c r="F2440" t="n">
        <v>-1</v>
      </c>
      <c r="G2440" t="s">
        <v>74</v>
      </c>
      <c r="H2440" t="s">
        <v>75</v>
      </c>
      <c r="I2440" t="s"/>
      <c r="J2440" t="s">
        <v>74</v>
      </c>
      <c r="K2440" t="n">
        <v>48.5</v>
      </c>
      <c r="L2440" t="s">
        <v>76</v>
      </c>
      <c r="M2440" t="s"/>
      <c r="N2440" t="s">
        <v>95</v>
      </c>
      <c r="O2440" t="s">
        <v>78</v>
      </c>
      <c r="P2440" t="s">
        <v>2232</v>
      </c>
      <c r="Q2440" t="s"/>
      <c r="R2440" t="s">
        <v>171</v>
      </c>
      <c r="S2440" t="s">
        <v>2235</v>
      </c>
      <c r="T2440" t="s">
        <v>81</v>
      </c>
      <c r="U2440" t="s">
        <v>82</v>
      </c>
      <c r="V2440" t="s">
        <v>83</v>
      </c>
      <c r="W2440" t="s">
        <v>109</v>
      </c>
      <c r="X2440" t="s"/>
      <c r="Y2440" t="s">
        <v>85</v>
      </c>
      <c r="Z2440">
        <f>HYPERLINK("https://hotel-media.eclerx.com/savepage/tk_15462414583060791_sr_188.html","info")</f>
        <v/>
      </c>
      <c r="AA2440" t="n">
        <v>-2071695</v>
      </c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102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2071695</v>
      </c>
      <c r="AZ2440" t="s">
        <v>2234</v>
      </c>
      <c r="BA2440" t="s"/>
      <c r="BB2440" t="n">
        <v>3194</v>
      </c>
      <c r="BC2440" t="n">
        <v>52.49586</v>
      </c>
      <c r="BD2440" t="n">
        <v>52.49586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2232</v>
      </c>
      <c r="F2441" t="n">
        <v>-1</v>
      </c>
      <c r="G2441" t="s">
        <v>74</v>
      </c>
      <c r="H2441" t="s">
        <v>75</v>
      </c>
      <c r="I2441" t="s"/>
      <c r="J2441" t="s">
        <v>74</v>
      </c>
      <c r="K2441" t="n">
        <v>58.5</v>
      </c>
      <c r="L2441" t="s">
        <v>76</v>
      </c>
      <c r="M2441" t="s"/>
      <c r="N2441" t="s">
        <v>201</v>
      </c>
      <c r="O2441" t="s">
        <v>78</v>
      </c>
      <c r="P2441" t="s">
        <v>2232</v>
      </c>
      <c r="Q2441" t="s"/>
      <c r="R2441" t="s">
        <v>171</v>
      </c>
      <c r="S2441" t="s">
        <v>1953</v>
      </c>
      <c r="T2441" t="s">
        <v>81</v>
      </c>
      <c r="U2441" t="s">
        <v>82</v>
      </c>
      <c r="V2441" t="s">
        <v>83</v>
      </c>
      <c r="W2441" t="s">
        <v>109</v>
      </c>
      <c r="X2441" t="s"/>
      <c r="Y2441" t="s">
        <v>85</v>
      </c>
      <c r="Z2441">
        <f>HYPERLINK("https://hotel-media.eclerx.com/savepage/tk_15462414583060791_sr_188.html","info")</f>
        <v/>
      </c>
      <c r="AA2441" t="n">
        <v>-2071695</v>
      </c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102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2071695</v>
      </c>
      <c r="AZ2441" t="s">
        <v>2234</v>
      </c>
      <c r="BA2441" t="s"/>
      <c r="BB2441" t="n">
        <v>3194</v>
      </c>
      <c r="BC2441" t="n">
        <v>52.49586</v>
      </c>
      <c r="BD2441" t="n">
        <v>52.49586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2236</v>
      </c>
      <c r="F2442" t="n">
        <v>-1</v>
      </c>
      <c r="G2442" t="s">
        <v>74</v>
      </c>
      <c r="H2442" t="s">
        <v>75</v>
      </c>
      <c r="I2442" t="s"/>
      <c r="J2442" t="s">
        <v>74</v>
      </c>
      <c r="K2442" t="n">
        <v>65</v>
      </c>
      <c r="L2442" t="s">
        <v>76</v>
      </c>
      <c r="M2442" t="s"/>
      <c r="N2442" t="s">
        <v>95</v>
      </c>
      <c r="O2442" t="s">
        <v>78</v>
      </c>
      <c r="P2442" t="s">
        <v>2236</v>
      </c>
      <c r="Q2442" t="s"/>
      <c r="R2442" t="s">
        <v>171</v>
      </c>
      <c r="S2442" t="s">
        <v>363</v>
      </c>
      <c r="T2442" t="s">
        <v>81</v>
      </c>
      <c r="U2442" t="s">
        <v>82</v>
      </c>
      <c r="V2442" t="s">
        <v>83</v>
      </c>
      <c r="W2442" t="s">
        <v>109</v>
      </c>
      <c r="X2442" t="s"/>
      <c r="Y2442" t="s">
        <v>85</v>
      </c>
      <c r="Z2442">
        <f>HYPERLINK("https://hotel-media.eclerx.com/savepage/tk_1546241431659066_sr_188.html","info")</f>
        <v/>
      </c>
      <c r="AA2442" t="n">
        <v>-3423345</v>
      </c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87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3423345</v>
      </c>
      <c r="AZ2442" t="s">
        <v>2237</v>
      </c>
      <c r="BA2442" t="s"/>
      <c r="BB2442" t="n">
        <v>638470</v>
      </c>
      <c r="BC2442" t="n">
        <v>52.49961</v>
      </c>
      <c r="BD2442" t="n">
        <v>52.49961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2220</v>
      </c>
      <c r="F2443" t="n">
        <v>-1</v>
      </c>
      <c r="G2443" t="s">
        <v>74</v>
      </c>
      <c r="H2443" t="s">
        <v>75</v>
      </c>
      <c r="I2443" t="s"/>
      <c r="J2443" t="s">
        <v>74</v>
      </c>
      <c r="K2443" t="n">
        <v>56</v>
      </c>
      <c r="L2443" t="s">
        <v>76</v>
      </c>
      <c r="M2443" t="s"/>
      <c r="N2443" t="s">
        <v>93</v>
      </c>
      <c r="O2443" t="s">
        <v>78</v>
      </c>
      <c r="P2443" t="s">
        <v>2220</v>
      </c>
      <c r="Q2443" t="s"/>
      <c r="R2443" t="s">
        <v>171</v>
      </c>
      <c r="S2443" t="s">
        <v>1236</v>
      </c>
      <c r="T2443" t="s">
        <v>81</v>
      </c>
      <c r="U2443" t="s">
        <v>82</v>
      </c>
      <c r="V2443" t="s">
        <v>83</v>
      </c>
      <c r="W2443" t="s">
        <v>109</v>
      </c>
      <c r="X2443" t="s"/>
      <c r="Y2443" t="s">
        <v>85</v>
      </c>
      <c r="Z2443">
        <f>HYPERLINK("https://hotel-media.eclerx.com/savepage/tk_15462414679753869_sr_188.html","info")</f>
        <v/>
      </c>
      <c r="AA2443" t="n">
        <v>-2071815</v>
      </c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107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2071815</v>
      </c>
      <c r="AZ2443" t="s">
        <v>2221</v>
      </c>
      <c r="BA2443" t="s"/>
      <c r="BB2443" t="n">
        <v>397077</v>
      </c>
      <c r="BC2443" t="n">
        <v>52.498856</v>
      </c>
      <c r="BD2443" t="n">
        <v>52.498856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2220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64.23999999999999</v>
      </c>
      <c r="L2444" t="s">
        <v>76</v>
      </c>
      <c r="M2444" t="s"/>
      <c r="N2444" t="s">
        <v>183</v>
      </c>
      <c r="O2444" t="s">
        <v>78</v>
      </c>
      <c r="P2444" t="s">
        <v>2220</v>
      </c>
      <c r="Q2444" t="s"/>
      <c r="R2444" t="s">
        <v>171</v>
      </c>
      <c r="S2444" t="s">
        <v>2222</v>
      </c>
      <c r="T2444" t="s">
        <v>81</v>
      </c>
      <c r="U2444" t="s">
        <v>82</v>
      </c>
      <c r="V2444" t="s">
        <v>83</v>
      </c>
      <c r="W2444" t="s">
        <v>109</v>
      </c>
      <c r="X2444" t="s"/>
      <c r="Y2444" t="s">
        <v>85</v>
      </c>
      <c r="Z2444">
        <f>HYPERLINK("https://hotel-media.eclerx.com/savepage/tk_15462414679753869_sr_188.html","info")</f>
        <v/>
      </c>
      <c r="AA2444" t="n">
        <v>-2071815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107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2071815</v>
      </c>
      <c r="AZ2444" t="s">
        <v>2221</v>
      </c>
      <c r="BA2444" t="s"/>
      <c r="BB2444" t="n">
        <v>397077</v>
      </c>
      <c r="BC2444" t="n">
        <v>52.498856</v>
      </c>
      <c r="BD2444" t="n">
        <v>52.498856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2220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73</v>
      </c>
      <c r="L2445" t="s">
        <v>76</v>
      </c>
      <c r="M2445" t="s"/>
      <c r="N2445" t="s">
        <v>201</v>
      </c>
      <c r="O2445" t="s">
        <v>78</v>
      </c>
      <c r="P2445" t="s">
        <v>2220</v>
      </c>
      <c r="Q2445" t="s"/>
      <c r="R2445" t="s">
        <v>171</v>
      </c>
      <c r="S2445" t="s">
        <v>603</v>
      </c>
      <c r="T2445" t="s">
        <v>81</v>
      </c>
      <c r="U2445" t="s">
        <v>82</v>
      </c>
      <c r="V2445" t="s">
        <v>83</v>
      </c>
      <c r="W2445" t="s">
        <v>109</v>
      </c>
      <c r="X2445" t="s"/>
      <c r="Y2445" t="s">
        <v>85</v>
      </c>
      <c r="Z2445">
        <f>HYPERLINK("https://hotel-media.eclerx.com/savepage/tk_15462414679753869_sr_188.html","info")</f>
        <v/>
      </c>
      <c r="AA2445" t="n">
        <v>-2071815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107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2071815</v>
      </c>
      <c r="AZ2445" t="s">
        <v>2221</v>
      </c>
      <c r="BA2445" t="s"/>
      <c r="BB2445" t="n">
        <v>397077</v>
      </c>
      <c r="BC2445" t="n">
        <v>52.498856</v>
      </c>
      <c r="BD2445" t="n">
        <v>52.498856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2220</v>
      </c>
      <c r="F2446" t="n">
        <v>-1</v>
      </c>
      <c r="G2446" t="s">
        <v>74</v>
      </c>
      <c r="H2446" t="s">
        <v>75</v>
      </c>
      <c r="I2446" t="s"/>
      <c r="J2446" t="s">
        <v>74</v>
      </c>
      <c r="K2446" t="n">
        <v>81.83</v>
      </c>
      <c r="L2446" t="s">
        <v>76</v>
      </c>
      <c r="M2446" t="s"/>
      <c r="N2446" t="s">
        <v>602</v>
      </c>
      <c r="O2446" t="s">
        <v>78</v>
      </c>
      <c r="P2446" t="s">
        <v>2220</v>
      </c>
      <c r="Q2446" t="s"/>
      <c r="R2446" t="s">
        <v>171</v>
      </c>
      <c r="S2446" t="s">
        <v>2223</v>
      </c>
      <c r="T2446" t="s">
        <v>81</v>
      </c>
      <c r="U2446" t="s">
        <v>82</v>
      </c>
      <c r="V2446" t="s">
        <v>83</v>
      </c>
      <c r="W2446" t="s">
        <v>109</v>
      </c>
      <c r="X2446" t="s"/>
      <c r="Y2446" t="s">
        <v>85</v>
      </c>
      <c r="Z2446">
        <f>HYPERLINK("https://hotel-media.eclerx.com/savepage/tk_15462414679753869_sr_188.html","info")</f>
        <v/>
      </c>
      <c r="AA2446" t="n">
        <v>-2071815</v>
      </c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107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2071815</v>
      </c>
      <c r="AZ2446" t="s">
        <v>2221</v>
      </c>
      <c r="BA2446" t="s"/>
      <c r="BB2446" t="n">
        <v>397077</v>
      </c>
      <c r="BC2446" t="n">
        <v>52.498856</v>
      </c>
      <c r="BD2446" t="n">
        <v>52.498856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2220</v>
      </c>
      <c r="F2447" t="n">
        <v>-1</v>
      </c>
      <c r="G2447" t="s">
        <v>74</v>
      </c>
      <c r="H2447" t="s">
        <v>75</v>
      </c>
      <c r="I2447" t="s"/>
      <c r="J2447" t="s">
        <v>74</v>
      </c>
      <c r="K2447" t="n">
        <v>93</v>
      </c>
      <c r="L2447" t="s">
        <v>76</v>
      </c>
      <c r="M2447" t="s"/>
      <c r="N2447" t="s">
        <v>2224</v>
      </c>
      <c r="O2447" t="s">
        <v>78</v>
      </c>
      <c r="P2447" t="s">
        <v>2220</v>
      </c>
      <c r="Q2447" t="s"/>
      <c r="R2447" t="s">
        <v>171</v>
      </c>
      <c r="S2447" t="s">
        <v>487</v>
      </c>
      <c r="T2447" t="s">
        <v>81</v>
      </c>
      <c r="U2447" t="s">
        <v>82</v>
      </c>
      <c r="V2447" t="s">
        <v>83</v>
      </c>
      <c r="W2447" t="s">
        <v>109</v>
      </c>
      <c r="X2447" t="s"/>
      <c r="Y2447" t="s">
        <v>85</v>
      </c>
      <c r="Z2447">
        <f>HYPERLINK("https://hotel-media.eclerx.com/savepage/tk_15462414679753869_sr_188.html","info")</f>
        <v/>
      </c>
      <c r="AA2447" t="n">
        <v>-2071815</v>
      </c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107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2071815</v>
      </c>
      <c r="AZ2447" t="s">
        <v>2221</v>
      </c>
      <c r="BA2447" t="s"/>
      <c r="BB2447" t="n">
        <v>397077</v>
      </c>
      <c r="BC2447" t="n">
        <v>52.498856</v>
      </c>
      <c r="BD2447" t="n">
        <v>52.498856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1258</v>
      </c>
      <c r="F2448" t="n">
        <v>580384</v>
      </c>
      <c r="G2448" t="s">
        <v>74</v>
      </c>
      <c r="H2448" t="s">
        <v>75</v>
      </c>
      <c r="I2448" t="s"/>
      <c r="J2448" t="s">
        <v>74</v>
      </c>
      <c r="K2448" t="n">
        <v>88.36</v>
      </c>
      <c r="L2448" t="s">
        <v>76</v>
      </c>
      <c r="M2448" t="s"/>
      <c r="N2448" t="s">
        <v>93</v>
      </c>
      <c r="O2448" t="s">
        <v>78</v>
      </c>
      <c r="P2448" t="s">
        <v>1259</v>
      </c>
      <c r="Q2448" t="s"/>
      <c r="R2448" t="s">
        <v>171</v>
      </c>
      <c r="S2448" t="s">
        <v>1260</v>
      </c>
      <c r="T2448" t="s">
        <v>81</v>
      </c>
      <c r="U2448" t="s">
        <v>82</v>
      </c>
      <c r="V2448" t="s">
        <v>83</v>
      </c>
      <c r="W2448" t="s">
        <v>109</v>
      </c>
      <c r="X2448" t="s"/>
      <c r="Y2448" t="s">
        <v>85</v>
      </c>
      <c r="Z2448">
        <f>HYPERLINK("https://hotel-media.eclerx.com/savepage/tk_15462413182184312_sr_188.html","info")</f>
        <v/>
      </c>
      <c r="AA2448" t="n">
        <v>17382</v>
      </c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25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2900701</v>
      </c>
      <c r="AZ2448" t="s">
        <v>1261</v>
      </c>
      <c r="BA2448" t="s"/>
      <c r="BB2448" t="n">
        <v>69593</v>
      </c>
      <c r="BC2448" t="n">
        <v>52.509868</v>
      </c>
      <c r="BD2448" t="n">
        <v>52.509868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1258</v>
      </c>
      <c r="F2449" t="n">
        <v>580384</v>
      </c>
      <c r="G2449" t="s">
        <v>74</v>
      </c>
      <c r="H2449" t="s">
        <v>75</v>
      </c>
      <c r="I2449" t="s"/>
      <c r="J2449" t="s">
        <v>74</v>
      </c>
      <c r="K2449" t="n">
        <v>103.95</v>
      </c>
      <c r="L2449" t="s">
        <v>76</v>
      </c>
      <c r="M2449" t="s"/>
      <c r="N2449" t="s">
        <v>95</v>
      </c>
      <c r="O2449" t="s">
        <v>78</v>
      </c>
      <c r="P2449" t="s">
        <v>1259</v>
      </c>
      <c r="Q2449" t="s"/>
      <c r="R2449" t="s">
        <v>171</v>
      </c>
      <c r="S2449" t="s">
        <v>1262</v>
      </c>
      <c r="T2449" t="s">
        <v>81</v>
      </c>
      <c r="U2449" t="s">
        <v>82</v>
      </c>
      <c r="V2449" t="s">
        <v>83</v>
      </c>
      <c r="W2449" t="s">
        <v>109</v>
      </c>
      <c r="X2449" t="s"/>
      <c r="Y2449" t="s">
        <v>85</v>
      </c>
      <c r="Z2449">
        <f>HYPERLINK("https://hotel-media.eclerx.com/savepage/tk_15462413182184312_sr_188.html","info")</f>
        <v/>
      </c>
      <c r="AA2449" t="n">
        <v>17382</v>
      </c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25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2900701</v>
      </c>
      <c r="AZ2449" t="s">
        <v>1261</v>
      </c>
      <c r="BA2449" t="s"/>
      <c r="BB2449" t="n">
        <v>69593</v>
      </c>
      <c r="BC2449" t="n">
        <v>52.509868</v>
      </c>
      <c r="BD2449" t="n">
        <v>52.509868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1959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58</v>
      </c>
      <c r="L2450" t="s">
        <v>76</v>
      </c>
      <c r="M2450" t="s"/>
      <c r="N2450" t="s">
        <v>95</v>
      </c>
      <c r="O2450" t="s">
        <v>78</v>
      </c>
      <c r="P2450" t="s">
        <v>1959</v>
      </c>
      <c r="Q2450" t="s"/>
      <c r="R2450" t="s">
        <v>79</v>
      </c>
      <c r="S2450" t="s">
        <v>491</v>
      </c>
      <c r="T2450" t="s">
        <v>81</v>
      </c>
      <c r="U2450" t="s">
        <v>82</v>
      </c>
      <c r="V2450" t="s">
        <v>83</v>
      </c>
      <c r="W2450" t="s">
        <v>109</v>
      </c>
      <c r="X2450" t="s"/>
      <c r="Y2450" t="s">
        <v>85</v>
      </c>
      <c r="Z2450">
        <f>HYPERLINK("https://hotel-media.eclerx.com/savepage/tk_15462415810896227_sr_188.html","info")</f>
        <v/>
      </c>
      <c r="AA2450" t="n">
        <v>-2071649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169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2071649</v>
      </c>
      <c r="AZ2450" t="s">
        <v>1960</v>
      </c>
      <c r="BA2450" t="s"/>
      <c r="BB2450" t="n">
        <v>17238</v>
      </c>
      <c r="BC2450" t="n">
        <v>52.52861</v>
      </c>
      <c r="BD2450" t="n">
        <v>52.52861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1986</v>
      </c>
      <c r="F2451" t="n">
        <v>3598704</v>
      </c>
      <c r="G2451" t="s">
        <v>74</v>
      </c>
      <c r="H2451" t="s">
        <v>75</v>
      </c>
      <c r="I2451" t="s"/>
      <c r="J2451" t="s">
        <v>74</v>
      </c>
      <c r="K2451" t="n">
        <v>56.5</v>
      </c>
      <c r="L2451" t="s">
        <v>76</v>
      </c>
      <c r="M2451" t="s"/>
      <c r="N2451" t="s">
        <v>137</v>
      </c>
      <c r="O2451" t="s">
        <v>78</v>
      </c>
      <c r="P2451" t="s">
        <v>1987</v>
      </c>
      <c r="Q2451" t="s"/>
      <c r="R2451" t="s">
        <v>171</v>
      </c>
      <c r="S2451" t="s">
        <v>1421</v>
      </c>
      <c r="T2451" t="s">
        <v>81</v>
      </c>
      <c r="U2451" t="s">
        <v>82</v>
      </c>
      <c r="V2451" t="s">
        <v>83</v>
      </c>
      <c r="W2451" t="s">
        <v>84</v>
      </c>
      <c r="X2451" t="s"/>
      <c r="Y2451" t="s">
        <v>85</v>
      </c>
      <c r="Z2451">
        <f>HYPERLINK("https://hotel-media.eclerx.com/savepage/tk_15462416097248838_sr_189.html","info")</f>
        <v/>
      </c>
      <c r="AA2451" t="n">
        <v>278309</v>
      </c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163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2071533</v>
      </c>
      <c r="AZ2451" t="s">
        <v>1988</v>
      </c>
      <c r="BA2451" t="s"/>
      <c r="BB2451" t="n">
        <v>6537</v>
      </c>
      <c r="BC2451" t="n">
        <v>52.437332</v>
      </c>
      <c r="BD2451" t="n">
        <v>52.437332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1986</v>
      </c>
      <c r="F2452" t="n">
        <v>3598704</v>
      </c>
      <c r="G2452" t="s">
        <v>74</v>
      </c>
      <c r="H2452" t="s">
        <v>75</v>
      </c>
      <c r="I2452" t="s"/>
      <c r="J2452" t="s">
        <v>74</v>
      </c>
      <c r="K2452" t="n">
        <v>66.5</v>
      </c>
      <c r="L2452" t="s">
        <v>76</v>
      </c>
      <c r="M2452" t="s"/>
      <c r="N2452" t="s">
        <v>201</v>
      </c>
      <c r="O2452" t="s">
        <v>78</v>
      </c>
      <c r="P2452" t="s">
        <v>1987</v>
      </c>
      <c r="Q2452" t="s"/>
      <c r="R2452" t="s">
        <v>171</v>
      </c>
      <c r="S2452" t="s">
        <v>809</v>
      </c>
      <c r="T2452" t="s">
        <v>81</v>
      </c>
      <c r="U2452" t="s">
        <v>82</v>
      </c>
      <c r="V2452" t="s">
        <v>83</v>
      </c>
      <c r="W2452" t="s">
        <v>84</v>
      </c>
      <c r="X2452" t="s"/>
      <c r="Y2452" t="s">
        <v>85</v>
      </c>
      <c r="Z2452">
        <f>HYPERLINK("https://hotel-media.eclerx.com/savepage/tk_15462416097248838_sr_189.html","info")</f>
        <v/>
      </c>
      <c r="AA2452" t="n">
        <v>278309</v>
      </c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163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2071533</v>
      </c>
      <c r="AZ2452" t="s">
        <v>1988</v>
      </c>
      <c r="BA2452" t="s"/>
      <c r="BB2452" t="n">
        <v>6537</v>
      </c>
      <c r="BC2452" t="n">
        <v>52.437332</v>
      </c>
      <c r="BD2452" t="n">
        <v>52.437332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1604</v>
      </c>
      <c r="F2453" t="n">
        <v>514926</v>
      </c>
      <c r="G2453" t="s">
        <v>74</v>
      </c>
      <c r="H2453" t="s">
        <v>75</v>
      </c>
      <c r="I2453" t="s"/>
      <c r="J2453" t="s">
        <v>74</v>
      </c>
      <c r="K2453" t="n">
        <v>74</v>
      </c>
      <c r="L2453" t="s">
        <v>76</v>
      </c>
      <c r="M2453" t="s"/>
      <c r="N2453" t="s">
        <v>1605</v>
      </c>
      <c r="O2453" t="s">
        <v>78</v>
      </c>
      <c r="P2453" t="s">
        <v>1606</v>
      </c>
      <c r="Q2453" t="s"/>
      <c r="R2453" t="s">
        <v>112</v>
      </c>
      <c r="S2453" t="s">
        <v>600</v>
      </c>
      <c r="T2453" t="s">
        <v>81</v>
      </c>
      <c r="U2453" t="s">
        <v>82</v>
      </c>
      <c r="V2453" t="s">
        <v>83</v>
      </c>
      <c r="W2453" t="s">
        <v>109</v>
      </c>
      <c r="X2453" t="s"/>
      <c r="Y2453" t="s">
        <v>85</v>
      </c>
      <c r="Z2453">
        <f>HYPERLINK("https://hotel-media.eclerx.com/savepage/tk_1546242144010012_sr_189.html","info")</f>
        <v/>
      </c>
      <c r="AA2453" t="n">
        <v>124043</v>
      </c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415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2229945</v>
      </c>
      <c r="AZ2453" t="s">
        <v>1607</v>
      </c>
      <c r="BA2453" t="s"/>
      <c r="BB2453" t="n">
        <v>431026</v>
      </c>
      <c r="BC2453" t="n">
        <v>52.499813</v>
      </c>
      <c r="BD2453" t="n">
        <v>52.499813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1604</v>
      </c>
      <c r="F2454" t="n">
        <v>514926</v>
      </c>
      <c r="G2454" t="s">
        <v>74</v>
      </c>
      <c r="H2454" t="s">
        <v>75</v>
      </c>
      <c r="I2454" t="s"/>
      <c r="J2454" t="s">
        <v>74</v>
      </c>
      <c r="K2454" t="n">
        <v>93</v>
      </c>
      <c r="L2454" t="s">
        <v>76</v>
      </c>
      <c r="M2454" t="s"/>
      <c r="N2454" t="s">
        <v>1608</v>
      </c>
      <c r="O2454" t="s">
        <v>78</v>
      </c>
      <c r="P2454" t="s">
        <v>1606</v>
      </c>
      <c r="Q2454" t="s"/>
      <c r="R2454" t="s">
        <v>112</v>
      </c>
      <c r="S2454" t="s">
        <v>487</v>
      </c>
      <c r="T2454" t="s">
        <v>81</v>
      </c>
      <c r="U2454" t="s">
        <v>82</v>
      </c>
      <c r="V2454" t="s">
        <v>83</v>
      </c>
      <c r="W2454" t="s">
        <v>109</v>
      </c>
      <c r="X2454" t="s"/>
      <c r="Y2454" t="s">
        <v>85</v>
      </c>
      <c r="Z2454">
        <f>HYPERLINK("https://hotel-media.eclerx.com/savepage/tk_1546242144010012_sr_189.html","info")</f>
        <v/>
      </c>
      <c r="AA2454" t="n">
        <v>124043</v>
      </c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415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2229945</v>
      </c>
      <c r="AZ2454" t="s">
        <v>1607</v>
      </c>
      <c r="BA2454" t="s"/>
      <c r="BB2454" t="n">
        <v>431026</v>
      </c>
      <c r="BC2454" t="n">
        <v>52.499813</v>
      </c>
      <c r="BD2454" t="n">
        <v>52.499813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1604</v>
      </c>
      <c r="F2455" t="n">
        <v>514926</v>
      </c>
      <c r="G2455" t="s">
        <v>74</v>
      </c>
      <c r="H2455" t="s">
        <v>75</v>
      </c>
      <c r="I2455" t="s"/>
      <c r="J2455" t="s">
        <v>74</v>
      </c>
      <c r="K2455" t="n">
        <v>82</v>
      </c>
      <c r="L2455" t="s">
        <v>76</v>
      </c>
      <c r="M2455" t="s"/>
      <c r="N2455" t="s">
        <v>1609</v>
      </c>
      <c r="O2455" t="s">
        <v>78</v>
      </c>
      <c r="P2455" t="s">
        <v>1606</v>
      </c>
      <c r="Q2455" t="s"/>
      <c r="R2455" t="s">
        <v>112</v>
      </c>
      <c r="S2455" t="s">
        <v>604</v>
      </c>
      <c r="T2455" t="s">
        <v>81</v>
      </c>
      <c r="U2455" t="s">
        <v>82</v>
      </c>
      <c r="V2455" t="s">
        <v>83</v>
      </c>
      <c r="W2455" t="s">
        <v>109</v>
      </c>
      <c r="X2455" t="s"/>
      <c r="Y2455" t="s">
        <v>85</v>
      </c>
      <c r="Z2455">
        <f>HYPERLINK("https://hotel-media.eclerx.com/savepage/tk_1546242144010012_sr_189.html","info")</f>
        <v/>
      </c>
      <c r="AA2455" t="n">
        <v>124043</v>
      </c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415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2229945</v>
      </c>
      <c r="AZ2455" t="s">
        <v>1607</v>
      </c>
      <c r="BA2455" t="s"/>
      <c r="BB2455" t="n">
        <v>431026</v>
      </c>
      <c r="BC2455" t="n">
        <v>52.499813</v>
      </c>
      <c r="BD2455" t="n">
        <v>52.499813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1604</v>
      </c>
      <c r="F2456" t="n">
        <v>514926</v>
      </c>
      <c r="G2456" t="s">
        <v>74</v>
      </c>
      <c r="H2456" t="s">
        <v>75</v>
      </c>
      <c r="I2456" t="s"/>
      <c r="J2456" t="s">
        <v>74</v>
      </c>
      <c r="K2456" t="n">
        <v>108</v>
      </c>
      <c r="L2456" t="s">
        <v>76</v>
      </c>
      <c r="M2456" t="s"/>
      <c r="N2456" t="s">
        <v>1609</v>
      </c>
      <c r="O2456" t="s">
        <v>78</v>
      </c>
      <c r="P2456" t="s">
        <v>1606</v>
      </c>
      <c r="Q2456" t="s"/>
      <c r="R2456" t="s">
        <v>112</v>
      </c>
      <c r="S2456" t="s">
        <v>401</v>
      </c>
      <c r="T2456" t="s">
        <v>81</v>
      </c>
      <c r="U2456" t="s">
        <v>82</v>
      </c>
      <c r="V2456" t="s">
        <v>83</v>
      </c>
      <c r="W2456" t="s">
        <v>84</v>
      </c>
      <c r="X2456" t="s"/>
      <c r="Y2456" t="s">
        <v>85</v>
      </c>
      <c r="Z2456">
        <f>HYPERLINK("https://hotel-media.eclerx.com/savepage/tk_1546242144010012_sr_189.html","info")</f>
        <v/>
      </c>
      <c r="AA2456" t="n">
        <v>124043</v>
      </c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415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2229945</v>
      </c>
      <c r="AZ2456" t="s">
        <v>1607</v>
      </c>
      <c r="BA2456" t="s"/>
      <c r="BB2456" t="n">
        <v>431026</v>
      </c>
      <c r="BC2456" t="n">
        <v>52.499813</v>
      </c>
      <c r="BD2456" t="n">
        <v>52.499813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1604</v>
      </c>
      <c r="F2457" t="n">
        <v>514926</v>
      </c>
      <c r="G2457" t="s">
        <v>74</v>
      </c>
      <c r="H2457" t="s">
        <v>75</v>
      </c>
      <c r="I2457" t="s"/>
      <c r="J2457" t="s">
        <v>74</v>
      </c>
      <c r="K2457" t="n">
        <v>121</v>
      </c>
      <c r="L2457" t="s">
        <v>76</v>
      </c>
      <c r="M2457" t="s"/>
      <c r="N2457" t="s">
        <v>1608</v>
      </c>
      <c r="O2457" t="s">
        <v>78</v>
      </c>
      <c r="P2457" t="s">
        <v>1606</v>
      </c>
      <c r="Q2457" t="s"/>
      <c r="R2457" t="s">
        <v>112</v>
      </c>
      <c r="S2457" t="s">
        <v>668</v>
      </c>
      <c r="T2457" t="s">
        <v>81</v>
      </c>
      <c r="U2457" t="s">
        <v>82</v>
      </c>
      <c r="V2457" t="s">
        <v>83</v>
      </c>
      <c r="W2457" t="s">
        <v>84</v>
      </c>
      <c r="X2457" t="s"/>
      <c r="Y2457" t="s">
        <v>85</v>
      </c>
      <c r="Z2457">
        <f>HYPERLINK("https://hotel-media.eclerx.com/savepage/tk_1546242144010012_sr_189.html","info")</f>
        <v/>
      </c>
      <c r="AA2457" t="n">
        <v>124043</v>
      </c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415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2229945</v>
      </c>
      <c r="AZ2457" t="s">
        <v>1607</v>
      </c>
      <c r="BA2457" t="s"/>
      <c r="BB2457" t="n">
        <v>431026</v>
      </c>
      <c r="BC2457" t="n">
        <v>52.499813</v>
      </c>
      <c r="BD2457" t="n">
        <v>52.499813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1604</v>
      </c>
      <c r="F2458" t="n">
        <v>514926</v>
      </c>
      <c r="G2458" t="s">
        <v>74</v>
      </c>
      <c r="H2458" t="s">
        <v>75</v>
      </c>
      <c r="I2458" t="s"/>
      <c r="J2458" t="s">
        <v>74</v>
      </c>
      <c r="K2458" t="n">
        <v>145</v>
      </c>
      <c r="L2458" t="s">
        <v>76</v>
      </c>
      <c r="M2458" t="s"/>
      <c r="N2458" t="s">
        <v>1610</v>
      </c>
      <c r="O2458" t="s">
        <v>78</v>
      </c>
      <c r="P2458" t="s">
        <v>1606</v>
      </c>
      <c r="Q2458" t="s"/>
      <c r="R2458" t="s">
        <v>112</v>
      </c>
      <c r="S2458" t="s">
        <v>562</v>
      </c>
      <c r="T2458" t="s">
        <v>81</v>
      </c>
      <c r="U2458" t="s">
        <v>82</v>
      </c>
      <c r="V2458" t="s">
        <v>83</v>
      </c>
      <c r="W2458" t="s">
        <v>109</v>
      </c>
      <c r="X2458" t="s"/>
      <c r="Y2458" t="s">
        <v>85</v>
      </c>
      <c r="Z2458">
        <f>HYPERLINK("https://hotel-media.eclerx.com/savepage/tk_1546242144010012_sr_189.html","info")</f>
        <v/>
      </c>
      <c r="AA2458" t="n">
        <v>124043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415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2229945</v>
      </c>
      <c r="AZ2458" t="s">
        <v>1607</v>
      </c>
      <c r="BA2458" t="s"/>
      <c r="BB2458" t="n">
        <v>431026</v>
      </c>
      <c r="BC2458" t="n">
        <v>52.499813</v>
      </c>
      <c r="BD2458" t="n">
        <v>52.499813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1604</v>
      </c>
      <c r="F2459" t="n">
        <v>514926</v>
      </c>
      <c r="G2459" t="s">
        <v>74</v>
      </c>
      <c r="H2459" t="s">
        <v>75</v>
      </c>
      <c r="I2459" t="s"/>
      <c r="J2459" t="s">
        <v>74</v>
      </c>
      <c r="K2459" t="n">
        <v>158</v>
      </c>
      <c r="L2459" t="s">
        <v>76</v>
      </c>
      <c r="M2459" t="s"/>
      <c r="N2459" t="s">
        <v>1611</v>
      </c>
      <c r="O2459" t="s">
        <v>78</v>
      </c>
      <c r="P2459" t="s">
        <v>1606</v>
      </c>
      <c r="Q2459" t="s"/>
      <c r="R2459" t="s">
        <v>112</v>
      </c>
      <c r="S2459" t="s">
        <v>1138</v>
      </c>
      <c r="T2459" t="s">
        <v>81</v>
      </c>
      <c r="U2459" t="s">
        <v>82</v>
      </c>
      <c r="V2459" t="s">
        <v>83</v>
      </c>
      <c r="W2459" t="s">
        <v>109</v>
      </c>
      <c r="X2459" t="s"/>
      <c r="Y2459" t="s">
        <v>85</v>
      </c>
      <c r="Z2459">
        <f>HYPERLINK("https://hotel-media.eclerx.com/savepage/tk_1546242144010012_sr_189.html","info")</f>
        <v/>
      </c>
      <c r="AA2459" t="n">
        <v>124043</v>
      </c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415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2229945</v>
      </c>
      <c r="AZ2459" t="s">
        <v>1607</v>
      </c>
      <c r="BA2459" t="s"/>
      <c r="BB2459" t="n">
        <v>431026</v>
      </c>
      <c r="BC2459" t="n">
        <v>52.499813</v>
      </c>
      <c r="BD2459" t="n">
        <v>52.499813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1604</v>
      </c>
      <c r="F2460" t="n">
        <v>514926</v>
      </c>
      <c r="G2460" t="s">
        <v>74</v>
      </c>
      <c r="H2460" t="s">
        <v>75</v>
      </c>
      <c r="I2460" t="s"/>
      <c r="J2460" t="s">
        <v>74</v>
      </c>
      <c r="K2460" t="n">
        <v>171</v>
      </c>
      <c r="L2460" t="s">
        <v>76</v>
      </c>
      <c r="M2460" t="s"/>
      <c r="N2460" t="s">
        <v>1610</v>
      </c>
      <c r="O2460" t="s">
        <v>78</v>
      </c>
      <c r="P2460" t="s">
        <v>1606</v>
      </c>
      <c r="Q2460" t="s"/>
      <c r="R2460" t="s">
        <v>112</v>
      </c>
      <c r="S2460" t="s">
        <v>757</v>
      </c>
      <c r="T2460" t="s">
        <v>81</v>
      </c>
      <c r="U2460" t="s">
        <v>82</v>
      </c>
      <c r="V2460" t="s">
        <v>83</v>
      </c>
      <c r="W2460" t="s">
        <v>84</v>
      </c>
      <c r="X2460" t="s"/>
      <c r="Y2460" t="s">
        <v>85</v>
      </c>
      <c r="Z2460">
        <f>HYPERLINK("https://hotel-media.eclerx.com/savepage/tk_1546242144010012_sr_189.html","info")</f>
        <v/>
      </c>
      <c r="AA2460" t="n">
        <v>124043</v>
      </c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415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2229945</v>
      </c>
      <c r="AZ2460" t="s">
        <v>1607</v>
      </c>
      <c r="BA2460" t="s"/>
      <c r="BB2460" t="n">
        <v>431026</v>
      </c>
      <c r="BC2460" t="n">
        <v>52.499813</v>
      </c>
      <c r="BD2460" t="n">
        <v>52.499813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1604</v>
      </c>
      <c r="F2461" t="n">
        <v>514926</v>
      </c>
      <c r="G2461" t="s">
        <v>74</v>
      </c>
      <c r="H2461" t="s">
        <v>75</v>
      </c>
      <c r="I2461" t="s"/>
      <c r="J2461" t="s">
        <v>74</v>
      </c>
      <c r="K2461" t="n">
        <v>186</v>
      </c>
      <c r="L2461" t="s">
        <v>76</v>
      </c>
      <c r="M2461" t="s"/>
      <c r="N2461" t="s">
        <v>1611</v>
      </c>
      <c r="O2461" t="s">
        <v>78</v>
      </c>
      <c r="P2461" t="s">
        <v>1606</v>
      </c>
      <c r="Q2461" t="s"/>
      <c r="R2461" t="s">
        <v>112</v>
      </c>
      <c r="S2461" t="s">
        <v>1077</v>
      </c>
      <c r="T2461" t="s">
        <v>81</v>
      </c>
      <c r="U2461" t="s">
        <v>82</v>
      </c>
      <c r="V2461" t="s">
        <v>83</v>
      </c>
      <c r="W2461" t="s">
        <v>84</v>
      </c>
      <c r="X2461" t="s"/>
      <c r="Y2461" t="s">
        <v>85</v>
      </c>
      <c r="Z2461">
        <f>HYPERLINK("https://hotel-media.eclerx.com/savepage/tk_1546242144010012_sr_189.html","info")</f>
        <v/>
      </c>
      <c r="AA2461" t="n">
        <v>124043</v>
      </c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415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2229945</v>
      </c>
      <c r="AZ2461" t="s">
        <v>1607</v>
      </c>
      <c r="BA2461" t="s"/>
      <c r="BB2461" t="n">
        <v>431026</v>
      </c>
      <c r="BC2461" t="n">
        <v>52.499813</v>
      </c>
      <c r="BD2461" t="n">
        <v>52.499813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535</v>
      </c>
      <c r="F2462" t="n">
        <v>-1</v>
      </c>
      <c r="G2462" t="s">
        <v>74</v>
      </c>
      <c r="H2462" t="s">
        <v>75</v>
      </c>
      <c r="I2462" t="s"/>
      <c r="J2462" t="s">
        <v>74</v>
      </c>
      <c r="K2462" t="n">
        <v>84</v>
      </c>
      <c r="L2462" t="s">
        <v>76</v>
      </c>
      <c r="M2462" t="s"/>
      <c r="N2462" t="s">
        <v>93</v>
      </c>
      <c r="O2462" t="s">
        <v>78</v>
      </c>
      <c r="P2462" t="s">
        <v>535</v>
      </c>
      <c r="Q2462" t="s"/>
      <c r="R2462" t="s">
        <v>171</v>
      </c>
      <c r="S2462" t="s">
        <v>179</v>
      </c>
      <c r="T2462" t="s">
        <v>81</v>
      </c>
      <c r="U2462" t="s">
        <v>82</v>
      </c>
      <c r="V2462" t="s">
        <v>83</v>
      </c>
      <c r="W2462" t="s">
        <v>109</v>
      </c>
      <c r="X2462" t="s"/>
      <c r="Y2462" t="s">
        <v>85</v>
      </c>
      <c r="Z2462">
        <f>HYPERLINK("https://hotel-media.eclerx.com/savepage/tk_15462420115133445_sr_188.html","info")</f>
        <v/>
      </c>
      <c r="AA2462" t="n">
        <v>-2071761</v>
      </c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402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2071761</v>
      </c>
      <c r="AZ2462" t="s">
        <v>536</v>
      </c>
      <c r="BA2462" t="s"/>
      <c r="BB2462" t="n">
        <v>216507</v>
      </c>
      <c r="BC2462" t="n">
        <v>52.493</v>
      </c>
      <c r="BD2462" t="n">
        <v>52.493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535</v>
      </c>
      <c r="F2463" t="n">
        <v>-1</v>
      </c>
      <c r="G2463" t="s">
        <v>74</v>
      </c>
      <c r="H2463" t="s">
        <v>75</v>
      </c>
      <c r="I2463" t="s"/>
      <c r="J2463" t="s">
        <v>74</v>
      </c>
      <c r="K2463" t="n">
        <v>100</v>
      </c>
      <c r="L2463" t="s">
        <v>76</v>
      </c>
      <c r="M2463" t="s"/>
      <c r="N2463" t="s">
        <v>95</v>
      </c>
      <c r="O2463" t="s">
        <v>78</v>
      </c>
      <c r="P2463" t="s">
        <v>535</v>
      </c>
      <c r="Q2463" t="s"/>
      <c r="R2463" t="s">
        <v>171</v>
      </c>
      <c r="S2463" t="s">
        <v>537</v>
      </c>
      <c r="T2463" t="s">
        <v>81</v>
      </c>
      <c r="U2463" t="s">
        <v>82</v>
      </c>
      <c r="V2463" t="s">
        <v>83</v>
      </c>
      <c r="W2463" t="s">
        <v>109</v>
      </c>
      <c r="X2463" t="s"/>
      <c r="Y2463" t="s">
        <v>85</v>
      </c>
      <c r="Z2463">
        <f>HYPERLINK("https://hotel-media.eclerx.com/savepage/tk_15462420115133445_sr_188.html","info")</f>
        <v/>
      </c>
      <c r="AA2463" t="n">
        <v>-2071761</v>
      </c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402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2071761</v>
      </c>
      <c r="AZ2463" t="s">
        <v>536</v>
      </c>
      <c r="BA2463" t="s"/>
      <c r="BB2463" t="n">
        <v>216507</v>
      </c>
      <c r="BC2463" t="n">
        <v>52.493</v>
      </c>
      <c r="BD2463" t="n">
        <v>52.493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392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75.5</v>
      </c>
      <c r="L2464" t="s">
        <v>76</v>
      </c>
      <c r="M2464" t="s"/>
      <c r="N2464" t="s">
        <v>93</v>
      </c>
      <c r="O2464" t="s">
        <v>78</v>
      </c>
      <c r="P2464" t="s">
        <v>392</v>
      </c>
      <c r="Q2464" t="s"/>
      <c r="R2464" t="s">
        <v>171</v>
      </c>
      <c r="S2464" t="s">
        <v>393</v>
      </c>
      <c r="T2464" t="s">
        <v>81</v>
      </c>
      <c r="U2464" t="s">
        <v>82</v>
      </c>
      <c r="V2464" t="s">
        <v>83</v>
      </c>
      <c r="W2464" t="s">
        <v>109</v>
      </c>
      <c r="X2464" t="s"/>
      <c r="Y2464" t="s">
        <v>85</v>
      </c>
      <c r="Z2464">
        <f>HYPERLINK("https://hotel-media.eclerx.com/savepage/tk_15462423077780373_sr_189.html","info")</f>
        <v/>
      </c>
      <c r="AA2464" t="n">
        <v>-2902866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490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2902866</v>
      </c>
      <c r="AZ2464" t="s">
        <v>394</v>
      </c>
      <c r="BA2464" t="s"/>
      <c r="BB2464" t="n">
        <v>399800</v>
      </c>
      <c r="BC2464" t="n">
        <v>52.532928</v>
      </c>
      <c r="BD2464" t="n">
        <v>52.532928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392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84</v>
      </c>
      <c r="L2465" t="s">
        <v>76</v>
      </c>
      <c r="M2465" t="s"/>
      <c r="N2465" t="s">
        <v>104</v>
      </c>
      <c r="O2465" t="s">
        <v>78</v>
      </c>
      <c r="P2465" t="s">
        <v>392</v>
      </c>
      <c r="Q2465" t="s"/>
      <c r="R2465" t="s">
        <v>171</v>
      </c>
      <c r="S2465" t="s">
        <v>179</v>
      </c>
      <c r="T2465" t="s">
        <v>81</v>
      </c>
      <c r="U2465" t="s">
        <v>82</v>
      </c>
      <c r="V2465" t="s">
        <v>83</v>
      </c>
      <c r="W2465" t="s">
        <v>109</v>
      </c>
      <c r="X2465" t="s"/>
      <c r="Y2465" t="s">
        <v>85</v>
      </c>
      <c r="Z2465">
        <f>HYPERLINK("https://hotel-media.eclerx.com/savepage/tk_15462423077780373_sr_189.html","info")</f>
        <v/>
      </c>
      <c r="AA2465" t="n">
        <v>-2902866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490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2902866</v>
      </c>
      <c r="AZ2465" t="s">
        <v>394</v>
      </c>
      <c r="BA2465" t="s"/>
      <c r="BB2465" t="n">
        <v>399800</v>
      </c>
      <c r="BC2465" t="n">
        <v>52.532928</v>
      </c>
      <c r="BD2465" t="n">
        <v>52.532928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2238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62.4</v>
      </c>
      <c r="L2466" t="s">
        <v>76</v>
      </c>
      <c r="M2466" t="s"/>
      <c r="N2466" t="s">
        <v>93</v>
      </c>
      <c r="O2466" t="s">
        <v>78</v>
      </c>
      <c r="P2466" t="s">
        <v>2238</v>
      </c>
      <c r="Q2466" t="s"/>
      <c r="R2466" t="s">
        <v>112</v>
      </c>
      <c r="S2466" t="s">
        <v>1595</v>
      </c>
      <c r="T2466" t="s">
        <v>81</v>
      </c>
      <c r="U2466" t="s">
        <v>82</v>
      </c>
      <c r="V2466" t="s">
        <v>83</v>
      </c>
      <c r="W2466" t="s">
        <v>109</v>
      </c>
      <c r="X2466" t="s"/>
      <c r="Y2466" t="s">
        <v>85</v>
      </c>
      <c r="Z2466">
        <f>HYPERLINK("https://hotel-media.eclerx.com/savepage/tk_15462416626911652_sr_189.html","info")</f>
        <v/>
      </c>
      <c r="AA2466" t="n">
        <v>-8979250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189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8979250</v>
      </c>
      <c r="AZ2466" t="s">
        <v>2239</v>
      </c>
      <c r="BA2466" t="s"/>
      <c r="BB2466" t="n">
        <v>76657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2238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70.40000000000001</v>
      </c>
      <c r="L2467" t="s">
        <v>76</v>
      </c>
      <c r="M2467" t="s"/>
      <c r="N2467" t="s">
        <v>183</v>
      </c>
      <c r="O2467" t="s">
        <v>78</v>
      </c>
      <c r="P2467" t="s">
        <v>2238</v>
      </c>
      <c r="Q2467" t="s"/>
      <c r="R2467" t="s">
        <v>112</v>
      </c>
      <c r="S2467" t="s">
        <v>1804</v>
      </c>
      <c r="T2467" t="s">
        <v>81</v>
      </c>
      <c r="U2467" t="s">
        <v>82</v>
      </c>
      <c r="V2467" t="s">
        <v>83</v>
      </c>
      <c r="W2467" t="s">
        <v>109</v>
      </c>
      <c r="X2467" t="s"/>
      <c r="Y2467" t="s">
        <v>85</v>
      </c>
      <c r="Z2467">
        <f>HYPERLINK("https://hotel-media.eclerx.com/savepage/tk_15462416626911652_sr_189.html","info")</f>
        <v/>
      </c>
      <c r="AA2467" t="n">
        <v>-8979250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189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8979250</v>
      </c>
      <c r="AZ2467" t="s">
        <v>2239</v>
      </c>
      <c r="BA2467" t="s"/>
      <c r="BB2467" t="n">
        <v>76657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2238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102.01</v>
      </c>
      <c r="L2468" t="s">
        <v>76</v>
      </c>
      <c r="M2468" t="s"/>
      <c r="N2468" t="s">
        <v>183</v>
      </c>
      <c r="O2468" t="s">
        <v>78</v>
      </c>
      <c r="P2468" t="s">
        <v>2238</v>
      </c>
      <c r="Q2468" t="s"/>
      <c r="R2468" t="s">
        <v>112</v>
      </c>
      <c r="S2468" t="s">
        <v>1822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>
        <f>HYPERLINK("https://hotel-media.eclerx.com/savepage/tk_15462416626911652_sr_189.html","info")</f>
        <v/>
      </c>
      <c r="AA2468" t="n">
        <v>-8979250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189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8979250</v>
      </c>
      <c r="AZ2468" t="s">
        <v>2239</v>
      </c>
      <c r="BA2468" t="s"/>
      <c r="BB2468" t="n">
        <v>76657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2238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120</v>
      </c>
      <c r="L2469" t="s">
        <v>76</v>
      </c>
      <c r="M2469" t="s"/>
      <c r="N2469" t="s">
        <v>189</v>
      </c>
      <c r="O2469" t="s">
        <v>78</v>
      </c>
      <c r="P2469" t="s">
        <v>2238</v>
      </c>
      <c r="Q2469" t="s"/>
      <c r="R2469" t="s">
        <v>112</v>
      </c>
      <c r="S2469" t="s">
        <v>554</v>
      </c>
      <c r="T2469" t="s">
        <v>81</v>
      </c>
      <c r="U2469" t="s">
        <v>82</v>
      </c>
      <c r="V2469" t="s">
        <v>83</v>
      </c>
      <c r="W2469" t="s">
        <v>84</v>
      </c>
      <c r="X2469" t="s"/>
      <c r="Y2469" t="s">
        <v>85</v>
      </c>
      <c r="Z2469">
        <f>HYPERLINK("https://hotel-media.eclerx.com/savepage/tk_15462416626911652_sr_189.html","info")</f>
        <v/>
      </c>
      <c r="AA2469" t="n">
        <v>-8979250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189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8979250</v>
      </c>
      <c r="AZ2469" t="s">
        <v>2239</v>
      </c>
      <c r="BA2469" t="s"/>
      <c r="BB2469" t="n">
        <v>76657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2240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64.98999999999999</v>
      </c>
      <c r="L2470" t="s">
        <v>76</v>
      </c>
      <c r="M2470" t="s"/>
      <c r="N2470" t="s">
        <v>137</v>
      </c>
      <c r="O2470" t="s">
        <v>78</v>
      </c>
      <c r="P2470" t="s">
        <v>2240</v>
      </c>
      <c r="Q2470" t="s"/>
      <c r="R2470" t="s">
        <v>79</v>
      </c>
      <c r="S2470" t="s">
        <v>1123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>
        <f>HYPERLINK("https://hotel-media.eclerx.com/savepage/tk_1546241482619336_sr_188.html","info")</f>
        <v/>
      </c>
      <c r="AA2470" t="n">
        <v>-4829152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115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4829152</v>
      </c>
      <c r="AZ2470" t="s">
        <v>2241</v>
      </c>
      <c r="BA2470" t="s"/>
      <c r="BB2470" t="n">
        <v>526028</v>
      </c>
      <c r="BC2470" t="n">
        <v>52.506602</v>
      </c>
      <c r="BD2470" t="n">
        <v>52.506602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2240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79.01000000000001</v>
      </c>
      <c r="L2471" t="s">
        <v>76</v>
      </c>
      <c r="M2471" t="s"/>
      <c r="N2471" t="s">
        <v>958</v>
      </c>
      <c r="O2471" t="s">
        <v>78</v>
      </c>
      <c r="P2471" t="s">
        <v>2240</v>
      </c>
      <c r="Q2471" t="s"/>
      <c r="R2471" t="s">
        <v>79</v>
      </c>
      <c r="S2471" t="s">
        <v>1916</v>
      </c>
      <c r="T2471" t="s">
        <v>81</v>
      </c>
      <c r="U2471" t="s">
        <v>82</v>
      </c>
      <c r="V2471" t="s">
        <v>83</v>
      </c>
      <c r="W2471" t="s">
        <v>84</v>
      </c>
      <c r="X2471" t="s"/>
      <c r="Y2471" t="s">
        <v>85</v>
      </c>
      <c r="Z2471">
        <f>HYPERLINK("https://hotel-media.eclerx.com/savepage/tk_1546241482619336_sr_188.html","info")</f>
        <v/>
      </c>
      <c r="AA2471" t="n">
        <v>-4829152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115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4829152</v>
      </c>
      <c r="AZ2471" t="s">
        <v>2241</v>
      </c>
      <c r="BA2471" t="s"/>
      <c r="BB2471" t="n">
        <v>526028</v>
      </c>
      <c r="BC2471" t="n">
        <v>52.506602</v>
      </c>
      <c r="BD2471" t="n">
        <v>52.506602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2242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103.7</v>
      </c>
      <c r="L2472" t="s">
        <v>76</v>
      </c>
      <c r="M2472" t="s"/>
      <c r="N2472" t="s">
        <v>93</v>
      </c>
      <c r="O2472" t="s">
        <v>78</v>
      </c>
      <c r="P2472" t="s">
        <v>2242</v>
      </c>
      <c r="Q2472" t="s"/>
      <c r="R2472" t="s">
        <v>112</v>
      </c>
      <c r="S2472" t="s">
        <v>2243</v>
      </c>
      <c r="T2472" t="s">
        <v>81</v>
      </c>
      <c r="U2472" t="s">
        <v>82</v>
      </c>
      <c r="V2472" t="s">
        <v>83</v>
      </c>
      <c r="W2472" t="s">
        <v>109</v>
      </c>
      <c r="X2472" t="s"/>
      <c r="Y2472" t="s">
        <v>85</v>
      </c>
      <c r="Z2472">
        <f>HYPERLINK("https://hotel-media.eclerx.com/savepage/tk_154624229583385_sr_189.html","info")</f>
        <v/>
      </c>
      <c r="AA2472" t="n">
        <v>-163106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484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163106</v>
      </c>
      <c r="AZ2472" t="s">
        <v>2244</v>
      </c>
      <c r="BA2472" t="s"/>
      <c r="BB2472" t="n">
        <v>222599</v>
      </c>
      <c r="BC2472" t="n">
        <v>52.50931</v>
      </c>
      <c r="BD2472" t="n">
        <v>52.50931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2242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118.8</v>
      </c>
      <c r="L2473" t="s">
        <v>76</v>
      </c>
      <c r="M2473" t="s"/>
      <c r="N2473" t="s">
        <v>544</v>
      </c>
      <c r="O2473" t="s">
        <v>78</v>
      </c>
      <c r="P2473" t="s">
        <v>2242</v>
      </c>
      <c r="Q2473" t="s"/>
      <c r="R2473" t="s">
        <v>112</v>
      </c>
      <c r="S2473" t="s">
        <v>681</v>
      </c>
      <c r="T2473" t="s">
        <v>81</v>
      </c>
      <c r="U2473" t="s">
        <v>82</v>
      </c>
      <c r="V2473" t="s">
        <v>83</v>
      </c>
      <c r="W2473" t="s">
        <v>109</v>
      </c>
      <c r="X2473" t="s"/>
      <c r="Y2473" t="s">
        <v>85</v>
      </c>
      <c r="Z2473">
        <f>HYPERLINK("https://hotel-media.eclerx.com/savepage/tk_154624229583385_sr_189.html","info")</f>
        <v/>
      </c>
      <c r="AA2473" t="n">
        <v>-163106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484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163106</v>
      </c>
      <c r="AZ2473" t="s">
        <v>2244</v>
      </c>
      <c r="BA2473" t="s"/>
      <c r="BB2473" t="n">
        <v>222599</v>
      </c>
      <c r="BC2473" t="n">
        <v>52.50931</v>
      </c>
      <c r="BD2473" t="n">
        <v>52.50931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2242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120.7</v>
      </c>
      <c r="L2474" t="s">
        <v>76</v>
      </c>
      <c r="M2474" t="s"/>
      <c r="N2474" t="s">
        <v>2245</v>
      </c>
      <c r="O2474" t="s">
        <v>78</v>
      </c>
      <c r="P2474" t="s">
        <v>2242</v>
      </c>
      <c r="Q2474" t="s"/>
      <c r="R2474" t="s">
        <v>112</v>
      </c>
      <c r="S2474" t="s">
        <v>2246</v>
      </c>
      <c r="T2474" t="s">
        <v>81</v>
      </c>
      <c r="U2474" t="s">
        <v>82</v>
      </c>
      <c r="V2474" t="s">
        <v>83</v>
      </c>
      <c r="W2474" t="s">
        <v>109</v>
      </c>
      <c r="X2474" t="s"/>
      <c r="Y2474" t="s">
        <v>85</v>
      </c>
      <c r="Z2474">
        <f>HYPERLINK("https://hotel-media.eclerx.com/savepage/tk_154624229583385_sr_189.html","info")</f>
        <v/>
      </c>
      <c r="AA2474" t="n">
        <v>-163106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484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163106</v>
      </c>
      <c r="AZ2474" t="s">
        <v>2244</v>
      </c>
      <c r="BA2474" t="s"/>
      <c r="BB2474" t="n">
        <v>222599</v>
      </c>
      <c r="BC2474" t="n">
        <v>52.50931</v>
      </c>
      <c r="BD2474" t="n">
        <v>52.50931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2242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129.2</v>
      </c>
      <c r="L2475" t="s">
        <v>76</v>
      </c>
      <c r="M2475" t="s"/>
      <c r="N2475" t="s">
        <v>2247</v>
      </c>
      <c r="O2475" t="s">
        <v>78</v>
      </c>
      <c r="P2475" t="s">
        <v>2242</v>
      </c>
      <c r="Q2475" t="s"/>
      <c r="R2475" t="s">
        <v>112</v>
      </c>
      <c r="S2475" t="s">
        <v>2248</v>
      </c>
      <c r="T2475" t="s">
        <v>81</v>
      </c>
      <c r="U2475" t="s">
        <v>82</v>
      </c>
      <c r="V2475" t="s">
        <v>83</v>
      </c>
      <c r="W2475" t="s">
        <v>109</v>
      </c>
      <c r="X2475" t="s"/>
      <c r="Y2475" t="s">
        <v>85</v>
      </c>
      <c r="Z2475">
        <f>HYPERLINK("https://hotel-media.eclerx.com/savepage/tk_154624229583385_sr_189.html","info")</f>
        <v/>
      </c>
      <c r="AA2475" t="n">
        <v>-163106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484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163106</v>
      </c>
      <c r="AZ2475" t="s">
        <v>2244</v>
      </c>
      <c r="BA2475" t="s"/>
      <c r="BB2475" t="n">
        <v>222599</v>
      </c>
      <c r="BC2475" t="n">
        <v>52.50931</v>
      </c>
      <c r="BD2475" t="n">
        <v>52.50931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2242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131.99</v>
      </c>
      <c r="L2476" t="s">
        <v>76</v>
      </c>
      <c r="M2476" t="s"/>
      <c r="N2476" t="s">
        <v>544</v>
      </c>
      <c r="O2476" t="s">
        <v>78</v>
      </c>
      <c r="P2476" t="s">
        <v>2242</v>
      </c>
      <c r="Q2476" t="s"/>
      <c r="R2476" t="s">
        <v>112</v>
      </c>
      <c r="S2476" t="s">
        <v>587</v>
      </c>
      <c r="T2476" t="s">
        <v>81</v>
      </c>
      <c r="U2476" t="s">
        <v>82</v>
      </c>
      <c r="V2476" t="s">
        <v>83</v>
      </c>
      <c r="W2476" t="s">
        <v>109</v>
      </c>
      <c r="X2476" t="s"/>
      <c r="Y2476" t="s">
        <v>85</v>
      </c>
      <c r="Z2476">
        <f>HYPERLINK("https://hotel-media.eclerx.com/savepage/tk_154624229583385_sr_189.html","info")</f>
        <v/>
      </c>
      <c r="AA2476" t="n">
        <v>-163106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484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163106</v>
      </c>
      <c r="AZ2476" t="s">
        <v>2244</v>
      </c>
      <c r="BA2476" t="s"/>
      <c r="BB2476" t="n">
        <v>222599</v>
      </c>
      <c r="BC2476" t="n">
        <v>52.50931</v>
      </c>
      <c r="BD2476" t="n">
        <v>52.50931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2242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151.2</v>
      </c>
      <c r="L2477" t="s">
        <v>76</v>
      </c>
      <c r="M2477" t="s"/>
      <c r="N2477" t="s">
        <v>544</v>
      </c>
      <c r="O2477" t="s">
        <v>78</v>
      </c>
      <c r="P2477" t="s">
        <v>2242</v>
      </c>
      <c r="Q2477" t="s"/>
      <c r="R2477" t="s">
        <v>112</v>
      </c>
      <c r="S2477" t="s">
        <v>1037</v>
      </c>
      <c r="T2477" t="s">
        <v>81</v>
      </c>
      <c r="U2477" t="s">
        <v>82</v>
      </c>
      <c r="V2477" t="s">
        <v>83</v>
      </c>
      <c r="W2477" t="s">
        <v>84</v>
      </c>
      <c r="X2477" t="s"/>
      <c r="Y2477" t="s">
        <v>85</v>
      </c>
      <c r="Z2477">
        <f>HYPERLINK("https://hotel-media.eclerx.com/savepage/tk_154624229583385_sr_189.html","info")</f>
        <v/>
      </c>
      <c r="AA2477" t="n">
        <v>-163106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484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163106</v>
      </c>
      <c r="AZ2477" t="s">
        <v>2244</v>
      </c>
      <c r="BA2477" t="s"/>
      <c r="BB2477" t="n">
        <v>222599</v>
      </c>
      <c r="BC2477" t="n">
        <v>52.50931</v>
      </c>
      <c r="BD2477" t="n">
        <v>52.50931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2242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151.29</v>
      </c>
      <c r="L2478" t="s">
        <v>76</v>
      </c>
      <c r="M2478" t="s"/>
      <c r="N2478" t="s">
        <v>2245</v>
      </c>
      <c r="O2478" t="s">
        <v>78</v>
      </c>
      <c r="P2478" t="s">
        <v>2242</v>
      </c>
      <c r="Q2478" t="s"/>
      <c r="R2478" t="s">
        <v>112</v>
      </c>
      <c r="S2478" t="s">
        <v>2249</v>
      </c>
      <c r="T2478" t="s">
        <v>81</v>
      </c>
      <c r="U2478" t="s">
        <v>82</v>
      </c>
      <c r="V2478" t="s">
        <v>83</v>
      </c>
      <c r="W2478" t="s">
        <v>84</v>
      </c>
      <c r="X2478" t="s"/>
      <c r="Y2478" t="s">
        <v>85</v>
      </c>
      <c r="Z2478">
        <f>HYPERLINK("https://hotel-media.eclerx.com/savepage/tk_154624229583385_sr_189.html","info")</f>
        <v/>
      </c>
      <c r="AA2478" t="n">
        <v>-163106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484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163106</v>
      </c>
      <c r="AZ2478" t="s">
        <v>2244</v>
      </c>
      <c r="BA2478" t="s"/>
      <c r="BB2478" t="n">
        <v>222599</v>
      </c>
      <c r="BC2478" t="n">
        <v>52.50931</v>
      </c>
      <c r="BD2478" t="n">
        <v>52.50931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2242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151.99</v>
      </c>
      <c r="L2479" t="s">
        <v>76</v>
      </c>
      <c r="M2479" t="s"/>
      <c r="N2479" t="s">
        <v>2247</v>
      </c>
      <c r="O2479" t="s">
        <v>78</v>
      </c>
      <c r="P2479" t="s">
        <v>2242</v>
      </c>
      <c r="Q2479" t="s"/>
      <c r="R2479" t="s">
        <v>112</v>
      </c>
      <c r="S2479" t="s">
        <v>336</v>
      </c>
      <c r="T2479" t="s">
        <v>81</v>
      </c>
      <c r="U2479" t="s">
        <v>82</v>
      </c>
      <c r="V2479" t="s">
        <v>83</v>
      </c>
      <c r="W2479" t="s">
        <v>109</v>
      </c>
      <c r="X2479" t="s"/>
      <c r="Y2479" t="s">
        <v>85</v>
      </c>
      <c r="Z2479">
        <f>HYPERLINK("https://hotel-media.eclerx.com/savepage/tk_154624229583385_sr_189.html","info")</f>
        <v/>
      </c>
      <c r="AA2479" t="n">
        <v>-163106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484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163106</v>
      </c>
      <c r="AZ2479" t="s">
        <v>2244</v>
      </c>
      <c r="BA2479" t="s"/>
      <c r="BB2479" t="n">
        <v>222599</v>
      </c>
      <c r="BC2479" t="n">
        <v>52.50931</v>
      </c>
      <c r="BD2479" t="n">
        <v>52.50931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2242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159.8</v>
      </c>
      <c r="L2480" t="s">
        <v>76</v>
      </c>
      <c r="M2480" t="s"/>
      <c r="N2480" t="s">
        <v>2247</v>
      </c>
      <c r="O2480" t="s">
        <v>78</v>
      </c>
      <c r="P2480" t="s">
        <v>2242</v>
      </c>
      <c r="Q2480" t="s"/>
      <c r="R2480" t="s">
        <v>112</v>
      </c>
      <c r="S2480" t="s">
        <v>2250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>
        <f>HYPERLINK("https://hotel-media.eclerx.com/savepage/tk_154624229583385_sr_189.html","info")</f>
        <v/>
      </c>
      <c r="AA2480" t="n">
        <v>-163106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484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163106</v>
      </c>
      <c r="AZ2480" t="s">
        <v>2244</v>
      </c>
      <c r="BA2480" t="s"/>
      <c r="BB2480" t="n">
        <v>222599</v>
      </c>
      <c r="BC2480" t="n">
        <v>52.50931</v>
      </c>
      <c r="BD2480" t="n">
        <v>52.50931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2242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168</v>
      </c>
      <c r="L2481" t="s">
        <v>76</v>
      </c>
      <c r="M2481" t="s"/>
      <c r="N2481" t="s">
        <v>544</v>
      </c>
      <c r="O2481" t="s">
        <v>78</v>
      </c>
      <c r="P2481" t="s">
        <v>2242</v>
      </c>
      <c r="Q2481" t="s"/>
      <c r="R2481" t="s">
        <v>112</v>
      </c>
      <c r="S2481" t="s">
        <v>565</v>
      </c>
      <c r="T2481" t="s">
        <v>81</v>
      </c>
      <c r="U2481" t="s">
        <v>82</v>
      </c>
      <c r="V2481" t="s">
        <v>83</v>
      </c>
      <c r="W2481" t="s">
        <v>84</v>
      </c>
      <c r="X2481" t="s"/>
      <c r="Y2481" t="s">
        <v>85</v>
      </c>
      <c r="Z2481">
        <f>HYPERLINK("https://hotel-media.eclerx.com/savepage/tk_154624229583385_sr_189.html","info")</f>
        <v/>
      </c>
      <c r="AA2481" t="n">
        <v>-163106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484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163106</v>
      </c>
      <c r="AZ2481" t="s">
        <v>2244</v>
      </c>
      <c r="BA2481" t="s"/>
      <c r="BB2481" t="n">
        <v>222599</v>
      </c>
      <c r="BC2481" t="n">
        <v>52.50931</v>
      </c>
      <c r="BD2481" t="n">
        <v>52.50931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2242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177.99</v>
      </c>
      <c r="L2482" t="s">
        <v>76</v>
      </c>
      <c r="M2482" t="s"/>
      <c r="N2482" t="s">
        <v>2245</v>
      </c>
      <c r="O2482" t="s">
        <v>78</v>
      </c>
      <c r="P2482" t="s">
        <v>2242</v>
      </c>
      <c r="Q2482" t="s"/>
      <c r="R2482" t="s">
        <v>112</v>
      </c>
      <c r="S2482" t="s">
        <v>1034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>
        <f>HYPERLINK("https://hotel-media.eclerx.com/savepage/tk_154624229583385_sr_189.html","info")</f>
        <v/>
      </c>
      <c r="AA2482" t="n">
        <v>-163106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484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163106</v>
      </c>
      <c r="AZ2482" t="s">
        <v>2244</v>
      </c>
      <c r="BA2482" t="s"/>
      <c r="BB2482" t="n">
        <v>222599</v>
      </c>
      <c r="BC2482" t="n">
        <v>52.50931</v>
      </c>
      <c r="BD2482" t="n">
        <v>52.50931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2242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188</v>
      </c>
      <c r="L2483" t="s">
        <v>76</v>
      </c>
      <c r="M2483" t="s"/>
      <c r="N2483" t="s">
        <v>2247</v>
      </c>
      <c r="O2483" t="s">
        <v>78</v>
      </c>
      <c r="P2483" t="s">
        <v>2242</v>
      </c>
      <c r="Q2483" t="s"/>
      <c r="R2483" t="s">
        <v>112</v>
      </c>
      <c r="S2483" t="s">
        <v>685</v>
      </c>
      <c r="T2483" t="s">
        <v>81</v>
      </c>
      <c r="U2483" t="s">
        <v>82</v>
      </c>
      <c r="V2483" t="s">
        <v>83</v>
      </c>
      <c r="W2483" t="s">
        <v>84</v>
      </c>
      <c r="X2483" t="s"/>
      <c r="Y2483" t="s">
        <v>85</v>
      </c>
      <c r="Z2483">
        <f>HYPERLINK("https://hotel-media.eclerx.com/savepage/tk_154624229583385_sr_189.html","info")</f>
        <v/>
      </c>
      <c r="AA2483" t="n">
        <v>-163106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484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163106</v>
      </c>
      <c r="AZ2483" t="s">
        <v>2244</v>
      </c>
      <c r="BA2483" t="s"/>
      <c r="BB2483" t="n">
        <v>222599</v>
      </c>
      <c r="BC2483" t="n">
        <v>52.50931</v>
      </c>
      <c r="BD2483" t="n">
        <v>52.50931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1230</v>
      </c>
      <c r="F2484" t="n">
        <v>3625722</v>
      </c>
      <c r="G2484" t="s">
        <v>74</v>
      </c>
      <c r="H2484" t="s">
        <v>75</v>
      </c>
      <c r="I2484" t="s"/>
      <c r="J2484" t="s">
        <v>74</v>
      </c>
      <c r="K2484" t="n">
        <v>95.5</v>
      </c>
      <c r="L2484" t="s">
        <v>76</v>
      </c>
      <c r="M2484" t="s"/>
      <c r="N2484" t="s">
        <v>93</v>
      </c>
      <c r="O2484" t="s">
        <v>78</v>
      </c>
      <c r="P2484" t="s">
        <v>1231</v>
      </c>
      <c r="Q2484" t="s"/>
      <c r="R2484" t="s">
        <v>107</v>
      </c>
      <c r="S2484" t="s">
        <v>326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>
        <f>HYPERLINK("https://hotel-media.eclerx.com/savepage/tk_15462423433902793_sr_189.html","info")</f>
        <v/>
      </c>
      <c r="AA2484" t="n">
        <v>547211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509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4016932</v>
      </c>
      <c r="AZ2484" t="s">
        <v>1232</v>
      </c>
      <c r="BA2484" t="s"/>
      <c r="BB2484" t="n">
        <v>697768</v>
      </c>
      <c r="BC2484" t="n">
        <v>52.523847</v>
      </c>
      <c r="BD2484" t="n">
        <v>52.523847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1230</v>
      </c>
      <c r="F2485" t="n">
        <v>3625722</v>
      </c>
      <c r="G2485" t="s">
        <v>74</v>
      </c>
      <c r="H2485" t="s">
        <v>75</v>
      </c>
      <c r="I2485" t="s"/>
      <c r="J2485" t="s">
        <v>74</v>
      </c>
      <c r="K2485" t="n">
        <v>90.01000000000001</v>
      </c>
      <c r="L2485" t="s">
        <v>76</v>
      </c>
      <c r="M2485" t="s"/>
      <c r="N2485" t="s">
        <v>1233</v>
      </c>
      <c r="O2485" t="s">
        <v>78</v>
      </c>
      <c r="P2485" t="s">
        <v>1231</v>
      </c>
      <c r="Q2485" t="s"/>
      <c r="R2485" t="s">
        <v>107</v>
      </c>
      <c r="S2485" t="s">
        <v>1234</v>
      </c>
      <c r="T2485" t="s">
        <v>81</v>
      </c>
      <c r="U2485" t="s">
        <v>82</v>
      </c>
      <c r="V2485" t="s">
        <v>83</v>
      </c>
      <c r="W2485" t="s">
        <v>109</v>
      </c>
      <c r="X2485" t="s"/>
      <c r="Y2485" t="s">
        <v>85</v>
      </c>
      <c r="Z2485">
        <f>HYPERLINK("https://hotel-media.eclerx.com/savepage/tk_15462423433902793_sr_189.html","info")</f>
        <v/>
      </c>
      <c r="AA2485" t="n">
        <v>547211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509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4016932</v>
      </c>
      <c r="AZ2485" t="s">
        <v>1232</v>
      </c>
      <c r="BA2485" t="s"/>
      <c r="BB2485" t="n">
        <v>697768</v>
      </c>
      <c r="BC2485" t="n">
        <v>52.523847</v>
      </c>
      <c r="BD2485" t="n">
        <v>52.523847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1230</v>
      </c>
      <c r="F2486" t="n">
        <v>3625722</v>
      </c>
      <c r="G2486" t="s">
        <v>74</v>
      </c>
      <c r="H2486" t="s">
        <v>75</v>
      </c>
      <c r="I2486" t="s"/>
      <c r="J2486" t="s">
        <v>74</v>
      </c>
      <c r="K2486" t="n">
        <v>105</v>
      </c>
      <c r="L2486" t="s">
        <v>76</v>
      </c>
      <c r="M2486" t="s"/>
      <c r="N2486" t="s">
        <v>104</v>
      </c>
      <c r="O2486" t="s">
        <v>78</v>
      </c>
      <c r="P2486" t="s">
        <v>1231</v>
      </c>
      <c r="Q2486" t="s"/>
      <c r="R2486" t="s">
        <v>107</v>
      </c>
      <c r="S2486" t="s">
        <v>225</v>
      </c>
      <c r="T2486" t="s">
        <v>81</v>
      </c>
      <c r="U2486" t="s">
        <v>82</v>
      </c>
      <c r="V2486" t="s">
        <v>83</v>
      </c>
      <c r="W2486" t="s">
        <v>84</v>
      </c>
      <c r="X2486" t="s"/>
      <c r="Y2486" t="s">
        <v>85</v>
      </c>
      <c r="Z2486">
        <f>HYPERLINK("https://hotel-media.eclerx.com/savepage/tk_15462423433902793_sr_189.html","info")</f>
        <v/>
      </c>
      <c r="AA2486" t="n">
        <v>547211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509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4016932</v>
      </c>
      <c r="AZ2486" t="s">
        <v>1232</v>
      </c>
      <c r="BA2486" t="s"/>
      <c r="BB2486" t="n">
        <v>697768</v>
      </c>
      <c r="BC2486" t="n">
        <v>52.523847</v>
      </c>
      <c r="BD2486" t="n">
        <v>52.523847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1230</v>
      </c>
      <c r="F2487" t="n">
        <v>3625722</v>
      </c>
      <c r="G2487" t="s">
        <v>74</v>
      </c>
      <c r="H2487" t="s">
        <v>75</v>
      </c>
      <c r="I2487" t="s"/>
      <c r="J2487" t="s">
        <v>74</v>
      </c>
      <c r="K2487" t="n">
        <v>115.01</v>
      </c>
      <c r="L2487" t="s">
        <v>76</v>
      </c>
      <c r="M2487" t="s"/>
      <c r="N2487" t="s">
        <v>1233</v>
      </c>
      <c r="O2487" t="s">
        <v>78</v>
      </c>
      <c r="P2487" t="s">
        <v>1231</v>
      </c>
      <c r="Q2487" t="s"/>
      <c r="R2487" t="s">
        <v>107</v>
      </c>
      <c r="S2487" t="s">
        <v>357</v>
      </c>
      <c r="T2487" t="s">
        <v>81</v>
      </c>
      <c r="U2487" t="s">
        <v>82</v>
      </c>
      <c r="V2487" t="s">
        <v>83</v>
      </c>
      <c r="W2487" t="s">
        <v>84</v>
      </c>
      <c r="X2487" t="s"/>
      <c r="Y2487" t="s">
        <v>85</v>
      </c>
      <c r="Z2487">
        <f>HYPERLINK("https://hotel-media.eclerx.com/savepage/tk_15462423433902793_sr_189.html","info")</f>
        <v/>
      </c>
      <c r="AA2487" t="n">
        <v>547211</v>
      </c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509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4016932</v>
      </c>
      <c r="AZ2487" t="s">
        <v>1232</v>
      </c>
      <c r="BA2487" t="s"/>
      <c r="BB2487" t="n">
        <v>697768</v>
      </c>
      <c r="BC2487" t="n">
        <v>52.523847</v>
      </c>
      <c r="BD2487" t="n">
        <v>52.523847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1230</v>
      </c>
      <c r="F2488" t="n">
        <v>3625722</v>
      </c>
      <c r="G2488" t="s">
        <v>74</v>
      </c>
      <c r="H2488" t="s">
        <v>75</v>
      </c>
      <c r="I2488" t="s"/>
      <c r="J2488" t="s">
        <v>74</v>
      </c>
      <c r="K2488" t="n">
        <v>120</v>
      </c>
      <c r="L2488" t="s">
        <v>76</v>
      </c>
      <c r="M2488" t="s"/>
      <c r="N2488" t="s">
        <v>216</v>
      </c>
      <c r="O2488" t="s">
        <v>78</v>
      </c>
      <c r="P2488" t="s">
        <v>1231</v>
      </c>
      <c r="Q2488" t="s"/>
      <c r="R2488" t="s">
        <v>107</v>
      </c>
      <c r="S2488" t="s">
        <v>554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>
        <f>HYPERLINK("https://hotel-media.eclerx.com/savepage/tk_15462423433902793_sr_189.html","info")</f>
        <v/>
      </c>
      <c r="AA2488" t="n">
        <v>547211</v>
      </c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509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4016932</v>
      </c>
      <c r="AZ2488" t="s">
        <v>1232</v>
      </c>
      <c r="BA2488" t="s"/>
      <c r="BB2488" t="n">
        <v>697768</v>
      </c>
      <c r="BC2488" t="n">
        <v>52.523847</v>
      </c>
      <c r="BD2488" t="n">
        <v>52.523847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2097</v>
      </c>
      <c r="F2489" t="n">
        <v>3301678</v>
      </c>
      <c r="G2489" t="s">
        <v>74</v>
      </c>
      <c r="H2489" t="s">
        <v>75</v>
      </c>
      <c r="I2489" t="s"/>
      <c r="J2489" t="s">
        <v>74</v>
      </c>
      <c r="K2489" t="n">
        <v>62.2</v>
      </c>
      <c r="L2489" t="s">
        <v>76</v>
      </c>
      <c r="M2489" t="s"/>
      <c r="N2489" t="s">
        <v>93</v>
      </c>
      <c r="O2489" t="s">
        <v>78</v>
      </c>
      <c r="P2489" t="s">
        <v>2098</v>
      </c>
      <c r="Q2489" t="s"/>
      <c r="R2489" t="s">
        <v>171</v>
      </c>
      <c r="S2489" t="s">
        <v>2099</v>
      </c>
      <c r="T2489" t="s">
        <v>81</v>
      </c>
      <c r="U2489" t="s">
        <v>82</v>
      </c>
      <c r="V2489" t="s">
        <v>83</v>
      </c>
      <c r="W2489" t="s">
        <v>109</v>
      </c>
      <c r="X2489" t="s"/>
      <c r="Y2489" t="s">
        <v>85</v>
      </c>
      <c r="Z2489">
        <f>HYPERLINK("https://hotel-media.eclerx.com/savepage/tk_15462417159053762_sr_189.html","info")</f>
        <v/>
      </c>
      <c r="AA2489" t="n">
        <v>519865</v>
      </c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215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4056098</v>
      </c>
      <c r="AZ2489" t="s">
        <v>2100</v>
      </c>
      <c r="BA2489" t="s"/>
      <c r="BB2489" t="n">
        <v>699338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2097</v>
      </c>
      <c r="F2490" t="n">
        <v>3301678</v>
      </c>
      <c r="G2490" t="s">
        <v>74</v>
      </c>
      <c r="H2490" t="s">
        <v>75</v>
      </c>
      <c r="I2490" t="s"/>
      <c r="J2490" t="s">
        <v>74</v>
      </c>
      <c r="K2490" t="n">
        <v>67.2</v>
      </c>
      <c r="L2490" t="s">
        <v>76</v>
      </c>
      <c r="M2490" t="s"/>
      <c r="N2490" t="s">
        <v>95</v>
      </c>
      <c r="O2490" t="s">
        <v>78</v>
      </c>
      <c r="P2490" t="s">
        <v>2098</v>
      </c>
      <c r="Q2490" t="s"/>
      <c r="R2490" t="s">
        <v>171</v>
      </c>
      <c r="S2490" t="s">
        <v>2101</v>
      </c>
      <c r="T2490" t="s">
        <v>81</v>
      </c>
      <c r="U2490" t="s">
        <v>82</v>
      </c>
      <c r="V2490" t="s">
        <v>83</v>
      </c>
      <c r="W2490" t="s">
        <v>109</v>
      </c>
      <c r="X2490" t="s"/>
      <c r="Y2490" t="s">
        <v>85</v>
      </c>
      <c r="Z2490">
        <f>HYPERLINK("https://hotel-media.eclerx.com/savepage/tk_15462417159053762_sr_189.html","info")</f>
        <v/>
      </c>
      <c r="AA2490" t="n">
        <v>519865</v>
      </c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215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4056098</v>
      </c>
      <c r="AZ2490" t="s">
        <v>2100</v>
      </c>
      <c r="BA2490" t="s"/>
      <c r="BB2490" t="n">
        <v>699338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2097</v>
      </c>
      <c r="F2491" t="n">
        <v>3301678</v>
      </c>
      <c r="G2491" t="s">
        <v>74</v>
      </c>
      <c r="H2491" t="s">
        <v>75</v>
      </c>
      <c r="I2491" t="s"/>
      <c r="J2491" t="s">
        <v>74</v>
      </c>
      <c r="K2491" t="n">
        <v>72.2</v>
      </c>
      <c r="L2491" t="s">
        <v>76</v>
      </c>
      <c r="M2491" t="s"/>
      <c r="N2491" t="s">
        <v>327</v>
      </c>
      <c r="O2491" t="s">
        <v>78</v>
      </c>
      <c r="P2491" t="s">
        <v>2098</v>
      </c>
      <c r="Q2491" t="s"/>
      <c r="R2491" t="s">
        <v>171</v>
      </c>
      <c r="S2491" t="s">
        <v>2102</v>
      </c>
      <c r="T2491" t="s">
        <v>81</v>
      </c>
      <c r="U2491" t="s">
        <v>82</v>
      </c>
      <c r="V2491" t="s">
        <v>83</v>
      </c>
      <c r="W2491" t="s">
        <v>109</v>
      </c>
      <c r="X2491" t="s"/>
      <c r="Y2491" t="s">
        <v>85</v>
      </c>
      <c r="Z2491">
        <f>HYPERLINK("https://hotel-media.eclerx.com/savepage/tk_15462417159053762_sr_189.html","info")</f>
        <v/>
      </c>
      <c r="AA2491" t="n">
        <v>519865</v>
      </c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215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4056098</v>
      </c>
      <c r="AZ2491" t="s">
        <v>2100</v>
      </c>
      <c r="BA2491" t="s"/>
      <c r="BB2491" t="n">
        <v>699338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2251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107.44</v>
      </c>
      <c r="L2492" t="s">
        <v>76</v>
      </c>
      <c r="M2492" t="s"/>
      <c r="N2492" t="s">
        <v>2252</v>
      </c>
      <c r="O2492" t="s">
        <v>78</v>
      </c>
      <c r="P2492" t="s">
        <v>2251</v>
      </c>
      <c r="Q2492" t="s"/>
      <c r="R2492" t="s">
        <v>171</v>
      </c>
      <c r="S2492" t="s">
        <v>2253</v>
      </c>
      <c r="T2492" t="s">
        <v>81</v>
      </c>
      <c r="U2492" t="s">
        <v>82</v>
      </c>
      <c r="V2492" t="s">
        <v>83</v>
      </c>
      <c r="W2492" t="s">
        <v>109</v>
      </c>
      <c r="X2492" t="s"/>
      <c r="Y2492" t="s">
        <v>85</v>
      </c>
      <c r="Z2492">
        <f>HYPERLINK("https://hotel-media.eclerx.com/savepage/tk_1546242181296925_sr_188.html","info")</f>
        <v/>
      </c>
      <c r="AA2492" t="n">
        <v>-2071826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494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2071826</v>
      </c>
      <c r="AZ2492" t="s">
        <v>2254</v>
      </c>
      <c r="BA2492" t="s"/>
      <c r="BB2492" t="n">
        <v>423131</v>
      </c>
      <c r="BC2492" t="n">
        <v>52.529388</v>
      </c>
      <c r="BD2492" t="n">
        <v>52.529388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2251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126.8</v>
      </c>
      <c r="L2493" t="s">
        <v>76</v>
      </c>
      <c r="M2493" t="s"/>
      <c r="N2493" t="s">
        <v>104</v>
      </c>
      <c r="O2493" t="s">
        <v>78</v>
      </c>
      <c r="P2493" t="s">
        <v>2251</v>
      </c>
      <c r="Q2493" t="s"/>
      <c r="R2493" t="s">
        <v>171</v>
      </c>
      <c r="S2493" t="s">
        <v>2255</v>
      </c>
      <c r="T2493" t="s">
        <v>81</v>
      </c>
      <c r="U2493" t="s">
        <v>82</v>
      </c>
      <c r="V2493" t="s">
        <v>83</v>
      </c>
      <c r="W2493" t="s">
        <v>109</v>
      </c>
      <c r="X2493" t="s"/>
      <c r="Y2493" t="s">
        <v>85</v>
      </c>
      <c r="Z2493">
        <f>HYPERLINK("https://hotel-media.eclerx.com/savepage/tk_1546242181296925_sr_188.html","info")</f>
        <v/>
      </c>
      <c r="AA2493" t="n">
        <v>-2071826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494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2071826</v>
      </c>
      <c r="AZ2493" t="s">
        <v>2254</v>
      </c>
      <c r="BA2493" t="s"/>
      <c r="BB2493" t="n">
        <v>423131</v>
      </c>
      <c r="BC2493" t="n">
        <v>52.529388</v>
      </c>
      <c r="BD2493" t="n">
        <v>52.529388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2251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145</v>
      </c>
      <c r="L2494" t="s">
        <v>76</v>
      </c>
      <c r="M2494" t="s"/>
      <c r="N2494" t="s">
        <v>475</v>
      </c>
      <c r="O2494" t="s">
        <v>78</v>
      </c>
      <c r="P2494" t="s">
        <v>2251</v>
      </c>
      <c r="Q2494" t="s"/>
      <c r="R2494" t="s">
        <v>171</v>
      </c>
      <c r="S2494" t="s">
        <v>562</v>
      </c>
      <c r="T2494" t="s">
        <v>81</v>
      </c>
      <c r="U2494" t="s">
        <v>82</v>
      </c>
      <c r="V2494" t="s">
        <v>83</v>
      </c>
      <c r="W2494" t="s">
        <v>109</v>
      </c>
      <c r="X2494" t="s"/>
      <c r="Y2494" t="s">
        <v>85</v>
      </c>
      <c r="Z2494">
        <f>HYPERLINK("https://hotel-media.eclerx.com/savepage/tk_1546242181296925_sr_188.html","info")</f>
        <v/>
      </c>
      <c r="AA2494" t="n">
        <v>-2071826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494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2071826</v>
      </c>
      <c r="AZ2494" t="s">
        <v>2254</v>
      </c>
      <c r="BA2494" t="s"/>
      <c r="BB2494" t="n">
        <v>423131</v>
      </c>
      <c r="BC2494" t="n">
        <v>52.529388</v>
      </c>
      <c r="BD2494" t="n">
        <v>52.529388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2161</v>
      </c>
      <c r="F2495" t="n">
        <v>3543102</v>
      </c>
      <c r="G2495" t="s">
        <v>74</v>
      </c>
      <c r="H2495" t="s">
        <v>75</v>
      </c>
      <c r="I2495" t="s"/>
      <c r="J2495" t="s">
        <v>74</v>
      </c>
      <c r="K2495" t="n">
        <v>173.5</v>
      </c>
      <c r="L2495" t="s">
        <v>76</v>
      </c>
      <c r="M2495" t="s"/>
      <c r="N2495" t="s">
        <v>2162</v>
      </c>
      <c r="O2495" t="s">
        <v>78</v>
      </c>
      <c r="P2495" t="s">
        <v>2163</v>
      </c>
      <c r="Q2495" t="s"/>
      <c r="R2495" t="s">
        <v>107</v>
      </c>
      <c r="S2495" t="s">
        <v>1590</v>
      </c>
      <c r="T2495" t="s">
        <v>81</v>
      </c>
      <c r="U2495" t="s">
        <v>82</v>
      </c>
      <c r="V2495" t="s">
        <v>83</v>
      </c>
      <c r="W2495" t="s">
        <v>109</v>
      </c>
      <c r="X2495" t="s"/>
      <c r="Y2495" t="s">
        <v>85</v>
      </c>
      <c r="Z2495">
        <f>HYPERLINK("https://hotel-media.eclerx.com/savepage/tk_15462415696721337_sr_188.html","info")</f>
        <v/>
      </c>
      <c r="AA2495" t="n">
        <v>558761</v>
      </c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162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2071458</v>
      </c>
      <c r="AZ2495" t="s">
        <v>2164</v>
      </c>
      <c r="BA2495" t="s"/>
      <c r="BB2495" t="n">
        <v>407711</v>
      </c>
      <c r="BC2495" t="n">
        <v>52.523242</v>
      </c>
      <c r="BD2495" t="n">
        <v>52.523242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2161</v>
      </c>
      <c r="F2496" t="n">
        <v>3543102</v>
      </c>
      <c r="G2496" t="s">
        <v>74</v>
      </c>
      <c r="H2496" t="s">
        <v>75</v>
      </c>
      <c r="I2496" t="s"/>
      <c r="J2496" t="s">
        <v>74</v>
      </c>
      <c r="K2496" t="n">
        <v>193.5</v>
      </c>
      <c r="L2496" t="s">
        <v>76</v>
      </c>
      <c r="M2496" t="s"/>
      <c r="N2496" t="s">
        <v>2162</v>
      </c>
      <c r="O2496" t="s">
        <v>78</v>
      </c>
      <c r="P2496" t="s">
        <v>2163</v>
      </c>
      <c r="Q2496" t="s"/>
      <c r="R2496" t="s">
        <v>107</v>
      </c>
      <c r="S2496" t="s">
        <v>2165</v>
      </c>
      <c r="T2496" t="s">
        <v>81</v>
      </c>
      <c r="U2496" t="s">
        <v>82</v>
      </c>
      <c r="V2496" t="s">
        <v>83</v>
      </c>
      <c r="W2496" t="s">
        <v>84</v>
      </c>
      <c r="X2496" t="s"/>
      <c r="Y2496" t="s">
        <v>85</v>
      </c>
      <c r="Z2496">
        <f>HYPERLINK("https://hotel-media.eclerx.com/savepage/tk_15462415696721337_sr_188.html","info")</f>
        <v/>
      </c>
      <c r="AA2496" t="n">
        <v>558761</v>
      </c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162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2071458</v>
      </c>
      <c r="AZ2496" t="s">
        <v>2164</v>
      </c>
      <c r="BA2496" t="s"/>
      <c r="BB2496" t="n">
        <v>407711</v>
      </c>
      <c r="BC2496" t="n">
        <v>52.523242</v>
      </c>
      <c r="BD2496" t="n">
        <v>52.523242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2161</v>
      </c>
      <c r="F2497" t="n">
        <v>3543102</v>
      </c>
      <c r="G2497" t="s">
        <v>74</v>
      </c>
      <c r="H2497" t="s">
        <v>75</v>
      </c>
      <c r="I2497" t="s"/>
      <c r="J2497" t="s">
        <v>74</v>
      </c>
      <c r="K2497" t="n">
        <v>223.5</v>
      </c>
      <c r="L2497" t="s">
        <v>76</v>
      </c>
      <c r="M2497" t="s"/>
      <c r="N2497" t="s">
        <v>205</v>
      </c>
      <c r="O2497" t="s">
        <v>78</v>
      </c>
      <c r="P2497" t="s">
        <v>2163</v>
      </c>
      <c r="Q2497" t="s"/>
      <c r="R2497" t="s">
        <v>107</v>
      </c>
      <c r="S2497" t="s">
        <v>2166</v>
      </c>
      <c r="T2497" t="s">
        <v>81</v>
      </c>
      <c r="U2497" t="s">
        <v>82</v>
      </c>
      <c r="V2497" t="s">
        <v>83</v>
      </c>
      <c r="W2497" t="s">
        <v>109</v>
      </c>
      <c r="X2497" t="s"/>
      <c r="Y2497" t="s">
        <v>85</v>
      </c>
      <c r="Z2497">
        <f>HYPERLINK("https://hotel-media.eclerx.com/savepage/tk_15462415696721337_sr_188.html","info")</f>
        <v/>
      </c>
      <c r="AA2497" t="n">
        <v>558761</v>
      </c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162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2071458</v>
      </c>
      <c r="AZ2497" t="s">
        <v>2164</v>
      </c>
      <c r="BA2497" t="s"/>
      <c r="BB2497" t="n">
        <v>407711</v>
      </c>
      <c r="BC2497" t="n">
        <v>52.523242</v>
      </c>
      <c r="BD2497" t="n">
        <v>52.523242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2161</v>
      </c>
      <c r="F2498" t="n">
        <v>3543102</v>
      </c>
      <c r="G2498" t="s">
        <v>74</v>
      </c>
      <c r="H2498" t="s">
        <v>75</v>
      </c>
      <c r="I2498" t="s"/>
      <c r="J2498" t="s">
        <v>74</v>
      </c>
      <c r="K2498" t="n">
        <v>246.01</v>
      </c>
      <c r="L2498" t="s">
        <v>76</v>
      </c>
      <c r="M2498" t="s"/>
      <c r="N2498" t="s">
        <v>546</v>
      </c>
      <c r="O2498" t="s">
        <v>78</v>
      </c>
      <c r="P2498" t="s">
        <v>2163</v>
      </c>
      <c r="Q2498" t="s"/>
      <c r="R2498" t="s">
        <v>107</v>
      </c>
      <c r="S2498" t="s">
        <v>2167</v>
      </c>
      <c r="T2498" t="s">
        <v>81</v>
      </c>
      <c r="U2498" t="s">
        <v>82</v>
      </c>
      <c r="V2498" t="s">
        <v>83</v>
      </c>
      <c r="W2498" t="s">
        <v>84</v>
      </c>
      <c r="X2498" t="s"/>
      <c r="Y2498" t="s">
        <v>85</v>
      </c>
      <c r="Z2498">
        <f>HYPERLINK("https://hotel-media.eclerx.com/savepage/tk_15462415696721337_sr_188.html","info")</f>
        <v/>
      </c>
      <c r="AA2498" t="n">
        <v>558761</v>
      </c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162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2071458</v>
      </c>
      <c r="AZ2498" t="s">
        <v>2164</v>
      </c>
      <c r="BA2498" t="s"/>
      <c r="BB2498" t="n">
        <v>407711</v>
      </c>
      <c r="BC2498" t="n">
        <v>52.523242</v>
      </c>
      <c r="BD2498" t="n">
        <v>52.523242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2256</v>
      </c>
      <c r="F2499" t="n">
        <v>6295791</v>
      </c>
      <c r="G2499" t="s">
        <v>74</v>
      </c>
      <c r="H2499" t="s">
        <v>75</v>
      </c>
      <c r="I2499" t="s"/>
      <c r="J2499" t="s">
        <v>74</v>
      </c>
      <c r="K2499" t="n">
        <v>71.40000000000001</v>
      </c>
      <c r="L2499" t="s">
        <v>76</v>
      </c>
      <c r="M2499" t="s"/>
      <c r="N2499" t="s">
        <v>93</v>
      </c>
      <c r="O2499" t="s">
        <v>78</v>
      </c>
      <c r="P2499" t="s">
        <v>2257</v>
      </c>
      <c r="Q2499" t="s"/>
      <c r="R2499" t="s">
        <v>171</v>
      </c>
      <c r="S2499" t="s">
        <v>2258</v>
      </c>
      <c r="T2499" t="s">
        <v>81</v>
      </c>
      <c r="U2499" t="s">
        <v>82</v>
      </c>
      <c r="V2499" t="s">
        <v>83</v>
      </c>
      <c r="W2499" t="s">
        <v>109</v>
      </c>
      <c r="X2499" t="s"/>
      <c r="Y2499" t="s">
        <v>85</v>
      </c>
      <c r="Z2499">
        <f>HYPERLINK("https://hotel-media.eclerx.com/savepage/tk_15462421463897743_sr_189.html","info")</f>
        <v/>
      </c>
      <c r="AA2499" t="n">
        <v>273005</v>
      </c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416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2071795</v>
      </c>
      <c r="AZ2499" t="s">
        <v>2259</v>
      </c>
      <c r="BA2499" t="s"/>
      <c r="BB2499" t="n">
        <v>5625</v>
      </c>
      <c r="BC2499" t="n">
        <v>52.489693</v>
      </c>
      <c r="BD2499" t="n">
        <v>52.489693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2256</v>
      </c>
      <c r="F2500" t="n">
        <v>6295791</v>
      </c>
      <c r="G2500" t="s">
        <v>74</v>
      </c>
      <c r="H2500" t="s">
        <v>75</v>
      </c>
      <c r="I2500" t="s"/>
      <c r="J2500" t="s">
        <v>74</v>
      </c>
      <c r="K2500" t="n">
        <v>89.25</v>
      </c>
      <c r="L2500" t="s">
        <v>76</v>
      </c>
      <c r="M2500" t="s"/>
      <c r="N2500" t="s">
        <v>2153</v>
      </c>
      <c r="O2500" t="s">
        <v>78</v>
      </c>
      <c r="P2500" t="s">
        <v>2257</v>
      </c>
      <c r="Q2500" t="s"/>
      <c r="R2500" t="s">
        <v>171</v>
      </c>
      <c r="S2500" t="s">
        <v>1303</v>
      </c>
      <c r="T2500" t="s">
        <v>81</v>
      </c>
      <c r="U2500" t="s">
        <v>82</v>
      </c>
      <c r="V2500" t="s">
        <v>83</v>
      </c>
      <c r="W2500" t="s">
        <v>109</v>
      </c>
      <c r="X2500" t="s"/>
      <c r="Y2500" t="s">
        <v>85</v>
      </c>
      <c r="Z2500">
        <f>HYPERLINK("https://hotel-media.eclerx.com/savepage/tk_15462421463897743_sr_189.html","info")</f>
        <v/>
      </c>
      <c r="AA2500" t="n">
        <v>273005</v>
      </c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416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2071795</v>
      </c>
      <c r="AZ2500" t="s">
        <v>2259</v>
      </c>
      <c r="BA2500" t="s"/>
      <c r="BB2500" t="n">
        <v>5625</v>
      </c>
      <c r="BC2500" t="n">
        <v>52.489693</v>
      </c>
      <c r="BD2500" t="n">
        <v>52.489693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2256</v>
      </c>
      <c r="F2501" t="n">
        <v>6295791</v>
      </c>
      <c r="G2501" t="s">
        <v>74</v>
      </c>
      <c r="H2501" t="s">
        <v>75</v>
      </c>
      <c r="I2501" t="s"/>
      <c r="J2501" t="s">
        <v>74</v>
      </c>
      <c r="K2501" t="n">
        <v>94.5</v>
      </c>
      <c r="L2501" t="s">
        <v>76</v>
      </c>
      <c r="M2501" t="s"/>
      <c r="N2501" t="s">
        <v>595</v>
      </c>
      <c r="O2501" t="s">
        <v>78</v>
      </c>
      <c r="P2501" t="s">
        <v>2257</v>
      </c>
      <c r="Q2501" t="s"/>
      <c r="R2501" t="s">
        <v>171</v>
      </c>
      <c r="S2501" t="s">
        <v>642</v>
      </c>
      <c r="T2501" t="s">
        <v>81</v>
      </c>
      <c r="U2501" t="s">
        <v>82</v>
      </c>
      <c r="V2501" t="s">
        <v>83</v>
      </c>
      <c r="W2501" t="s">
        <v>109</v>
      </c>
      <c r="X2501" t="s"/>
      <c r="Y2501" t="s">
        <v>85</v>
      </c>
      <c r="Z2501">
        <f>HYPERLINK("https://hotel-media.eclerx.com/savepage/tk_15462421463897743_sr_189.html","info")</f>
        <v/>
      </c>
      <c r="AA2501" t="n">
        <v>273005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416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2071795</v>
      </c>
      <c r="AZ2501" t="s">
        <v>2259</v>
      </c>
      <c r="BA2501" t="s"/>
      <c r="BB2501" t="n">
        <v>5625</v>
      </c>
      <c r="BC2501" t="n">
        <v>52.489693</v>
      </c>
      <c r="BD2501" t="n">
        <v>52.489693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2256</v>
      </c>
      <c r="F2502" t="n">
        <v>6295791</v>
      </c>
      <c r="G2502" t="s">
        <v>74</v>
      </c>
      <c r="H2502" t="s">
        <v>75</v>
      </c>
      <c r="I2502" t="s"/>
      <c r="J2502" t="s">
        <v>74</v>
      </c>
      <c r="K2502" t="n">
        <v>105</v>
      </c>
      <c r="L2502" t="s">
        <v>76</v>
      </c>
      <c r="M2502" t="s"/>
      <c r="N2502" t="s">
        <v>201</v>
      </c>
      <c r="O2502" t="s">
        <v>78</v>
      </c>
      <c r="P2502" t="s">
        <v>2257</v>
      </c>
      <c r="Q2502" t="s"/>
      <c r="R2502" t="s">
        <v>171</v>
      </c>
      <c r="S2502" t="s">
        <v>225</v>
      </c>
      <c r="T2502" t="s">
        <v>81</v>
      </c>
      <c r="U2502" t="s">
        <v>82</v>
      </c>
      <c r="V2502" t="s">
        <v>83</v>
      </c>
      <c r="W2502" t="s">
        <v>109</v>
      </c>
      <c r="X2502" t="s"/>
      <c r="Y2502" t="s">
        <v>85</v>
      </c>
      <c r="Z2502">
        <f>HYPERLINK("https://hotel-media.eclerx.com/savepage/tk_15462421463897743_sr_189.html","info")</f>
        <v/>
      </c>
      <c r="AA2502" t="n">
        <v>273005</v>
      </c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416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2071795</v>
      </c>
      <c r="AZ2502" t="s">
        <v>2259</v>
      </c>
      <c r="BA2502" t="s"/>
      <c r="BB2502" t="n">
        <v>5625</v>
      </c>
      <c r="BC2502" t="n">
        <v>52.489693</v>
      </c>
      <c r="BD2502" t="n">
        <v>52.489693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2256</v>
      </c>
      <c r="F2503" t="n">
        <v>6295791</v>
      </c>
      <c r="G2503" t="s">
        <v>74</v>
      </c>
      <c r="H2503" t="s">
        <v>75</v>
      </c>
      <c r="I2503" t="s"/>
      <c r="J2503" t="s">
        <v>74</v>
      </c>
      <c r="K2503" t="n">
        <v>107.1</v>
      </c>
      <c r="L2503" t="s">
        <v>76</v>
      </c>
      <c r="M2503" t="s"/>
      <c r="N2503" t="s">
        <v>414</v>
      </c>
      <c r="O2503" t="s">
        <v>78</v>
      </c>
      <c r="P2503" t="s">
        <v>2257</v>
      </c>
      <c r="Q2503" t="s"/>
      <c r="R2503" t="s">
        <v>171</v>
      </c>
      <c r="S2503" t="s">
        <v>1095</v>
      </c>
      <c r="T2503" t="s">
        <v>81</v>
      </c>
      <c r="U2503" t="s">
        <v>82</v>
      </c>
      <c r="V2503" t="s">
        <v>83</v>
      </c>
      <c r="W2503" t="s">
        <v>109</v>
      </c>
      <c r="X2503" t="s"/>
      <c r="Y2503" t="s">
        <v>85</v>
      </c>
      <c r="Z2503">
        <f>HYPERLINK("https://hotel-media.eclerx.com/savepage/tk_15462421463897743_sr_189.html","info")</f>
        <v/>
      </c>
      <c r="AA2503" t="n">
        <v>273005</v>
      </c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416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2071795</v>
      </c>
      <c r="AZ2503" t="s">
        <v>2259</v>
      </c>
      <c r="BA2503" t="s"/>
      <c r="BB2503" t="n">
        <v>5625</v>
      </c>
      <c r="BC2503" t="n">
        <v>52.489693</v>
      </c>
      <c r="BD2503" t="n">
        <v>52.489693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2256</v>
      </c>
      <c r="F2504" t="n">
        <v>6295791</v>
      </c>
      <c r="G2504" t="s">
        <v>74</v>
      </c>
      <c r="H2504" t="s">
        <v>75</v>
      </c>
      <c r="I2504" t="s"/>
      <c r="J2504" t="s">
        <v>74</v>
      </c>
      <c r="K2504" t="n">
        <v>126</v>
      </c>
      <c r="L2504" t="s">
        <v>76</v>
      </c>
      <c r="M2504" t="s"/>
      <c r="N2504" t="s">
        <v>597</v>
      </c>
      <c r="O2504" t="s">
        <v>78</v>
      </c>
      <c r="P2504" t="s">
        <v>2257</v>
      </c>
      <c r="Q2504" t="s"/>
      <c r="R2504" t="s">
        <v>171</v>
      </c>
      <c r="S2504" t="s">
        <v>1046</v>
      </c>
      <c r="T2504" t="s">
        <v>81</v>
      </c>
      <c r="U2504" t="s">
        <v>82</v>
      </c>
      <c r="V2504" t="s">
        <v>83</v>
      </c>
      <c r="W2504" t="s">
        <v>109</v>
      </c>
      <c r="X2504" t="s"/>
      <c r="Y2504" t="s">
        <v>85</v>
      </c>
      <c r="Z2504">
        <f>HYPERLINK("https://hotel-media.eclerx.com/savepage/tk_15462421463897743_sr_189.html","info")</f>
        <v/>
      </c>
      <c r="AA2504" t="n">
        <v>273005</v>
      </c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416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2071795</v>
      </c>
      <c r="AZ2504" t="s">
        <v>2259</v>
      </c>
      <c r="BA2504" t="s"/>
      <c r="BB2504" t="n">
        <v>5625</v>
      </c>
      <c r="BC2504" t="n">
        <v>52.489693</v>
      </c>
      <c r="BD2504" t="n">
        <v>52.489693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2256</v>
      </c>
      <c r="F2505" t="n">
        <v>6295791</v>
      </c>
      <c r="G2505" t="s">
        <v>74</v>
      </c>
      <c r="H2505" t="s">
        <v>75</v>
      </c>
      <c r="I2505" t="s"/>
      <c r="J2505" t="s">
        <v>74</v>
      </c>
      <c r="K2505" t="n">
        <v>127</v>
      </c>
      <c r="L2505" t="s">
        <v>76</v>
      </c>
      <c r="M2505" t="s"/>
      <c r="N2505" t="s">
        <v>2153</v>
      </c>
      <c r="O2505" t="s">
        <v>78</v>
      </c>
      <c r="P2505" t="s">
        <v>2257</v>
      </c>
      <c r="Q2505" t="s"/>
      <c r="R2505" t="s">
        <v>171</v>
      </c>
      <c r="S2505" t="s">
        <v>1257</v>
      </c>
      <c r="T2505" t="s">
        <v>81</v>
      </c>
      <c r="U2505" t="s">
        <v>82</v>
      </c>
      <c r="V2505" t="s">
        <v>83</v>
      </c>
      <c r="W2505" t="s">
        <v>84</v>
      </c>
      <c r="X2505" t="s"/>
      <c r="Y2505" t="s">
        <v>85</v>
      </c>
      <c r="Z2505">
        <f>HYPERLINK("https://hotel-media.eclerx.com/savepage/tk_15462421463897743_sr_189.html","info")</f>
        <v/>
      </c>
      <c r="AA2505" t="n">
        <v>273005</v>
      </c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416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2071795</v>
      </c>
      <c r="AZ2505" t="s">
        <v>2259</v>
      </c>
      <c r="BA2505" t="s"/>
      <c r="BB2505" t="n">
        <v>5625</v>
      </c>
      <c r="BC2505" t="n">
        <v>52.489693</v>
      </c>
      <c r="BD2505" t="n">
        <v>52.489693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2256</v>
      </c>
      <c r="F2506" t="n">
        <v>6295791</v>
      </c>
      <c r="G2506" t="s">
        <v>74</v>
      </c>
      <c r="H2506" t="s">
        <v>75</v>
      </c>
      <c r="I2506" t="s"/>
      <c r="J2506" t="s">
        <v>74</v>
      </c>
      <c r="K2506" t="n">
        <v>148</v>
      </c>
      <c r="L2506" t="s">
        <v>76</v>
      </c>
      <c r="M2506" t="s"/>
      <c r="N2506" t="s">
        <v>414</v>
      </c>
      <c r="O2506" t="s">
        <v>78</v>
      </c>
      <c r="P2506" t="s">
        <v>2257</v>
      </c>
      <c r="Q2506" t="s"/>
      <c r="R2506" t="s">
        <v>171</v>
      </c>
      <c r="S2506" t="s">
        <v>754</v>
      </c>
      <c r="T2506" t="s">
        <v>81</v>
      </c>
      <c r="U2506" t="s">
        <v>82</v>
      </c>
      <c r="V2506" t="s">
        <v>83</v>
      </c>
      <c r="W2506" t="s">
        <v>84</v>
      </c>
      <c r="X2506" t="s"/>
      <c r="Y2506" t="s">
        <v>85</v>
      </c>
      <c r="Z2506">
        <f>HYPERLINK("https://hotel-media.eclerx.com/savepage/tk_15462421463897743_sr_189.html","info")</f>
        <v/>
      </c>
      <c r="AA2506" t="n">
        <v>273005</v>
      </c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416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2071795</v>
      </c>
      <c r="AZ2506" t="s">
        <v>2259</v>
      </c>
      <c r="BA2506" t="s"/>
      <c r="BB2506" t="n">
        <v>5625</v>
      </c>
      <c r="BC2506" t="n">
        <v>52.489693</v>
      </c>
      <c r="BD2506" t="n">
        <v>52.489693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1369</v>
      </c>
      <c r="F2507" t="n">
        <v>-1</v>
      </c>
      <c r="G2507" t="s">
        <v>74</v>
      </c>
      <c r="H2507" t="s">
        <v>75</v>
      </c>
      <c r="I2507" t="s"/>
      <c r="J2507" t="s">
        <v>74</v>
      </c>
      <c r="K2507" t="n">
        <v>50</v>
      </c>
      <c r="L2507" t="s">
        <v>76</v>
      </c>
      <c r="M2507" t="s"/>
      <c r="N2507" t="s">
        <v>77</v>
      </c>
      <c r="O2507" t="s">
        <v>78</v>
      </c>
      <c r="P2507" t="s">
        <v>1369</v>
      </c>
      <c r="Q2507" t="s"/>
      <c r="R2507" t="s">
        <v>79</v>
      </c>
      <c r="S2507" t="s">
        <v>653</v>
      </c>
      <c r="T2507" t="s">
        <v>81</v>
      </c>
      <c r="U2507" t="s">
        <v>82</v>
      </c>
      <c r="V2507" t="s">
        <v>83</v>
      </c>
      <c r="W2507" t="s">
        <v>109</v>
      </c>
      <c r="X2507" t="s"/>
      <c r="Y2507" t="s">
        <v>85</v>
      </c>
      <c r="Z2507">
        <f>HYPERLINK("https://hotel-media.eclerx.com/savepage/tk_15462420287417793_sr_188.html","info")</f>
        <v/>
      </c>
      <c r="AA2507" t="n">
        <v>-2071732</v>
      </c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410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2071732</v>
      </c>
      <c r="AZ2507" t="s">
        <v>1370</v>
      </c>
      <c r="BA2507" t="s"/>
      <c r="BB2507" t="n">
        <v>153570</v>
      </c>
      <c r="BC2507" t="n">
        <v>52.50431</v>
      </c>
      <c r="BD2507" t="n">
        <v>52.50431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1369</v>
      </c>
      <c r="F2508" t="n">
        <v>-1</v>
      </c>
      <c r="G2508" t="s">
        <v>74</v>
      </c>
      <c r="H2508" t="s">
        <v>75</v>
      </c>
      <c r="I2508" t="s"/>
      <c r="J2508" t="s">
        <v>74</v>
      </c>
      <c r="K2508" t="n">
        <v>52.25</v>
      </c>
      <c r="L2508" t="s">
        <v>76</v>
      </c>
      <c r="M2508" t="s"/>
      <c r="N2508" t="s">
        <v>93</v>
      </c>
      <c r="O2508" t="s">
        <v>78</v>
      </c>
      <c r="P2508" t="s">
        <v>1369</v>
      </c>
      <c r="Q2508" t="s"/>
      <c r="R2508" t="s">
        <v>79</v>
      </c>
      <c r="S2508" t="s">
        <v>229</v>
      </c>
      <c r="T2508" t="s">
        <v>81</v>
      </c>
      <c r="U2508" t="s">
        <v>82</v>
      </c>
      <c r="V2508" t="s">
        <v>83</v>
      </c>
      <c r="W2508" t="s">
        <v>109</v>
      </c>
      <c r="X2508" t="s"/>
      <c r="Y2508" t="s">
        <v>85</v>
      </c>
      <c r="Z2508">
        <f>HYPERLINK("https://hotel-media.eclerx.com/savepage/tk_15462420287417793_sr_188.html","info")</f>
        <v/>
      </c>
      <c r="AA2508" t="n">
        <v>-2071732</v>
      </c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410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2071732</v>
      </c>
      <c r="AZ2508" t="s">
        <v>1370</v>
      </c>
      <c r="BA2508" t="s"/>
      <c r="BB2508" t="n">
        <v>153570</v>
      </c>
      <c r="BC2508" t="n">
        <v>52.50431</v>
      </c>
      <c r="BD2508" t="n">
        <v>52.50431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1369</v>
      </c>
      <c r="F2509" t="n">
        <v>-1</v>
      </c>
      <c r="G2509" t="s">
        <v>74</v>
      </c>
      <c r="H2509" t="s">
        <v>75</v>
      </c>
      <c r="I2509" t="s"/>
      <c r="J2509" t="s">
        <v>74</v>
      </c>
      <c r="K2509" t="n">
        <v>55</v>
      </c>
      <c r="L2509" t="s">
        <v>76</v>
      </c>
      <c r="M2509" t="s"/>
      <c r="N2509" t="s">
        <v>95</v>
      </c>
      <c r="O2509" t="s">
        <v>78</v>
      </c>
      <c r="P2509" t="s">
        <v>1369</v>
      </c>
      <c r="Q2509" t="s"/>
      <c r="R2509" t="s">
        <v>79</v>
      </c>
      <c r="S2509" t="s">
        <v>231</v>
      </c>
      <c r="T2509" t="s">
        <v>81</v>
      </c>
      <c r="U2509" t="s">
        <v>82</v>
      </c>
      <c r="V2509" t="s">
        <v>83</v>
      </c>
      <c r="W2509" t="s">
        <v>109</v>
      </c>
      <c r="X2509" t="s"/>
      <c r="Y2509" t="s">
        <v>85</v>
      </c>
      <c r="Z2509">
        <f>HYPERLINK("https://hotel-media.eclerx.com/savepage/tk_15462420287417793_sr_188.html","info")</f>
        <v/>
      </c>
      <c r="AA2509" t="n">
        <v>-2071732</v>
      </c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410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2071732</v>
      </c>
      <c r="AZ2509" t="s">
        <v>1370</v>
      </c>
      <c r="BA2509" t="s"/>
      <c r="BB2509" t="n">
        <v>153570</v>
      </c>
      <c r="BC2509" t="n">
        <v>52.50431</v>
      </c>
      <c r="BD2509" t="n">
        <v>52.50431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1350</v>
      </c>
      <c r="F2510" t="n">
        <v>-1</v>
      </c>
      <c r="G2510" t="s">
        <v>74</v>
      </c>
      <c r="H2510" t="s">
        <v>75</v>
      </c>
      <c r="I2510" t="s"/>
      <c r="J2510" t="s">
        <v>74</v>
      </c>
      <c r="K2510" t="n">
        <v>94</v>
      </c>
      <c r="L2510" t="s">
        <v>76</v>
      </c>
      <c r="M2510" t="s"/>
      <c r="N2510" t="s">
        <v>104</v>
      </c>
      <c r="O2510" t="s">
        <v>78</v>
      </c>
      <c r="P2510" t="s">
        <v>1350</v>
      </c>
      <c r="Q2510" t="s"/>
      <c r="R2510" t="s">
        <v>171</v>
      </c>
      <c r="S2510" t="s">
        <v>589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>
        <f>HYPERLINK("https://hotel-media.eclerx.com/savepage/tk_15462415390440671_sr_188.html","info")</f>
        <v/>
      </c>
      <c r="AA2510" t="n">
        <v>-8979262</v>
      </c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146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8979262</v>
      </c>
      <c r="AZ2510" t="s">
        <v>1351</v>
      </c>
      <c r="BA2510" t="s"/>
      <c r="BB2510" t="n">
        <v>153254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1350</v>
      </c>
      <c r="F2511" t="n">
        <v>-1</v>
      </c>
      <c r="G2511" t="s">
        <v>74</v>
      </c>
      <c r="H2511" t="s">
        <v>75</v>
      </c>
      <c r="I2511" t="s"/>
      <c r="J2511" t="s">
        <v>74</v>
      </c>
      <c r="K2511" t="n">
        <v>94.01000000000001</v>
      </c>
      <c r="L2511" t="s">
        <v>76</v>
      </c>
      <c r="M2511" t="s"/>
      <c r="N2511" t="s">
        <v>1352</v>
      </c>
      <c r="O2511" t="s">
        <v>78</v>
      </c>
      <c r="P2511" t="s">
        <v>1350</v>
      </c>
      <c r="Q2511" t="s"/>
      <c r="R2511" t="s">
        <v>171</v>
      </c>
      <c r="S2511" t="s">
        <v>1353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>
        <f>HYPERLINK("https://hotel-media.eclerx.com/savepage/tk_15462415390440671_sr_188.html","info")</f>
        <v/>
      </c>
      <c r="AA2511" t="n">
        <v>-8979262</v>
      </c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146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8979262</v>
      </c>
      <c r="AZ2511" t="s">
        <v>1351</v>
      </c>
      <c r="BA2511" t="s"/>
      <c r="BB2511" t="n">
        <v>153254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1350</v>
      </c>
      <c r="F2512" t="n">
        <v>-1</v>
      </c>
      <c r="G2512" t="s">
        <v>74</v>
      </c>
      <c r="H2512" t="s">
        <v>75</v>
      </c>
      <c r="I2512" t="s"/>
      <c r="J2512" t="s">
        <v>74</v>
      </c>
      <c r="K2512" t="n">
        <v>104</v>
      </c>
      <c r="L2512" t="s">
        <v>76</v>
      </c>
      <c r="M2512" t="s"/>
      <c r="N2512" t="s">
        <v>296</v>
      </c>
      <c r="O2512" t="s">
        <v>78</v>
      </c>
      <c r="P2512" t="s">
        <v>1350</v>
      </c>
      <c r="Q2512" t="s"/>
      <c r="R2512" t="s">
        <v>171</v>
      </c>
      <c r="S2512" t="s">
        <v>184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>
        <f>HYPERLINK("https://hotel-media.eclerx.com/savepage/tk_15462415390440671_sr_188.html","info")</f>
        <v/>
      </c>
      <c r="AA2512" t="n">
        <v>-8979262</v>
      </c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146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8979262</v>
      </c>
      <c r="AZ2512" t="s">
        <v>1351</v>
      </c>
      <c r="BA2512" t="s"/>
      <c r="BB2512" t="n">
        <v>153254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1961</v>
      </c>
      <c r="F2513" t="n">
        <v>-1</v>
      </c>
      <c r="G2513" t="s">
        <v>74</v>
      </c>
      <c r="H2513" t="s">
        <v>75</v>
      </c>
      <c r="I2513" t="s"/>
      <c r="J2513" t="s">
        <v>74</v>
      </c>
      <c r="K2513" t="n">
        <v>143.65</v>
      </c>
      <c r="L2513" t="s">
        <v>76</v>
      </c>
      <c r="M2513" t="s"/>
      <c r="N2513" t="s">
        <v>93</v>
      </c>
      <c r="O2513" t="s">
        <v>78</v>
      </c>
      <c r="P2513" t="s">
        <v>1961</v>
      </c>
      <c r="Q2513" t="s"/>
      <c r="R2513" t="s">
        <v>112</v>
      </c>
      <c r="S2513" t="s">
        <v>1962</v>
      </c>
      <c r="T2513" t="s">
        <v>81</v>
      </c>
      <c r="U2513" t="s">
        <v>82</v>
      </c>
      <c r="V2513" t="s">
        <v>83</v>
      </c>
      <c r="W2513" t="s">
        <v>109</v>
      </c>
      <c r="X2513" t="s"/>
      <c r="Y2513" t="s">
        <v>85</v>
      </c>
      <c r="Z2513">
        <f>HYPERLINK("https://hotel-media.eclerx.com/savepage/tk_1546241995585541_sr_188.html","info")</f>
        <v/>
      </c>
      <c r="AA2513" t="n">
        <v>-2071524</v>
      </c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393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2071524</v>
      </c>
      <c r="AZ2513" t="s">
        <v>1963</v>
      </c>
      <c r="BA2513" t="s"/>
      <c r="BB2513" t="n">
        <v>632565</v>
      </c>
      <c r="BC2513" t="n">
        <v>52.50572</v>
      </c>
      <c r="BD2513" t="n">
        <v>52.50572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1961</v>
      </c>
      <c r="F2514" t="n">
        <v>-1</v>
      </c>
      <c r="G2514" t="s">
        <v>74</v>
      </c>
      <c r="H2514" t="s">
        <v>75</v>
      </c>
      <c r="I2514" t="s"/>
      <c r="J2514" t="s">
        <v>74</v>
      </c>
      <c r="K2514" t="n">
        <v>169</v>
      </c>
      <c r="L2514" t="s">
        <v>76</v>
      </c>
      <c r="M2514" t="s"/>
      <c r="N2514" t="s">
        <v>104</v>
      </c>
      <c r="O2514" t="s">
        <v>78</v>
      </c>
      <c r="P2514" t="s">
        <v>1961</v>
      </c>
      <c r="Q2514" t="s"/>
      <c r="R2514" t="s">
        <v>112</v>
      </c>
      <c r="S2514" t="s">
        <v>1872</v>
      </c>
      <c r="T2514" t="s">
        <v>81</v>
      </c>
      <c r="U2514" t="s">
        <v>82</v>
      </c>
      <c r="V2514" t="s">
        <v>83</v>
      </c>
      <c r="W2514" t="s">
        <v>109</v>
      </c>
      <c r="X2514" t="s"/>
      <c r="Y2514" t="s">
        <v>85</v>
      </c>
      <c r="Z2514">
        <f>HYPERLINK("https://hotel-media.eclerx.com/savepage/tk_1546241995585541_sr_188.html","info")</f>
        <v/>
      </c>
      <c r="AA2514" t="n">
        <v>-2071524</v>
      </c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393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2071524</v>
      </c>
      <c r="AZ2514" t="s">
        <v>1963</v>
      </c>
      <c r="BA2514" t="s"/>
      <c r="BB2514" t="n">
        <v>632565</v>
      </c>
      <c r="BC2514" t="n">
        <v>52.50572</v>
      </c>
      <c r="BD2514" t="n">
        <v>52.50572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1961</v>
      </c>
      <c r="F2515" t="n">
        <v>-1</v>
      </c>
      <c r="G2515" t="s">
        <v>74</v>
      </c>
      <c r="H2515" t="s">
        <v>75</v>
      </c>
      <c r="I2515" t="s"/>
      <c r="J2515" t="s">
        <v>74</v>
      </c>
      <c r="K2515" t="n">
        <v>194</v>
      </c>
      <c r="L2515" t="s">
        <v>76</v>
      </c>
      <c r="M2515" t="s"/>
      <c r="N2515" t="s">
        <v>182</v>
      </c>
      <c r="O2515" t="s">
        <v>78</v>
      </c>
      <c r="P2515" t="s">
        <v>1961</v>
      </c>
      <c r="Q2515" t="s"/>
      <c r="R2515" t="s">
        <v>112</v>
      </c>
      <c r="S2515" t="s">
        <v>1340</v>
      </c>
      <c r="T2515" t="s">
        <v>81</v>
      </c>
      <c r="U2515" t="s">
        <v>82</v>
      </c>
      <c r="V2515" t="s">
        <v>83</v>
      </c>
      <c r="W2515" t="s">
        <v>109</v>
      </c>
      <c r="X2515" t="s"/>
      <c r="Y2515" t="s">
        <v>85</v>
      </c>
      <c r="Z2515">
        <f>HYPERLINK("https://hotel-media.eclerx.com/savepage/tk_1546241995585541_sr_188.html","info")</f>
        <v/>
      </c>
      <c r="AA2515" t="n">
        <v>-2071524</v>
      </c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393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2071524</v>
      </c>
      <c r="AZ2515" t="s">
        <v>1963</v>
      </c>
      <c r="BA2515" t="s"/>
      <c r="BB2515" t="n">
        <v>632565</v>
      </c>
      <c r="BC2515" t="n">
        <v>52.50572</v>
      </c>
      <c r="BD2515" t="n">
        <v>52.50572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982</v>
      </c>
      <c r="F2516" t="n">
        <v>-1</v>
      </c>
      <c r="G2516" t="s">
        <v>74</v>
      </c>
      <c r="H2516" t="s">
        <v>75</v>
      </c>
      <c r="I2516" t="s"/>
      <c r="J2516" t="s">
        <v>74</v>
      </c>
      <c r="K2516" t="n">
        <v>118.1</v>
      </c>
      <c r="L2516" t="s">
        <v>76</v>
      </c>
      <c r="M2516" t="s"/>
      <c r="N2516" t="s">
        <v>93</v>
      </c>
      <c r="O2516" t="s">
        <v>78</v>
      </c>
      <c r="P2516" t="s">
        <v>982</v>
      </c>
      <c r="Q2516" t="s"/>
      <c r="R2516" t="s">
        <v>112</v>
      </c>
      <c r="S2516" t="s">
        <v>983</v>
      </c>
      <c r="T2516" t="s">
        <v>81</v>
      </c>
      <c r="U2516" t="s">
        <v>82</v>
      </c>
      <c r="V2516" t="s">
        <v>83</v>
      </c>
      <c r="W2516" t="s">
        <v>109</v>
      </c>
      <c r="X2516" t="s"/>
      <c r="Y2516" t="s">
        <v>85</v>
      </c>
      <c r="Z2516">
        <f>HYPERLINK("https://hotel-media.eclerx.com/savepage/tk_1546242030501494_sr_188.html","info")</f>
        <v/>
      </c>
      <c r="AA2516" t="n">
        <v>-8979266</v>
      </c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411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8979266</v>
      </c>
      <c r="AZ2516" t="s">
        <v>984</v>
      </c>
      <c r="BA2516" t="s"/>
      <c r="BB2516" t="n">
        <v>459980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982</v>
      </c>
      <c r="F2517" t="n">
        <v>-1</v>
      </c>
      <c r="G2517" t="s">
        <v>74</v>
      </c>
      <c r="H2517" t="s">
        <v>75</v>
      </c>
      <c r="I2517" t="s"/>
      <c r="J2517" t="s">
        <v>74</v>
      </c>
      <c r="K2517" t="n">
        <v>139</v>
      </c>
      <c r="L2517" t="s">
        <v>76</v>
      </c>
      <c r="M2517" t="s"/>
      <c r="N2517" t="s">
        <v>104</v>
      </c>
      <c r="O2517" t="s">
        <v>78</v>
      </c>
      <c r="P2517" t="s">
        <v>982</v>
      </c>
      <c r="Q2517" t="s"/>
      <c r="R2517" t="s">
        <v>112</v>
      </c>
      <c r="S2517" t="s">
        <v>283</v>
      </c>
      <c r="T2517" t="s">
        <v>81</v>
      </c>
      <c r="U2517" t="s">
        <v>82</v>
      </c>
      <c r="V2517" t="s">
        <v>83</v>
      </c>
      <c r="W2517" t="s">
        <v>109</v>
      </c>
      <c r="X2517" t="s"/>
      <c r="Y2517" t="s">
        <v>85</v>
      </c>
      <c r="Z2517">
        <f>HYPERLINK("https://hotel-media.eclerx.com/savepage/tk_1546242030501494_sr_188.html","info")</f>
        <v/>
      </c>
      <c r="AA2517" t="n">
        <v>-8979266</v>
      </c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411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8979266</v>
      </c>
      <c r="AZ2517" t="s">
        <v>984</v>
      </c>
      <c r="BA2517" t="s"/>
      <c r="BB2517" t="n">
        <v>459980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982</v>
      </c>
      <c r="F2518" t="n">
        <v>-1</v>
      </c>
      <c r="G2518" t="s">
        <v>74</v>
      </c>
      <c r="H2518" t="s">
        <v>75</v>
      </c>
      <c r="I2518" t="s"/>
      <c r="J2518" t="s">
        <v>74</v>
      </c>
      <c r="K2518" t="n">
        <v>159</v>
      </c>
      <c r="L2518" t="s">
        <v>76</v>
      </c>
      <c r="M2518" t="s"/>
      <c r="N2518" t="s">
        <v>182</v>
      </c>
      <c r="O2518" t="s">
        <v>78</v>
      </c>
      <c r="P2518" t="s">
        <v>982</v>
      </c>
      <c r="Q2518" t="s"/>
      <c r="R2518" t="s">
        <v>112</v>
      </c>
      <c r="S2518" t="s">
        <v>985</v>
      </c>
      <c r="T2518" t="s">
        <v>81</v>
      </c>
      <c r="U2518" t="s">
        <v>82</v>
      </c>
      <c r="V2518" t="s">
        <v>83</v>
      </c>
      <c r="W2518" t="s">
        <v>109</v>
      </c>
      <c r="X2518" t="s"/>
      <c r="Y2518" t="s">
        <v>85</v>
      </c>
      <c r="Z2518">
        <f>HYPERLINK("https://hotel-media.eclerx.com/savepage/tk_1546242030501494_sr_188.html","info")</f>
        <v/>
      </c>
      <c r="AA2518" t="n">
        <v>-8979266</v>
      </c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411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8979266</v>
      </c>
      <c r="AZ2518" t="s">
        <v>984</v>
      </c>
      <c r="BA2518" t="s"/>
      <c r="BB2518" t="n">
        <v>459980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982</v>
      </c>
      <c r="F2519" t="n">
        <v>-1</v>
      </c>
      <c r="G2519" t="s">
        <v>74</v>
      </c>
      <c r="H2519" t="s">
        <v>75</v>
      </c>
      <c r="I2519" t="s"/>
      <c r="J2519" t="s">
        <v>74</v>
      </c>
      <c r="K2519" t="n">
        <v>189</v>
      </c>
      <c r="L2519" t="s">
        <v>76</v>
      </c>
      <c r="M2519" t="s"/>
      <c r="N2519" t="s">
        <v>220</v>
      </c>
      <c r="O2519" t="s">
        <v>78</v>
      </c>
      <c r="P2519" t="s">
        <v>982</v>
      </c>
      <c r="Q2519" t="s"/>
      <c r="R2519" t="s">
        <v>112</v>
      </c>
      <c r="S2519" t="s">
        <v>986</v>
      </c>
      <c r="T2519" t="s">
        <v>81</v>
      </c>
      <c r="U2519" t="s">
        <v>82</v>
      </c>
      <c r="V2519" t="s">
        <v>83</v>
      </c>
      <c r="W2519" t="s">
        <v>109</v>
      </c>
      <c r="X2519" t="s"/>
      <c r="Y2519" t="s">
        <v>85</v>
      </c>
      <c r="Z2519">
        <f>HYPERLINK("https://hotel-media.eclerx.com/savepage/tk_1546242030501494_sr_188.html","info")</f>
        <v/>
      </c>
      <c r="AA2519" t="n">
        <v>-8979266</v>
      </c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411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8979266</v>
      </c>
      <c r="AZ2519" t="s">
        <v>984</v>
      </c>
      <c r="BA2519" t="s"/>
      <c r="BB2519" t="n">
        <v>459980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2240</v>
      </c>
      <c r="F2520" t="n">
        <v>-1</v>
      </c>
      <c r="G2520" t="s">
        <v>74</v>
      </c>
      <c r="H2520" t="s">
        <v>75</v>
      </c>
      <c r="I2520" t="s"/>
      <c r="J2520" t="s">
        <v>74</v>
      </c>
      <c r="K2520" t="n">
        <v>64.98999999999999</v>
      </c>
      <c r="L2520" t="s">
        <v>76</v>
      </c>
      <c r="M2520" t="s"/>
      <c r="N2520" t="s">
        <v>137</v>
      </c>
      <c r="O2520" t="s">
        <v>78</v>
      </c>
      <c r="P2520" t="s">
        <v>2240</v>
      </c>
      <c r="Q2520" t="s"/>
      <c r="R2520" t="s">
        <v>79</v>
      </c>
      <c r="S2520" t="s">
        <v>1123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>
        <f>HYPERLINK("https://hotel-media.eclerx.com/savepage/tk_15462415088688483_sr_189.html","info")</f>
        <v/>
      </c>
      <c r="AA2520" t="n">
        <v>-4829152</v>
      </c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115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4829152</v>
      </c>
      <c r="AZ2520" t="s">
        <v>2241</v>
      </c>
      <c r="BA2520" t="s"/>
      <c r="BB2520" t="n">
        <v>526028</v>
      </c>
      <c r="BC2520" t="n">
        <v>52.506602</v>
      </c>
      <c r="BD2520" t="n">
        <v>52.506602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2240</v>
      </c>
      <c r="F2521" t="n">
        <v>-1</v>
      </c>
      <c r="G2521" t="s">
        <v>74</v>
      </c>
      <c r="H2521" t="s">
        <v>75</v>
      </c>
      <c r="I2521" t="s"/>
      <c r="J2521" t="s">
        <v>74</v>
      </c>
      <c r="K2521" t="n">
        <v>79.01000000000001</v>
      </c>
      <c r="L2521" t="s">
        <v>76</v>
      </c>
      <c r="M2521" t="s"/>
      <c r="N2521" t="s">
        <v>958</v>
      </c>
      <c r="O2521" t="s">
        <v>78</v>
      </c>
      <c r="P2521" t="s">
        <v>2240</v>
      </c>
      <c r="Q2521" t="s"/>
      <c r="R2521" t="s">
        <v>79</v>
      </c>
      <c r="S2521" t="s">
        <v>1916</v>
      </c>
      <c r="T2521" t="s">
        <v>81</v>
      </c>
      <c r="U2521" t="s">
        <v>82</v>
      </c>
      <c r="V2521" t="s">
        <v>83</v>
      </c>
      <c r="W2521" t="s">
        <v>84</v>
      </c>
      <c r="X2521" t="s"/>
      <c r="Y2521" t="s">
        <v>85</v>
      </c>
      <c r="Z2521">
        <f>HYPERLINK("https://hotel-media.eclerx.com/savepage/tk_15462415088688483_sr_189.html","info")</f>
        <v/>
      </c>
      <c r="AA2521" t="n">
        <v>-4829152</v>
      </c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115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4829152</v>
      </c>
      <c r="AZ2521" t="s">
        <v>2241</v>
      </c>
      <c r="BA2521" t="s"/>
      <c r="BB2521" t="n">
        <v>526028</v>
      </c>
      <c r="BC2521" t="n">
        <v>52.506602</v>
      </c>
      <c r="BD2521" t="n">
        <v>52.506602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2260</v>
      </c>
      <c r="F2522" t="n">
        <v>-1</v>
      </c>
      <c r="G2522" t="s">
        <v>74</v>
      </c>
      <c r="H2522" t="s">
        <v>75</v>
      </c>
      <c r="I2522" t="s"/>
      <c r="J2522" t="s">
        <v>74</v>
      </c>
      <c r="K2522" t="n">
        <v>64.98999999999999</v>
      </c>
      <c r="L2522" t="s">
        <v>76</v>
      </c>
      <c r="M2522" t="s"/>
      <c r="N2522" t="s">
        <v>137</v>
      </c>
      <c r="O2522" t="s">
        <v>78</v>
      </c>
      <c r="P2522" t="s">
        <v>2260</v>
      </c>
      <c r="Q2522" t="s"/>
      <c r="R2522" t="s">
        <v>171</v>
      </c>
      <c r="S2522" t="s">
        <v>1123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>
        <f>HYPERLINK("https://hotel-media.eclerx.com/savepage/tk_15462420335070949_sr_188.html","info")</f>
        <v/>
      </c>
      <c r="AA2522" t="n">
        <v>-4674577</v>
      </c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413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4674577</v>
      </c>
      <c r="AZ2522" t="s">
        <v>2261</v>
      </c>
      <c r="BA2522" t="s"/>
      <c r="BB2522" t="n">
        <v>432069</v>
      </c>
      <c r="BC2522" t="n">
        <v>52.504716</v>
      </c>
      <c r="BD2522" t="n">
        <v>52.504716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2262</v>
      </c>
      <c r="F2523" t="n">
        <v>-1</v>
      </c>
      <c r="G2523" t="s">
        <v>74</v>
      </c>
      <c r="H2523" t="s">
        <v>75</v>
      </c>
      <c r="I2523" t="s"/>
      <c r="J2523" t="s">
        <v>74</v>
      </c>
      <c r="K2523" t="n">
        <v>73</v>
      </c>
      <c r="L2523" t="s">
        <v>76</v>
      </c>
      <c r="M2523" t="s"/>
      <c r="N2523" t="s">
        <v>104</v>
      </c>
      <c r="O2523" t="s">
        <v>78</v>
      </c>
      <c r="P2523" t="s">
        <v>2262</v>
      </c>
      <c r="Q2523" t="s"/>
      <c r="R2523" t="s">
        <v>171</v>
      </c>
      <c r="S2523" t="s">
        <v>603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>
        <f>HYPERLINK("https://hotel-media.eclerx.com/savepage/tk_15462415141934896_sr_189.html","info")</f>
        <v/>
      </c>
      <c r="AA2523" t="n">
        <v>-2071646</v>
      </c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118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2071646</v>
      </c>
      <c r="AZ2523" t="s">
        <v>2263</v>
      </c>
      <c r="BA2523" t="s"/>
      <c r="BB2523" t="n">
        <v>409439</v>
      </c>
      <c r="BC2523" t="n">
        <v>52.528863</v>
      </c>
      <c r="BD2523" t="n">
        <v>52.528863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892</v>
      </c>
      <c r="F2524" t="n">
        <v>-1</v>
      </c>
      <c r="G2524" t="s">
        <v>74</v>
      </c>
      <c r="H2524" t="s">
        <v>75</v>
      </c>
      <c r="I2524" t="s"/>
      <c r="J2524" t="s">
        <v>74</v>
      </c>
      <c r="K2524" t="n">
        <v>88.2</v>
      </c>
      <c r="L2524" t="s">
        <v>76</v>
      </c>
      <c r="M2524" t="s"/>
      <c r="N2524" t="s">
        <v>95</v>
      </c>
      <c r="O2524" t="s">
        <v>78</v>
      </c>
      <c r="P2524" t="s">
        <v>892</v>
      </c>
      <c r="Q2524" t="s"/>
      <c r="R2524" t="s">
        <v>171</v>
      </c>
      <c r="S2524" t="s">
        <v>485</v>
      </c>
      <c r="T2524" t="s">
        <v>81</v>
      </c>
      <c r="U2524" t="s">
        <v>82</v>
      </c>
      <c r="V2524" t="s">
        <v>83</v>
      </c>
      <c r="W2524" t="s">
        <v>109</v>
      </c>
      <c r="X2524" t="s"/>
      <c r="Y2524" t="s">
        <v>85</v>
      </c>
      <c r="Z2524">
        <f>HYPERLINK("https://hotel-media.eclerx.com/savepage/tk_15462413026171837_sr_189.html","info")</f>
        <v/>
      </c>
      <c r="AA2524" t="n">
        <v>-937941</v>
      </c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14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937941</v>
      </c>
      <c r="AZ2524" t="s">
        <v>893</v>
      </c>
      <c r="BA2524" t="s"/>
      <c r="BB2524" t="n">
        <v>439259</v>
      </c>
      <c r="BC2524" t="n">
        <v>52.52022</v>
      </c>
      <c r="BD2524" t="n">
        <v>52.52022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2264</v>
      </c>
      <c r="F2525" t="n">
        <v>484698</v>
      </c>
      <c r="G2525" t="s">
        <v>74</v>
      </c>
      <c r="H2525" t="s">
        <v>75</v>
      </c>
      <c r="I2525" t="s"/>
      <c r="J2525" t="s">
        <v>74</v>
      </c>
      <c r="K2525" t="n">
        <v>88.2</v>
      </c>
      <c r="L2525" t="s">
        <v>76</v>
      </c>
      <c r="M2525" t="s"/>
      <c r="N2525" t="s">
        <v>2265</v>
      </c>
      <c r="O2525" t="s">
        <v>78</v>
      </c>
      <c r="P2525" t="s">
        <v>2266</v>
      </c>
      <c r="Q2525" t="s"/>
      <c r="R2525" t="s">
        <v>112</v>
      </c>
      <c r="S2525" t="s">
        <v>485</v>
      </c>
      <c r="T2525" t="s">
        <v>81</v>
      </c>
      <c r="U2525" t="s">
        <v>82</v>
      </c>
      <c r="V2525" t="s">
        <v>83</v>
      </c>
      <c r="W2525" t="s">
        <v>109</v>
      </c>
      <c r="X2525" t="s"/>
      <c r="Y2525" t="s">
        <v>85</v>
      </c>
      <c r="Z2525">
        <f>HYPERLINK("https://hotel-media.eclerx.com/savepage/tk_15462419515484166_sr_188.html","info")</f>
        <v/>
      </c>
      <c r="AA2525" t="n">
        <v>121383</v>
      </c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368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3432380</v>
      </c>
      <c r="AZ2525" t="s">
        <v>2267</v>
      </c>
      <c r="BA2525" t="s"/>
      <c r="BB2525" t="n">
        <v>214966</v>
      </c>
      <c r="BC2525" t="n">
        <v>52.509822</v>
      </c>
      <c r="BD2525" t="n">
        <v>52.509822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2264</v>
      </c>
      <c r="F2526" t="n">
        <v>484698</v>
      </c>
      <c r="G2526" t="s">
        <v>74</v>
      </c>
      <c r="H2526" t="s">
        <v>75</v>
      </c>
      <c r="I2526" t="s"/>
      <c r="J2526" t="s">
        <v>74</v>
      </c>
      <c r="K2526" t="n">
        <v>93.45</v>
      </c>
      <c r="L2526" t="s">
        <v>76</v>
      </c>
      <c r="M2526" t="s"/>
      <c r="N2526" t="s">
        <v>2268</v>
      </c>
      <c r="O2526" t="s">
        <v>78</v>
      </c>
      <c r="P2526" t="s">
        <v>2266</v>
      </c>
      <c r="Q2526" t="s"/>
      <c r="R2526" t="s">
        <v>112</v>
      </c>
      <c r="S2526" t="s">
        <v>2269</v>
      </c>
      <c r="T2526" t="s">
        <v>81</v>
      </c>
      <c r="U2526" t="s">
        <v>82</v>
      </c>
      <c r="V2526" t="s">
        <v>83</v>
      </c>
      <c r="W2526" t="s">
        <v>109</v>
      </c>
      <c r="X2526" t="s"/>
      <c r="Y2526" t="s">
        <v>85</v>
      </c>
      <c r="Z2526">
        <f>HYPERLINK("https://hotel-media.eclerx.com/savepage/tk_15462419515484166_sr_188.html","info")</f>
        <v/>
      </c>
      <c r="AA2526" t="n">
        <v>121383</v>
      </c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368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3432380</v>
      </c>
      <c r="AZ2526" t="s">
        <v>2267</v>
      </c>
      <c r="BA2526" t="s"/>
      <c r="BB2526" t="n">
        <v>214966</v>
      </c>
      <c r="BC2526" t="n">
        <v>52.509822</v>
      </c>
      <c r="BD2526" t="n">
        <v>52.509822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2264</v>
      </c>
      <c r="F2527" t="n">
        <v>484698</v>
      </c>
      <c r="G2527" t="s">
        <v>74</v>
      </c>
      <c r="H2527" t="s">
        <v>75</v>
      </c>
      <c r="I2527" t="s"/>
      <c r="J2527" t="s">
        <v>74</v>
      </c>
      <c r="K2527" t="n">
        <v>124.95</v>
      </c>
      <c r="L2527" t="s">
        <v>76</v>
      </c>
      <c r="M2527" t="s"/>
      <c r="N2527" t="s">
        <v>2268</v>
      </c>
      <c r="O2527" t="s">
        <v>78</v>
      </c>
      <c r="P2527" t="s">
        <v>2266</v>
      </c>
      <c r="Q2527" t="s"/>
      <c r="R2527" t="s">
        <v>112</v>
      </c>
      <c r="S2527" t="s">
        <v>148</v>
      </c>
      <c r="T2527" t="s">
        <v>81</v>
      </c>
      <c r="U2527" t="s">
        <v>82</v>
      </c>
      <c r="V2527" t="s">
        <v>83</v>
      </c>
      <c r="W2527" t="s">
        <v>84</v>
      </c>
      <c r="X2527" t="s"/>
      <c r="Y2527" t="s">
        <v>85</v>
      </c>
      <c r="Z2527">
        <f>HYPERLINK("https://hotel-media.eclerx.com/savepage/tk_15462419515484166_sr_188.html","info")</f>
        <v/>
      </c>
      <c r="AA2527" t="n">
        <v>121383</v>
      </c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368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3432380</v>
      </c>
      <c r="AZ2527" t="s">
        <v>2267</v>
      </c>
      <c r="BA2527" t="s"/>
      <c r="BB2527" t="n">
        <v>214966</v>
      </c>
      <c r="BC2527" t="n">
        <v>52.509822</v>
      </c>
      <c r="BD2527" t="n">
        <v>52.509822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2264</v>
      </c>
      <c r="F2528" t="n">
        <v>484698</v>
      </c>
      <c r="G2528" t="s">
        <v>74</v>
      </c>
      <c r="H2528" t="s">
        <v>75</v>
      </c>
      <c r="I2528" t="s"/>
      <c r="J2528" t="s">
        <v>74</v>
      </c>
      <c r="K2528" t="n">
        <v>138.6</v>
      </c>
      <c r="L2528" t="s">
        <v>76</v>
      </c>
      <c r="M2528" t="s"/>
      <c r="N2528" t="s">
        <v>2268</v>
      </c>
      <c r="O2528" t="s">
        <v>78</v>
      </c>
      <c r="P2528" t="s">
        <v>2266</v>
      </c>
      <c r="Q2528" t="s"/>
      <c r="R2528" t="s">
        <v>112</v>
      </c>
      <c r="S2528" t="s">
        <v>1110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>
        <f>HYPERLINK("https://hotel-media.eclerx.com/savepage/tk_15462419515484166_sr_188.html","info")</f>
        <v/>
      </c>
      <c r="AA2528" t="n">
        <v>121383</v>
      </c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368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3432380</v>
      </c>
      <c r="AZ2528" t="s">
        <v>2267</v>
      </c>
      <c r="BA2528" t="s"/>
      <c r="BB2528" t="n">
        <v>214966</v>
      </c>
      <c r="BC2528" t="n">
        <v>52.509822</v>
      </c>
      <c r="BD2528" t="n">
        <v>52.509822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2264</v>
      </c>
      <c r="F2529" t="n">
        <v>484698</v>
      </c>
      <c r="G2529" t="s">
        <v>74</v>
      </c>
      <c r="H2529" t="s">
        <v>75</v>
      </c>
      <c r="I2529" t="s"/>
      <c r="J2529" t="s">
        <v>74</v>
      </c>
      <c r="K2529" t="n">
        <v>151.2</v>
      </c>
      <c r="L2529" t="s">
        <v>76</v>
      </c>
      <c r="M2529" t="s"/>
      <c r="N2529" t="s">
        <v>2270</v>
      </c>
      <c r="O2529" t="s">
        <v>78</v>
      </c>
      <c r="P2529" t="s">
        <v>2266</v>
      </c>
      <c r="Q2529" t="s"/>
      <c r="R2529" t="s">
        <v>112</v>
      </c>
      <c r="S2529" t="s">
        <v>1037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>
        <f>HYPERLINK("https://hotel-media.eclerx.com/savepage/tk_15462419515484166_sr_188.html","info")</f>
        <v/>
      </c>
      <c r="AA2529" t="n">
        <v>121383</v>
      </c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368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3432380</v>
      </c>
      <c r="AZ2529" t="s">
        <v>2267</v>
      </c>
      <c r="BA2529" t="s"/>
      <c r="BB2529" t="n">
        <v>214966</v>
      </c>
      <c r="BC2529" t="n">
        <v>52.509822</v>
      </c>
      <c r="BD2529" t="n">
        <v>52.509822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2264</v>
      </c>
      <c r="F2530" t="n">
        <v>484698</v>
      </c>
      <c r="G2530" t="s">
        <v>74</v>
      </c>
      <c r="H2530" t="s">
        <v>75</v>
      </c>
      <c r="I2530" t="s"/>
      <c r="J2530" t="s">
        <v>74</v>
      </c>
      <c r="K2530" t="n">
        <v>172.2</v>
      </c>
      <c r="L2530" t="s">
        <v>76</v>
      </c>
      <c r="M2530" t="s"/>
      <c r="N2530" t="s">
        <v>2271</v>
      </c>
      <c r="O2530" t="s">
        <v>78</v>
      </c>
      <c r="P2530" t="s">
        <v>2266</v>
      </c>
      <c r="Q2530" t="s"/>
      <c r="R2530" t="s">
        <v>112</v>
      </c>
      <c r="S2530" t="s">
        <v>1980</v>
      </c>
      <c r="T2530" t="s">
        <v>81</v>
      </c>
      <c r="U2530" t="s">
        <v>82</v>
      </c>
      <c r="V2530" t="s">
        <v>83</v>
      </c>
      <c r="W2530" t="s">
        <v>84</v>
      </c>
      <c r="X2530" t="s"/>
      <c r="Y2530" t="s">
        <v>85</v>
      </c>
      <c r="Z2530">
        <f>HYPERLINK("https://hotel-media.eclerx.com/savepage/tk_15462419515484166_sr_188.html","info")</f>
        <v/>
      </c>
      <c r="AA2530" t="n">
        <v>121383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368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3432380</v>
      </c>
      <c r="AZ2530" t="s">
        <v>2267</v>
      </c>
      <c r="BA2530" t="s"/>
      <c r="BB2530" t="n">
        <v>214966</v>
      </c>
      <c r="BC2530" t="n">
        <v>52.509822</v>
      </c>
      <c r="BD2530" t="n">
        <v>52.509822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2264</v>
      </c>
      <c r="F2531" t="n">
        <v>484698</v>
      </c>
      <c r="G2531" t="s">
        <v>74</v>
      </c>
      <c r="H2531" t="s">
        <v>75</v>
      </c>
      <c r="I2531" t="s"/>
      <c r="J2531" t="s">
        <v>74</v>
      </c>
      <c r="K2531" t="n">
        <v>235.2</v>
      </c>
      <c r="L2531" t="s">
        <v>76</v>
      </c>
      <c r="M2531" t="s"/>
      <c r="N2531" t="s">
        <v>2272</v>
      </c>
      <c r="O2531" t="s">
        <v>78</v>
      </c>
      <c r="P2531" t="s">
        <v>2266</v>
      </c>
      <c r="Q2531" t="s"/>
      <c r="R2531" t="s">
        <v>112</v>
      </c>
      <c r="S2531" t="s">
        <v>2273</v>
      </c>
      <c r="T2531" t="s">
        <v>81</v>
      </c>
      <c r="U2531" t="s">
        <v>82</v>
      </c>
      <c r="V2531" t="s">
        <v>83</v>
      </c>
      <c r="W2531" t="s">
        <v>84</v>
      </c>
      <c r="X2531" t="s"/>
      <c r="Y2531" t="s">
        <v>85</v>
      </c>
      <c r="Z2531">
        <f>HYPERLINK("https://hotel-media.eclerx.com/savepage/tk_15462419515484166_sr_188.html","info")</f>
        <v/>
      </c>
      <c r="AA2531" t="n">
        <v>121383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368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3432380</v>
      </c>
      <c r="AZ2531" t="s">
        <v>2267</v>
      </c>
      <c r="BA2531" t="s"/>
      <c r="BB2531" t="n">
        <v>214966</v>
      </c>
      <c r="BC2531" t="n">
        <v>52.509822</v>
      </c>
      <c r="BD2531" t="n">
        <v>52.509822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2274</v>
      </c>
      <c r="F2532" t="n">
        <v>-1</v>
      </c>
      <c r="G2532" t="s">
        <v>74</v>
      </c>
      <c r="H2532" t="s">
        <v>75</v>
      </c>
      <c r="I2532" t="s"/>
      <c r="J2532" t="s">
        <v>74</v>
      </c>
      <c r="K2532" t="n">
        <v>61.75</v>
      </c>
      <c r="L2532" t="s">
        <v>76</v>
      </c>
      <c r="M2532" t="s"/>
      <c r="N2532" t="s">
        <v>93</v>
      </c>
      <c r="O2532" t="s">
        <v>78</v>
      </c>
      <c r="P2532" t="s">
        <v>2274</v>
      </c>
      <c r="Q2532" t="s"/>
      <c r="R2532" t="s">
        <v>171</v>
      </c>
      <c r="S2532" t="s">
        <v>2275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>
        <f>HYPERLINK("https://hotel-media.eclerx.com/savepage/tk_15462417452844434_sr_188.html","info")</f>
        <v/>
      </c>
      <c r="AA2532" t="n">
        <v>-8979213</v>
      </c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256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8979213</v>
      </c>
      <c r="AZ2532" t="s">
        <v>2276</v>
      </c>
      <c r="BA2532" t="s"/>
      <c r="BB2532" t="n">
        <v>169835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2274</v>
      </c>
      <c r="F2533" t="n">
        <v>-1</v>
      </c>
      <c r="G2533" t="s">
        <v>74</v>
      </c>
      <c r="H2533" t="s">
        <v>75</v>
      </c>
      <c r="I2533" t="s"/>
      <c r="J2533" t="s">
        <v>74</v>
      </c>
      <c r="K2533" t="n">
        <v>65</v>
      </c>
      <c r="L2533" t="s">
        <v>76</v>
      </c>
      <c r="M2533" t="s"/>
      <c r="N2533" t="s">
        <v>95</v>
      </c>
      <c r="O2533" t="s">
        <v>78</v>
      </c>
      <c r="P2533" t="s">
        <v>2274</v>
      </c>
      <c r="Q2533" t="s"/>
      <c r="R2533" t="s">
        <v>171</v>
      </c>
      <c r="S2533" t="s">
        <v>363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>
        <f>HYPERLINK("https://hotel-media.eclerx.com/savepage/tk_15462417452844434_sr_188.html","info")</f>
        <v/>
      </c>
      <c r="AA2533" t="n">
        <v>-8979213</v>
      </c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256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8979213</v>
      </c>
      <c r="AZ2533" t="s">
        <v>2276</v>
      </c>
      <c r="BA2533" t="s"/>
      <c r="BB2533" t="n">
        <v>169835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395</v>
      </c>
      <c r="F2534" t="n">
        <v>529950</v>
      </c>
      <c r="G2534" t="s">
        <v>74</v>
      </c>
      <c r="H2534" t="s">
        <v>75</v>
      </c>
      <c r="I2534" t="s"/>
      <c r="J2534" t="s">
        <v>74</v>
      </c>
      <c r="K2534" t="n">
        <v>79</v>
      </c>
      <c r="L2534" t="s">
        <v>76</v>
      </c>
      <c r="M2534" t="s"/>
      <c r="N2534" t="s">
        <v>154</v>
      </c>
      <c r="O2534" t="s">
        <v>78</v>
      </c>
      <c r="P2534" t="s">
        <v>396</v>
      </c>
      <c r="Q2534" t="s"/>
      <c r="R2534" t="s">
        <v>171</v>
      </c>
      <c r="S2534" t="s">
        <v>98</v>
      </c>
      <c r="T2534" t="s">
        <v>81</v>
      </c>
      <c r="U2534" t="s">
        <v>82</v>
      </c>
      <c r="V2534" t="s">
        <v>83</v>
      </c>
      <c r="W2534" t="s">
        <v>109</v>
      </c>
      <c r="X2534" t="s"/>
      <c r="Y2534" t="s">
        <v>85</v>
      </c>
      <c r="Z2534">
        <f>HYPERLINK("https://hotel-media.eclerx.com/savepage/tk_15462416536018748_sr_188.html","info")</f>
        <v/>
      </c>
      <c r="AA2534" t="n">
        <v>99191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206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937934</v>
      </c>
      <c r="AZ2534" t="s">
        <v>397</v>
      </c>
      <c r="BA2534" t="s"/>
      <c r="BB2534" t="n">
        <v>88500</v>
      </c>
      <c r="BC2534" t="n">
        <v>52.500157</v>
      </c>
      <c r="BD2534" t="n">
        <v>52.500157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395</v>
      </c>
      <c r="F2535" t="n">
        <v>529950</v>
      </c>
      <c r="G2535" t="s">
        <v>74</v>
      </c>
      <c r="H2535" t="s">
        <v>75</v>
      </c>
      <c r="I2535" t="s"/>
      <c r="J2535" t="s">
        <v>74</v>
      </c>
      <c r="K2535" t="n">
        <v>90</v>
      </c>
      <c r="L2535" t="s">
        <v>76</v>
      </c>
      <c r="M2535" t="s"/>
      <c r="N2535" t="s">
        <v>158</v>
      </c>
      <c r="O2535" t="s">
        <v>78</v>
      </c>
      <c r="P2535" t="s">
        <v>396</v>
      </c>
      <c r="Q2535" t="s"/>
      <c r="R2535" t="s">
        <v>171</v>
      </c>
      <c r="S2535" t="s">
        <v>398</v>
      </c>
      <c r="T2535" t="s">
        <v>81</v>
      </c>
      <c r="U2535" t="s">
        <v>82</v>
      </c>
      <c r="V2535" t="s">
        <v>83</v>
      </c>
      <c r="W2535" t="s">
        <v>109</v>
      </c>
      <c r="X2535" t="s"/>
      <c r="Y2535" t="s">
        <v>85</v>
      </c>
      <c r="Z2535">
        <f>HYPERLINK("https://hotel-media.eclerx.com/savepage/tk_15462416536018748_sr_188.html","info")</f>
        <v/>
      </c>
      <c r="AA2535" t="n">
        <v>99191</v>
      </c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206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937934</v>
      </c>
      <c r="AZ2535" t="s">
        <v>397</v>
      </c>
      <c r="BA2535" t="s"/>
      <c r="BB2535" t="n">
        <v>88500</v>
      </c>
      <c r="BC2535" t="n">
        <v>52.500157</v>
      </c>
      <c r="BD2535" t="n">
        <v>52.500157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395</v>
      </c>
      <c r="F2536" t="n">
        <v>529950</v>
      </c>
      <c r="G2536" t="s">
        <v>74</v>
      </c>
      <c r="H2536" t="s">
        <v>75</v>
      </c>
      <c r="I2536" t="s"/>
      <c r="J2536" t="s">
        <v>74</v>
      </c>
      <c r="K2536" t="n">
        <v>79</v>
      </c>
      <c r="L2536" t="s">
        <v>76</v>
      </c>
      <c r="M2536" t="s"/>
      <c r="N2536" t="s">
        <v>399</v>
      </c>
      <c r="O2536" t="s">
        <v>78</v>
      </c>
      <c r="P2536" t="s">
        <v>396</v>
      </c>
      <c r="Q2536" t="s"/>
      <c r="R2536" t="s">
        <v>171</v>
      </c>
      <c r="S2536" t="s">
        <v>98</v>
      </c>
      <c r="T2536" t="s">
        <v>81</v>
      </c>
      <c r="U2536" t="s">
        <v>82</v>
      </c>
      <c r="V2536" t="s">
        <v>83</v>
      </c>
      <c r="W2536" t="s">
        <v>109</v>
      </c>
      <c r="X2536" t="s"/>
      <c r="Y2536" t="s">
        <v>85</v>
      </c>
      <c r="Z2536">
        <f>HYPERLINK("https://hotel-media.eclerx.com/savepage/tk_15462416536018748_sr_188.html","info")</f>
        <v/>
      </c>
      <c r="AA2536" t="n">
        <v>99191</v>
      </c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206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937934</v>
      </c>
      <c r="AZ2536" t="s">
        <v>397</v>
      </c>
      <c r="BA2536" t="s"/>
      <c r="BB2536" t="n">
        <v>88500</v>
      </c>
      <c r="BC2536" t="n">
        <v>52.500157</v>
      </c>
      <c r="BD2536" t="n">
        <v>52.500157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395</v>
      </c>
      <c r="F2537" t="n">
        <v>529950</v>
      </c>
      <c r="G2537" t="s">
        <v>74</v>
      </c>
      <c r="H2537" t="s">
        <v>75</v>
      </c>
      <c r="I2537" t="s"/>
      <c r="J2537" t="s">
        <v>74</v>
      </c>
      <c r="K2537" t="n">
        <v>79</v>
      </c>
      <c r="L2537" t="s">
        <v>76</v>
      </c>
      <c r="M2537" t="s"/>
      <c r="N2537" t="s">
        <v>161</v>
      </c>
      <c r="O2537" t="s">
        <v>78</v>
      </c>
      <c r="P2537" t="s">
        <v>396</v>
      </c>
      <c r="Q2537" t="s"/>
      <c r="R2537" t="s">
        <v>171</v>
      </c>
      <c r="S2537" t="s">
        <v>98</v>
      </c>
      <c r="T2537" t="s">
        <v>81</v>
      </c>
      <c r="U2537" t="s">
        <v>82</v>
      </c>
      <c r="V2537" t="s">
        <v>83</v>
      </c>
      <c r="W2537" t="s">
        <v>109</v>
      </c>
      <c r="X2537" t="s"/>
      <c r="Y2537" t="s">
        <v>85</v>
      </c>
      <c r="Z2537">
        <f>HYPERLINK("https://hotel-media.eclerx.com/savepage/tk_15462416536018748_sr_188.html","info")</f>
        <v/>
      </c>
      <c r="AA2537" t="n">
        <v>99191</v>
      </c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206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937934</v>
      </c>
      <c r="AZ2537" t="s">
        <v>397</v>
      </c>
      <c r="BA2537" t="s"/>
      <c r="BB2537" t="n">
        <v>88500</v>
      </c>
      <c r="BC2537" t="n">
        <v>52.500157</v>
      </c>
      <c r="BD2537" t="n">
        <v>52.500157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395</v>
      </c>
      <c r="F2538" t="n">
        <v>529950</v>
      </c>
      <c r="G2538" t="s">
        <v>74</v>
      </c>
      <c r="H2538" t="s">
        <v>75</v>
      </c>
      <c r="I2538" t="s"/>
      <c r="J2538" t="s">
        <v>74</v>
      </c>
      <c r="K2538" t="n">
        <v>79</v>
      </c>
      <c r="L2538" t="s">
        <v>76</v>
      </c>
      <c r="M2538" t="s"/>
      <c r="N2538" t="s">
        <v>399</v>
      </c>
      <c r="O2538" t="s">
        <v>78</v>
      </c>
      <c r="P2538" t="s">
        <v>396</v>
      </c>
      <c r="Q2538" t="s"/>
      <c r="R2538" t="s">
        <v>171</v>
      </c>
      <c r="S2538" t="s">
        <v>98</v>
      </c>
      <c r="T2538" t="s">
        <v>81</v>
      </c>
      <c r="U2538" t="s">
        <v>82</v>
      </c>
      <c r="V2538" t="s">
        <v>83</v>
      </c>
      <c r="W2538" t="s">
        <v>109</v>
      </c>
      <c r="X2538" t="s"/>
      <c r="Y2538" t="s">
        <v>85</v>
      </c>
      <c r="Z2538">
        <f>HYPERLINK("https://hotel-media.eclerx.com/savepage/tk_15462416536018748_sr_188.html","info")</f>
        <v/>
      </c>
      <c r="AA2538" t="n">
        <v>99191</v>
      </c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206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937934</v>
      </c>
      <c r="AZ2538" t="s">
        <v>397</v>
      </c>
      <c r="BA2538" t="s"/>
      <c r="BB2538" t="n">
        <v>88500</v>
      </c>
      <c r="BC2538" t="n">
        <v>52.500157</v>
      </c>
      <c r="BD2538" t="n">
        <v>52.500157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395</v>
      </c>
      <c r="F2539" t="n">
        <v>529950</v>
      </c>
      <c r="G2539" t="s">
        <v>74</v>
      </c>
      <c r="H2539" t="s">
        <v>75</v>
      </c>
      <c r="I2539" t="s"/>
      <c r="J2539" t="s">
        <v>74</v>
      </c>
      <c r="K2539" t="n">
        <v>84</v>
      </c>
      <c r="L2539" t="s">
        <v>76</v>
      </c>
      <c r="M2539" t="s"/>
      <c r="N2539" t="s">
        <v>161</v>
      </c>
      <c r="O2539" t="s">
        <v>78</v>
      </c>
      <c r="P2539" t="s">
        <v>396</v>
      </c>
      <c r="Q2539" t="s"/>
      <c r="R2539" t="s">
        <v>171</v>
      </c>
      <c r="S2539" t="s">
        <v>179</v>
      </c>
      <c r="T2539" t="s">
        <v>81</v>
      </c>
      <c r="U2539" t="s">
        <v>82</v>
      </c>
      <c r="V2539" t="s">
        <v>83</v>
      </c>
      <c r="W2539" t="s">
        <v>109</v>
      </c>
      <c r="X2539" t="s"/>
      <c r="Y2539" t="s">
        <v>85</v>
      </c>
      <c r="Z2539">
        <f>HYPERLINK("https://hotel-media.eclerx.com/savepage/tk_15462416536018748_sr_188.html","info")</f>
        <v/>
      </c>
      <c r="AA2539" t="n">
        <v>99191</v>
      </c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206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937934</v>
      </c>
      <c r="AZ2539" t="s">
        <v>397</v>
      </c>
      <c r="BA2539" t="s"/>
      <c r="BB2539" t="n">
        <v>88500</v>
      </c>
      <c r="BC2539" t="n">
        <v>52.500157</v>
      </c>
      <c r="BD2539" t="n">
        <v>52.500157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395</v>
      </c>
      <c r="F2540" t="n">
        <v>529950</v>
      </c>
      <c r="G2540" t="s">
        <v>74</v>
      </c>
      <c r="H2540" t="s">
        <v>75</v>
      </c>
      <c r="I2540" t="s"/>
      <c r="J2540" t="s">
        <v>74</v>
      </c>
      <c r="K2540" t="n">
        <v>84</v>
      </c>
      <c r="L2540" t="s">
        <v>76</v>
      </c>
      <c r="M2540" t="s"/>
      <c r="N2540" t="s">
        <v>399</v>
      </c>
      <c r="O2540" t="s">
        <v>78</v>
      </c>
      <c r="P2540" t="s">
        <v>396</v>
      </c>
      <c r="Q2540" t="s"/>
      <c r="R2540" t="s">
        <v>171</v>
      </c>
      <c r="S2540" t="s">
        <v>179</v>
      </c>
      <c r="T2540" t="s">
        <v>81</v>
      </c>
      <c r="U2540" t="s">
        <v>82</v>
      </c>
      <c r="V2540" t="s">
        <v>83</v>
      </c>
      <c r="W2540" t="s">
        <v>109</v>
      </c>
      <c r="X2540" t="s"/>
      <c r="Y2540" t="s">
        <v>85</v>
      </c>
      <c r="Z2540">
        <f>HYPERLINK("https://hotel-media.eclerx.com/savepage/tk_15462416536018748_sr_188.html","info")</f>
        <v/>
      </c>
      <c r="AA2540" t="n">
        <v>99191</v>
      </c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206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937934</v>
      </c>
      <c r="AZ2540" t="s">
        <v>397</v>
      </c>
      <c r="BA2540" t="s"/>
      <c r="BB2540" t="n">
        <v>88500</v>
      </c>
      <c r="BC2540" t="n">
        <v>52.500157</v>
      </c>
      <c r="BD2540" t="n">
        <v>52.500157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395</v>
      </c>
      <c r="F2541" t="n">
        <v>529950</v>
      </c>
      <c r="G2541" t="s">
        <v>74</v>
      </c>
      <c r="H2541" t="s">
        <v>75</v>
      </c>
      <c r="I2541" t="s"/>
      <c r="J2541" t="s">
        <v>74</v>
      </c>
      <c r="K2541" t="n">
        <v>90</v>
      </c>
      <c r="L2541" t="s">
        <v>76</v>
      </c>
      <c r="M2541" t="s"/>
      <c r="N2541" t="s">
        <v>400</v>
      </c>
      <c r="O2541" t="s">
        <v>78</v>
      </c>
      <c r="P2541" t="s">
        <v>396</v>
      </c>
      <c r="Q2541" t="s"/>
      <c r="R2541" t="s">
        <v>171</v>
      </c>
      <c r="S2541" t="s">
        <v>398</v>
      </c>
      <c r="T2541" t="s">
        <v>81</v>
      </c>
      <c r="U2541" t="s">
        <v>82</v>
      </c>
      <c r="V2541" t="s">
        <v>83</v>
      </c>
      <c r="W2541" t="s">
        <v>109</v>
      </c>
      <c r="X2541" t="s"/>
      <c r="Y2541" t="s">
        <v>85</v>
      </c>
      <c r="Z2541">
        <f>HYPERLINK("https://hotel-media.eclerx.com/savepage/tk_15462416536018748_sr_188.html","info")</f>
        <v/>
      </c>
      <c r="AA2541" t="n">
        <v>99191</v>
      </c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206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937934</v>
      </c>
      <c r="AZ2541" t="s">
        <v>397</v>
      </c>
      <c r="BA2541" t="s"/>
      <c r="BB2541" t="n">
        <v>88500</v>
      </c>
      <c r="BC2541" t="n">
        <v>52.500157</v>
      </c>
      <c r="BD2541" t="n">
        <v>52.500157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395</v>
      </c>
      <c r="F2542" t="n">
        <v>529950</v>
      </c>
      <c r="G2542" t="s">
        <v>74</v>
      </c>
      <c r="H2542" t="s">
        <v>75</v>
      </c>
      <c r="I2542" t="s"/>
      <c r="J2542" t="s">
        <v>74</v>
      </c>
      <c r="K2542" t="n">
        <v>103</v>
      </c>
      <c r="L2542" t="s">
        <v>76</v>
      </c>
      <c r="M2542" t="s"/>
      <c r="N2542" t="s">
        <v>161</v>
      </c>
      <c r="O2542" t="s">
        <v>78</v>
      </c>
      <c r="P2542" t="s">
        <v>396</v>
      </c>
      <c r="Q2542" t="s"/>
      <c r="R2542" t="s">
        <v>171</v>
      </c>
      <c r="S2542" t="s">
        <v>223</v>
      </c>
      <c r="T2542" t="s">
        <v>81</v>
      </c>
      <c r="U2542" t="s">
        <v>82</v>
      </c>
      <c r="V2542" t="s">
        <v>83</v>
      </c>
      <c r="W2542" t="s">
        <v>84</v>
      </c>
      <c r="X2542" t="s"/>
      <c r="Y2542" t="s">
        <v>85</v>
      </c>
      <c r="Z2542">
        <f>HYPERLINK("https://hotel-media.eclerx.com/savepage/tk_15462416536018748_sr_188.html","info")</f>
        <v/>
      </c>
      <c r="AA2542" t="n">
        <v>99191</v>
      </c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206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937934</v>
      </c>
      <c r="AZ2542" t="s">
        <v>397</v>
      </c>
      <c r="BA2542" t="s"/>
      <c r="BB2542" t="n">
        <v>88500</v>
      </c>
      <c r="BC2542" t="n">
        <v>52.500157</v>
      </c>
      <c r="BD2542" t="n">
        <v>52.500157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395</v>
      </c>
      <c r="F2543" t="n">
        <v>529950</v>
      </c>
      <c r="G2543" t="s">
        <v>74</v>
      </c>
      <c r="H2543" t="s">
        <v>75</v>
      </c>
      <c r="I2543" t="s"/>
      <c r="J2543" t="s">
        <v>74</v>
      </c>
      <c r="K2543" t="n">
        <v>103</v>
      </c>
      <c r="L2543" t="s">
        <v>76</v>
      </c>
      <c r="M2543" t="s"/>
      <c r="N2543" t="s">
        <v>399</v>
      </c>
      <c r="O2543" t="s">
        <v>78</v>
      </c>
      <c r="P2543" t="s">
        <v>396</v>
      </c>
      <c r="Q2543" t="s"/>
      <c r="R2543" t="s">
        <v>171</v>
      </c>
      <c r="S2543" t="s">
        <v>223</v>
      </c>
      <c r="T2543" t="s">
        <v>81</v>
      </c>
      <c r="U2543" t="s">
        <v>82</v>
      </c>
      <c r="V2543" t="s">
        <v>83</v>
      </c>
      <c r="W2543" t="s">
        <v>84</v>
      </c>
      <c r="X2543" t="s"/>
      <c r="Y2543" t="s">
        <v>85</v>
      </c>
      <c r="Z2543">
        <f>HYPERLINK("https://hotel-media.eclerx.com/savepage/tk_15462416536018748_sr_188.html","info")</f>
        <v/>
      </c>
      <c r="AA2543" t="n">
        <v>99191</v>
      </c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206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937934</v>
      </c>
      <c r="AZ2543" t="s">
        <v>397</v>
      </c>
      <c r="BA2543" t="s"/>
      <c r="BB2543" t="n">
        <v>88500</v>
      </c>
      <c r="BC2543" t="n">
        <v>52.500157</v>
      </c>
      <c r="BD2543" t="n">
        <v>52.500157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395</v>
      </c>
      <c r="F2544" t="n">
        <v>529950</v>
      </c>
      <c r="G2544" t="s">
        <v>74</v>
      </c>
      <c r="H2544" t="s">
        <v>75</v>
      </c>
      <c r="I2544" t="s"/>
      <c r="J2544" t="s">
        <v>74</v>
      </c>
      <c r="K2544" t="n">
        <v>108</v>
      </c>
      <c r="L2544" t="s">
        <v>76</v>
      </c>
      <c r="M2544" t="s"/>
      <c r="N2544" t="s">
        <v>161</v>
      </c>
      <c r="O2544" t="s">
        <v>78</v>
      </c>
      <c r="P2544" t="s">
        <v>396</v>
      </c>
      <c r="Q2544" t="s"/>
      <c r="R2544" t="s">
        <v>171</v>
      </c>
      <c r="S2544" t="s">
        <v>401</v>
      </c>
      <c r="T2544" t="s">
        <v>81</v>
      </c>
      <c r="U2544" t="s">
        <v>82</v>
      </c>
      <c r="V2544" t="s">
        <v>83</v>
      </c>
      <c r="W2544" t="s">
        <v>84</v>
      </c>
      <c r="X2544" t="s"/>
      <c r="Y2544" t="s">
        <v>85</v>
      </c>
      <c r="Z2544">
        <f>HYPERLINK("https://hotel-media.eclerx.com/savepage/tk_15462416536018748_sr_188.html","info")</f>
        <v/>
      </c>
      <c r="AA2544" t="n">
        <v>99191</v>
      </c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206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937934</v>
      </c>
      <c r="AZ2544" t="s">
        <v>397</v>
      </c>
      <c r="BA2544" t="s"/>
      <c r="BB2544" t="n">
        <v>88500</v>
      </c>
      <c r="BC2544" t="n">
        <v>52.500157</v>
      </c>
      <c r="BD2544" t="n">
        <v>52.500157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395</v>
      </c>
      <c r="F2545" t="n">
        <v>529950</v>
      </c>
      <c r="G2545" t="s">
        <v>74</v>
      </c>
      <c r="H2545" t="s">
        <v>75</v>
      </c>
      <c r="I2545" t="s"/>
      <c r="J2545" t="s">
        <v>74</v>
      </c>
      <c r="K2545" t="n">
        <v>108</v>
      </c>
      <c r="L2545" t="s">
        <v>76</v>
      </c>
      <c r="M2545" t="s"/>
      <c r="N2545" t="s">
        <v>399</v>
      </c>
      <c r="O2545" t="s">
        <v>78</v>
      </c>
      <c r="P2545" t="s">
        <v>396</v>
      </c>
      <c r="Q2545" t="s"/>
      <c r="R2545" t="s">
        <v>171</v>
      </c>
      <c r="S2545" t="s">
        <v>401</v>
      </c>
      <c r="T2545" t="s">
        <v>81</v>
      </c>
      <c r="U2545" t="s">
        <v>82</v>
      </c>
      <c r="V2545" t="s">
        <v>83</v>
      </c>
      <c r="W2545" t="s">
        <v>84</v>
      </c>
      <c r="X2545" t="s"/>
      <c r="Y2545" t="s">
        <v>85</v>
      </c>
      <c r="Z2545">
        <f>HYPERLINK("https://hotel-media.eclerx.com/savepage/tk_15462416536018748_sr_188.html","info")</f>
        <v/>
      </c>
      <c r="AA2545" t="n">
        <v>99191</v>
      </c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206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937934</v>
      </c>
      <c r="AZ2545" t="s">
        <v>397</v>
      </c>
      <c r="BA2545" t="s"/>
      <c r="BB2545" t="n">
        <v>88500</v>
      </c>
      <c r="BC2545" t="n">
        <v>52.500157</v>
      </c>
      <c r="BD2545" t="n">
        <v>52.500157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395</v>
      </c>
      <c r="F2546" t="n">
        <v>529950</v>
      </c>
      <c r="G2546" t="s">
        <v>74</v>
      </c>
      <c r="H2546" t="s">
        <v>75</v>
      </c>
      <c r="I2546" t="s"/>
      <c r="J2546" t="s">
        <v>74</v>
      </c>
      <c r="K2546" t="n">
        <v>118</v>
      </c>
      <c r="L2546" t="s">
        <v>76</v>
      </c>
      <c r="M2546" t="s"/>
      <c r="N2546" t="s">
        <v>158</v>
      </c>
      <c r="O2546" t="s">
        <v>78</v>
      </c>
      <c r="P2546" t="s">
        <v>396</v>
      </c>
      <c r="Q2546" t="s"/>
      <c r="R2546" t="s">
        <v>171</v>
      </c>
      <c r="S2546" t="s">
        <v>165</v>
      </c>
      <c r="T2546" t="s">
        <v>81</v>
      </c>
      <c r="U2546" t="s">
        <v>82</v>
      </c>
      <c r="V2546" t="s">
        <v>83</v>
      </c>
      <c r="W2546" t="s">
        <v>84</v>
      </c>
      <c r="X2546" t="s"/>
      <c r="Y2546" t="s">
        <v>85</v>
      </c>
      <c r="Z2546">
        <f>HYPERLINK("https://hotel-media.eclerx.com/savepage/tk_15462416536018748_sr_188.html","info")</f>
        <v/>
      </c>
      <c r="AA2546" t="n">
        <v>99191</v>
      </c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206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937934</v>
      </c>
      <c r="AZ2546" t="s">
        <v>397</v>
      </c>
      <c r="BA2546" t="s"/>
      <c r="BB2546" t="n">
        <v>88500</v>
      </c>
      <c r="BC2546" t="n">
        <v>52.500157</v>
      </c>
      <c r="BD2546" t="n">
        <v>52.500157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395</v>
      </c>
      <c r="F2547" t="n">
        <v>529950</v>
      </c>
      <c r="G2547" t="s">
        <v>74</v>
      </c>
      <c r="H2547" t="s">
        <v>75</v>
      </c>
      <c r="I2547" t="s"/>
      <c r="J2547" t="s">
        <v>74</v>
      </c>
      <c r="K2547" t="n">
        <v>118</v>
      </c>
      <c r="L2547" t="s">
        <v>76</v>
      </c>
      <c r="M2547" t="s"/>
      <c r="N2547" t="s">
        <v>400</v>
      </c>
      <c r="O2547" t="s">
        <v>78</v>
      </c>
      <c r="P2547" t="s">
        <v>396</v>
      </c>
      <c r="Q2547" t="s"/>
      <c r="R2547" t="s">
        <v>171</v>
      </c>
      <c r="S2547" t="s">
        <v>165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>
        <f>HYPERLINK("https://hotel-media.eclerx.com/savepage/tk_15462416536018748_sr_188.html","info")</f>
        <v/>
      </c>
      <c r="AA2547" t="n">
        <v>99191</v>
      </c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206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937934</v>
      </c>
      <c r="AZ2547" t="s">
        <v>397</v>
      </c>
      <c r="BA2547" t="s"/>
      <c r="BB2547" t="n">
        <v>88500</v>
      </c>
      <c r="BC2547" t="n">
        <v>52.500157</v>
      </c>
      <c r="BD2547" t="n">
        <v>52.500157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2049</v>
      </c>
      <c r="F2548" t="n">
        <v>-1</v>
      </c>
      <c r="G2548" t="s">
        <v>74</v>
      </c>
      <c r="H2548" t="s">
        <v>75</v>
      </c>
      <c r="I2548" t="s"/>
      <c r="J2548" t="s">
        <v>74</v>
      </c>
      <c r="K2548" t="n">
        <v>62.5</v>
      </c>
      <c r="L2548" t="s">
        <v>76</v>
      </c>
      <c r="M2548" t="s"/>
      <c r="N2548" t="s">
        <v>93</v>
      </c>
      <c r="O2548" t="s">
        <v>78</v>
      </c>
      <c r="P2548" t="s">
        <v>2049</v>
      </c>
      <c r="Q2548" t="s"/>
      <c r="R2548" t="s">
        <v>269</v>
      </c>
      <c r="S2548" t="s">
        <v>1593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>
        <f>HYPERLINK("https://hotel-media.eclerx.com/savepage/tk_15462418994004204_sr_188.html","info")</f>
        <v/>
      </c>
      <c r="AA2548" t="n">
        <v>-2071660</v>
      </c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340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2071660</v>
      </c>
      <c r="AZ2548" t="s">
        <v>2050</v>
      </c>
      <c r="BA2548" t="s"/>
      <c r="BB2548" t="n">
        <v>252325</v>
      </c>
      <c r="BC2548" t="n">
        <v>52.49913</v>
      </c>
      <c r="BD2548" t="n">
        <v>52.49913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2049</v>
      </c>
      <c r="F2549" t="n">
        <v>-1</v>
      </c>
      <c r="G2549" t="s">
        <v>74</v>
      </c>
      <c r="H2549" t="s">
        <v>75</v>
      </c>
      <c r="I2549" t="s"/>
      <c r="J2549" t="s">
        <v>74</v>
      </c>
      <c r="K2549" t="n">
        <v>64</v>
      </c>
      <c r="L2549" t="s">
        <v>76</v>
      </c>
      <c r="M2549" t="s"/>
      <c r="N2549" t="s">
        <v>104</v>
      </c>
      <c r="O2549" t="s">
        <v>78</v>
      </c>
      <c r="P2549" t="s">
        <v>2049</v>
      </c>
      <c r="Q2549" t="s"/>
      <c r="R2549" t="s">
        <v>269</v>
      </c>
      <c r="S2549" t="s">
        <v>460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>
        <f>HYPERLINK("https://hotel-media.eclerx.com/savepage/tk_15462418994004204_sr_188.html","info")</f>
        <v/>
      </c>
      <c r="AA2549" t="n">
        <v>-2071660</v>
      </c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340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2071660</v>
      </c>
      <c r="AZ2549" t="s">
        <v>2050</v>
      </c>
      <c r="BA2549" t="s"/>
      <c r="BB2549" t="n">
        <v>252325</v>
      </c>
      <c r="BC2549" t="n">
        <v>52.49913</v>
      </c>
      <c r="BD2549" t="n">
        <v>52.49913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2277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61</v>
      </c>
      <c r="L2550" t="s">
        <v>76</v>
      </c>
      <c r="M2550" t="s"/>
      <c r="N2550" t="s">
        <v>95</v>
      </c>
      <c r="O2550" t="s">
        <v>78</v>
      </c>
      <c r="P2550" t="s">
        <v>2277</v>
      </c>
      <c r="Q2550" t="s"/>
      <c r="R2550" t="s">
        <v>380</v>
      </c>
      <c r="S2550" t="s">
        <v>80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>
        <f>HYPERLINK("https://hotel-media.eclerx.com/savepage/tk_15462421401455786_sr_188.html","info")</f>
        <v/>
      </c>
      <c r="AA2550" t="n">
        <v>-8979228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471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8979228</v>
      </c>
      <c r="AZ2550" t="s">
        <v>2278</v>
      </c>
      <c r="BA2550" t="s"/>
      <c r="BB2550" t="n">
        <v>542505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1869</v>
      </c>
      <c r="F2551" t="n">
        <v>382567</v>
      </c>
      <c r="G2551" t="s">
        <v>74</v>
      </c>
      <c r="H2551" t="s">
        <v>75</v>
      </c>
      <c r="I2551" t="s"/>
      <c r="J2551" t="s">
        <v>74</v>
      </c>
      <c r="K2551" t="n">
        <v>101.15</v>
      </c>
      <c r="L2551" t="s">
        <v>76</v>
      </c>
      <c r="M2551" t="s"/>
      <c r="N2551" t="s">
        <v>93</v>
      </c>
      <c r="O2551" t="s">
        <v>78</v>
      </c>
      <c r="P2551" t="s">
        <v>1870</v>
      </c>
      <c r="Q2551" t="s"/>
      <c r="R2551" t="s">
        <v>107</v>
      </c>
      <c r="S2551" t="s">
        <v>979</v>
      </c>
      <c r="T2551" t="s">
        <v>81</v>
      </c>
      <c r="U2551" t="s">
        <v>82</v>
      </c>
      <c r="V2551" t="s">
        <v>83</v>
      </c>
      <c r="W2551" t="s">
        <v>109</v>
      </c>
      <c r="X2551" t="s"/>
      <c r="Y2551" t="s">
        <v>85</v>
      </c>
      <c r="Z2551">
        <f>HYPERLINK("https://hotel-media.eclerx.com/savepage/tk_15462419443767402_sr_189.html","info")</f>
        <v/>
      </c>
      <c r="AA2551" t="n">
        <v>5950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324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937891</v>
      </c>
      <c r="AZ2551" t="s">
        <v>1871</v>
      </c>
      <c r="BA2551" t="s"/>
      <c r="BB2551" t="n">
        <v>393</v>
      </c>
      <c r="BC2551" t="n">
        <v>52.503177</v>
      </c>
      <c r="BD2551" t="n">
        <v>52.503177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1869</v>
      </c>
      <c r="F2552" t="n">
        <v>382567</v>
      </c>
      <c r="G2552" t="s">
        <v>74</v>
      </c>
      <c r="H2552" t="s">
        <v>75</v>
      </c>
      <c r="I2552" t="s"/>
      <c r="J2552" t="s">
        <v>74</v>
      </c>
      <c r="K2552" t="n">
        <v>119</v>
      </c>
      <c r="L2552" t="s">
        <v>76</v>
      </c>
      <c r="M2552" t="s"/>
      <c r="N2552" t="s">
        <v>95</v>
      </c>
      <c r="O2552" t="s">
        <v>78</v>
      </c>
      <c r="P2552" t="s">
        <v>1870</v>
      </c>
      <c r="Q2552" t="s"/>
      <c r="R2552" t="s">
        <v>107</v>
      </c>
      <c r="S2552" t="s">
        <v>204</v>
      </c>
      <c r="T2552" t="s">
        <v>81</v>
      </c>
      <c r="U2552" t="s">
        <v>82</v>
      </c>
      <c r="V2552" t="s">
        <v>83</v>
      </c>
      <c r="W2552" t="s">
        <v>109</v>
      </c>
      <c r="X2552" t="s"/>
      <c r="Y2552" t="s">
        <v>85</v>
      </c>
      <c r="Z2552">
        <f>HYPERLINK("https://hotel-media.eclerx.com/savepage/tk_15462419443767402_sr_189.html","info")</f>
        <v/>
      </c>
      <c r="AA2552" t="n">
        <v>5950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324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937891</v>
      </c>
      <c r="AZ2552" t="s">
        <v>1871</v>
      </c>
      <c r="BA2552" t="s"/>
      <c r="BB2552" t="n">
        <v>393</v>
      </c>
      <c r="BC2552" t="n">
        <v>52.503177</v>
      </c>
      <c r="BD2552" t="n">
        <v>52.503177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1869</v>
      </c>
      <c r="F2553" t="n">
        <v>382567</v>
      </c>
      <c r="G2553" t="s">
        <v>74</v>
      </c>
      <c r="H2553" t="s">
        <v>75</v>
      </c>
      <c r="I2553" t="s"/>
      <c r="J2553" t="s">
        <v>74</v>
      </c>
      <c r="K2553" t="n">
        <v>129</v>
      </c>
      <c r="L2553" t="s">
        <v>76</v>
      </c>
      <c r="M2553" t="s"/>
      <c r="N2553" t="s">
        <v>201</v>
      </c>
      <c r="O2553" t="s">
        <v>78</v>
      </c>
      <c r="P2553" t="s">
        <v>1870</v>
      </c>
      <c r="Q2553" t="s"/>
      <c r="R2553" t="s">
        <v>107</v>
      </c>
      <c r="S2553" t="s">
        <v>489</v>
      </c>
      <c r="T2553" t="s">
        <v>81</v>
      </c>
      <c r="U2553" t="s">
        <v>82</v>
      </c>
      <c r="V2553" t="s">
        <v>83</v>
      </c>
      <c r="W2553" t="s">
        <v>109</v>
      </c>
      <c r="X2553" t="s"/>
      <c r="Y2553" t="s">
        <v>85</v>
      </c>
      <c r="Z2553">
        <f>HYPERLINK("https://hotel-media.eclerx.com/savepage/tk_15462419443767402_sr_189.html","info")</f>
        <v/>
      </c>
      <c r="AA2553" t="n">
        <v>5950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324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937891</v>
      </c>
      <c r="AZ2553" t="s">
        <v>1871</v>
      </c>
      <c r="BA2553" t="s"/>
      <c r="BB2553" t="n">
        <v>393</v>
      </c>
      <c r="BC2553" t="n">
        <v>52.503177</v>
      </c>
      <c r="BD2553" t="n">
        <v>52.503177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1869</v>
      </c>
      <c r="F2554" t="n">
        <v>382567</v>
      </c>
      <c r="G2554" t="s">
        <v>74</v>
      </c>
      <c r="H2554" t="s">
        <v>75</v>
      </c>
      <c r="I2554" t="s"/>
      <c r="J2554" t="s">
        <v>74</v>
      </c>
      <c r="K2554" t="n">
        <v>169</v>
      </c>
      <c r="L2554" t="s">
        <v>76</v>
      </c>
      <c r="M2554" t="s"/>
      <c r="N2554" t="s">
        <v>203</v>
      </c>
      <c r="O2554" t="s">
        <v>78</v>
      </c>
      <c r="P2554" t="s">
        <v>1870</v>
      </c>
      <c r="Q2554" t="s"/>
      <c r="R2554" t="s">
        <v>107</v>
      </c>
      <c r="S2554" t="s">
        <v>1872</v>
      </c>
      <c r="T2554" t="s">
        <v>81</v>
      </c>
      <c r="U2554" t="s">
        <v>82</v>
      </c>
      <c r="V2554" t="s">
        <v>83</v>
      </c>
      <c r="W2554" t="s">
        <v>109</v>
      </c>
      <c r="X2554" t="s"/>
      <c r="Y2554" t="s">
        <v>85</v>
      </c>
      <c r="Z2554">
        <f>HYPERLINK("https://hotel-media.eclerx.com/savepage/tk_15462419443767402_sr_189.html","info")</f>
        <v/>
      </c>
      <c r="AA2554" t="n">
        <v>5950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324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937891</v>
      </c>
      <c r="AZ2554" t="s">
        <v>1871</v>
      </c>
      <c r="BA2554" t="s"/>
      <c r="BB2554" t="n">
        <v>393</v>
      </c>
      <c r="BC2554" t="n">
        <v>52.503177</v>
      </c>
      <c r="BD2554" t="n">
        <v>52.503177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2158</v>
      </c>
      <c r="F2555" t="n">
        <v>117697</v>
      </c>
      <c r="G2555" t="s">
        <v>74</v>
      </c>
      <c r="H2555" t="s">
        <v>75</v>
      </c>
      <c r="I2555" t="s"/>
      <c r="J2555" t="s">
        <v>74</v>
      </c>
      <c r="K2555" t="n">
        <v>99</v>
      </c>
      <c r="L2555" t="s">
        <v>76</v>
      </c>
      <c r="M2555" t="s"/>
      <c r="N2555" t="s">
        <v>95</v>
      </c>
      <c r="O2555" t="s">
        <v>78</v>
      </c>
      <c r="P2555" t="s">
        <v>2159</v>
      </c>
      <c r="Q2555" t="s"/>
      <c r="R2555" t="s">
        <v>171</v>
      </c>
      <c r="S2555" t="s">
        <v>200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>
        <f>HYPERLINK("https://hotel-media.eclerx.com/savepage/tk_15462416106909149_sr_188.html","info")</f>
        <v/>
      </c>
      <c r="AA2555" t="n">
        <v>26858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183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230425</v>
      </c>
      <c r="AZ2555" t="s">
        <v>2160</v>
      </c>
      <c r="BA2555" t="s"/>
      <c r="BB2555" t="n">
        <v>67762</v>
      </c>
      <c r="BC2555" t="n">
        <v>52.562761</v>
      </c>
      <c r="BD2555" t="n">
        <v>52.562761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2279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44.62</v>
      </c>
      <c r="L2556" t="s">
        <v>76</v>
      </c>
      <c r="M2556" t="s"/>
      <c r="N2556" t="s">
        <v>93</v>
      </c>
      <c r="O2556" t="s">
        <v>78</v>
      </c>
      <c r="P2556" t="s">
        <v>2279</v>
      </c>
      <c r="Q2556" t="s"/>
      <c r="R2556" t="s">
        <v>112</v>
      </c>
      <c r="S2556" t="s">
        <v>2280</v>
      </c>
      <c r="T2556" t="s">
        <v>81</v>
      </c>
      <c r="U2556" t="s">
        <v>82</v>
      </c>
      <c r="V2556" t="s">
        <v>83</v>
      </c>
      <c r="W2556" t="s">
        <v>109</v>
      </c>
      <c r="X2556" t="s"/>
      <c r="Y2556" t="s">
        <v>85</v>
      </c>
      <c r="Z2556">
        <f>HYPERLINK("https://hotel-media.eclerx.com/savepage/tk_15462415181814413_sr_188.html","info")</f>
        <v/>
      </c>
      <c r="AA2556" t="n">
        <v>-2208639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134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2208639</v>
      </c>
      <c r="AZ2556" t="s">
        <v>2281</v>
      </c>
      <c r="BA2556" t="s"/>
      <c r="BB2556" t="n">
        <v>1139</v>
      </c>
      <c r="BC2556" t="n">
        <v>52.49731</v>
      </c>
      <c r="BD2556" t="n">
        <v>52.49731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2279</v>
      </c>
      <c r="F2557" t="n">
        <v>-1</v>
      </c>
      <c r="G2557" t="s">
        <v>74</v>
      </c>
      <c r="H2557" t="s">
        <v>75</v>
      </c>
      <c r="I2557" t="s"/>
      <c r="J2557" t="s">
        <v>74</v>
      </c>
      <c r="K2557" t="n">
        <v>52.5</v>
      </c>
      <c r="L2557" t="s">
        <v>76</v>
      </c>
      <c r="M2557" t="s"/>
      <c r="N2557" t="s">
        <v>95</v>
      </c>
      <c r="O2557" t="s">
        <v>78</v>
      </c>
      <c r="P2557" t="s">
        <v>2279</v>
      </c>
      <c r="Q2557" t="s"/>
      <c r="R2557" t="s">
        <v>112</v>
      </c>
      <c r="S2557" t="s">
        <v>2200</v>
      </c>
      <c r="T2557" t="s">
        <v>81</v>
      </c>
      <c r="U2557" t="s">
        <v>82</v>
      </c>
      <c r="V2557" t="s">
        <v>83</v>
      </c>
      <c r="W2557" t="s">
        <v>109</v>
      </c>
      <c r="X2557" t="s"/>
      <c r="Y2557" t="s">
        <v>85</v>
      </c>
      <c r="Z2557">
        <f>HYPERLINK("https://hotel-media.eclerx.com/savepage/tk_15462415181814413_sr_188.html","info")</f>
        <v/>
      </c>
      <c r="AA2557" t="n">
        <v>-2208639</v>
      </c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134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2208639</v>
      </c>
      <c r="AZ2557" t="s">
        <v>2281</v>
      </c>
      <c r="BA2557" t="s"/>
      <c r="BB2557" t="n">
        <v>1139</v>
      </c>
      <c r="BC2557" t="n">
        <v>52.49731</v>
      </c>
      <c r="BD2557" t="n">
        <v>52.49731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2279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66.5</v>
      </c>
      <c r="L2558" t="s">
        <v>76</v>
      </c>
      <c r="M2558" t="s"/>
      <c r="N2558" t="s">
        <v>201</v>
      </c>
      <c r="O2558" t="s">
        <v>78</v>
      </c>
      <c r="P2558" t="s">
        <v>2279</v>
      </c>
      <c r="Q2558" t="s"/>
      <c r="R2558" t="s">
        <v>112</v>
      </c>
      <c r="S2558" t="s">
        <v>809</v>
      </c>
      <c r="T2558" t="s">
        <v>81</v>
      </c>
      <c r="U2558" t="s">
        <v>82</v>
      </c>
      <c r="V2558" t="s">
        <v>83</v>
      </c>
      <c r="W2558" t="s">
        <v>109</v>
      </c>
      <c r="X2558" t="s"/>
      <c r="Y2558" t="s">
        <v>85</v>
      </c>
      <c r="Z2558">
        <f>HYPERLINK("https://hotel-media.eclerx.com/savepage/tk_15462415181814413_sr_188.html","info")</f>
        <v/>
      </c>
      <c r="AA2558" t="n">
        <v>-2208639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134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2208639</v>
      </c>
      <c r="AZ2558" t="s">
        <v>2281</v>
      </c>
      <c r="BA2558" t="s"/>
      <c r="BB2558" t="n">
        <v>1139</v>
      </c>
      <c r="BC2558" t="n">
        <v>52.49731</v>
      </c>
      <c r="BD2558" t="n">
        <v>52.49731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2203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63</v>
      </c>
      <c r="L2559" t="s">
        <v>76</v>
      </c>
      <c r="M2559" t="s"/>
      <c r="N2559" t="s">
        <v>93</v>
      </c>
      <c r="O2559" t="s">
        <v>78</v>
      </c>
      <c r="P2559" t="s">
        <v>2203</v>
      </c>
      <c r="Q2559" t="s"/>
      <c r="R2559" t="s">
        <v>171</v>
      </c>
      <c r="S2559" t="s">
        <v>789</v>
      </c>
      <c r="T2559" t="s">
        <v>81</v>
      </c>
      <c r="U2559" t="s">
        <v>82</v>
      </c>
      <c r="V2559" t="s">
        <v>83</v>
      </c>
      <c r="W2559" t="s">
        <v>109</v>
      </c>
      <c r="X2559" t="s"/>
      <c r="Y2559" t="s">
        <v>85</v>
      </c>
      <c r="Z2559">
        <f>HYPERLINK("https://hotel-media.eclerx.com/savepage/tk_1546241519514708_sr_188.html","info")</f>
        <v/>
      </c>
      <c r="AA2559" t="n">
        <v>-2902865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135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2902865</v>
      </c>
      <c r="AZ2559" t="s">
        <v>2204</v>
      </c>
      <c r="BA2559" t="s"/>
      <c r="BB2559" t="n">
        <v>544883</v>
      </c>
      <c r="BC2559" t="n">
        <v>52.396687</v>
      </c>
      <c r="BD2559" t="n">
        <v>52.396687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2203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70</v>
      </c>
      <c r="L2560" t="s">
        <v>76</v>
      </c>
      <c r="M2560" t="s"/>
      <c r="N2560" t="s">
        <v>104</v>
      </c>
      <c r="O2560" t="s">
        <v>78</v>
      </c>
      <c r="P2560" t="s">
        <v>2203</v>
      </c>
      <c r="Q2560" t="s"/>
      <c r="R2560" t="s">
        <v>171</v>
      </c>
      <c r="S2560" t="s">
        <v>493</v>
      </c>
      <c r="T2560" t="s">
        <v>81</v>
      </c>
      <c r="U2560" t="s">
        <v>82</v>
      </c>
      <c r="V2560" t="s">
        <v>83</v>
      </c>
      <c r="W2560" t="s">
        <v>109</v>
      </c>
      <c r="X2560" t="s"/>
      <c r="Y2560" t="s">
        <v>85</v>
      </c>
      <c r="Z2560">
        <f>HYPERLINK("https://hotel-media.eclerx.com/savepage/tk_1546241519514708_sr_188.html","info")</f>
        <v/>
      </c>
      <c r="AA2560" t="n">
        <v>-2902865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135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2902865</v>
      </c>
      <c r="AZ2560" t="s">
        <v>2204</v>
      </c>
      <c r="BA2560" t="s"/>
      <c r="BB2560" t="n">
        <v>544883</v>
      </c>
      <c r="BC2560" t="n">
        <v>52.396687</v>
      </c>
      <c r="BD2560" t="n">
        <v>52.396687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2282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100</v>
      </c>
      <c r="L2561" t="s">
        <v>76</v>
      </c>
      <c r="M2561" t="s"/>
      <c r="N2561" t="s">
        <v>372</v>
      </c>
      <c r="O2561" t="s">
        <v>78</v>
      </c>
      <c r="P2561" t="s">
        <v>2282</v>
      </c>
      <c r="Q2561" t="s"/>
      <c r="R2561" t="s">
        <v>112</v>
      </c>
      <c r="S2561" t="s">
        <v>537</v>
      </c>
      <c r="T2561" t="s">
        <v>81</v>
      </c>
      <c r="U2561" t="s">
        <v>82</v>
      </c>
      <c r="V2561" t="s">
        <v>83</v>
      </c>
      <c r="W2561" t="s">
        <v>109</v>
      </c>
      <c r="X2561" t="s"/>
      <c r="Y2561" t="s">
        <v>85</v>
      </c>
      <c r="Z2561">
        <f>HYPERLINK("https://hotel-media.eclerx.com/savepage/tk_1546241604029206_sr_189.html","info")</f>
        <v/>
      </c>
      <c r="AA2561" t="n">
        <v>-2071697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160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2071697</v>
      </c>
      <c r="AZ2561" t="s">
        <v>2283</v>
      </c>
      <c r="BA2561" t="s"/>
      <c r="BB2561" t="n">
        <v>220789</v>
      </c>
      <c r="BC2561" t="n">
        <v>52.529649</v>
      </c>
      <c r="BD2561" t="n">
        <v>52.529649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2282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120</v>
      </c>
      <c r="L2562" t="s">
        <v>76</v>
      </c>
      <c r="M2562" t="s"/>
      <c r="N2562" t="s">
        <v>216</v>
      </c>
      <c r="O2562" t="s">
        <v>78</v>
      </c>
      <c r="P2562" t="s">
        <v>2282</v>
      </c>
      <c r="Q2562" t="s"/>
      <c r="R2562" t="s">
        <v>112</v>
      </c>
      <c r="S2562" t="s">
        <v>554</v>
      </c>
      <c r="T2562" t="s">
        <v>81</v>
      </c>
      <c r="U2562" t="s">
        <v>82</v>
      </c>
      <c r="V2562" t="s">
        <v>83</v>
      </c>
      <c r="W2562" t="s">
        <v>109</v>
      </c>
      <c r="X2562" t="s"/>
      <c r="Y2562" t="s">
        <v>85</v>
      </c>
      <c r="Z2562">
        <f>HYPERLINK("https://hotel-media.eclerx.com/savepage/tk_1546241604029206_sr_189.html","info")</f>
        <v/>
      </c>
      <c r="AA2562" t="n">
        <v>-2071697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160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2071697</v>
      </c>
      <c r="AZ2562" t="s">
        <v>2283</v>
      </c>
      <c r="BA2562" t="s"/>
      <c r="BB2562" t="n">
        <v>220789</v>
      </c>
      <c r="BC2562" t="n">
        <v>52.529649</v>
      </c>
      <c r="BD2562" t="n">
        <v>52.529649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2282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140</v>
      </c>
      <c r="L2563" t="s">
        <v>76</v>
      </c>
      <c r="M2563" t="s"/>
      <c r="N2563" t="s">
        <v>546</v>
      </c>
      <c r="O2563" t="s">
        <v>78</v>
      </c>
      <c r="P2563" t="s">
        <v>2282</v>
      </c>
      <c r="Q2563" t="s"/>
      <c r="R2563" t="s">
        <v>112</v>
      </c>
      <c r="S2563" t="s">
        <v>866</v>
      </c>
      <c r="T2563" t="s">
        <v>81</v>
      </c>
      <c r="U2563" t="s">
        <v>82</v>
      </c>
      <c r="V2563" t="s">
        <v>83</v>
      </c>
      <c r="W2563" t="s">
        <v>109</v>
      </c>
      <c r="X2563" t="s"/>
      <c r="Y2563" t="s">
        <v>85</v>
      </c>
      <c r="Z2563">
        <f>HYPERLINK("https://hotel-media.eclerx.com/savepage/tk_1546241604029206_sr_189.html","info")</f>
        <v/>
      </c>
      <c r="AA2563" t="n">
        <v>-2071697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160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2071697</v>
      </c>
      <c r="AZ2563" t="s">
        <v>2283</v>
      </c>
      <c r="BA2563" t="s"/>
      <c r="BB2563" t="n">
        <v>220789</v>
      </c>
      <c r="BC2563" t="n">
        <v>52.529649</v>
      </c>
      <c r="BD2563" t="n">
        <v>52.529649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2282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150.01</v>
      </c>
      <c r="L2564" t="s">
        <v>76</v>
      </c>
      <c r="M2564" t="s"/>
      <c r="N2564" t="s">
        <v>2284</v>
      </c>
      <c r="O2564" t="s">
        <v>78</v>
      </c>
      <c r="P2564" t="s">
        <v>2282</v>
      </c>
      <c r="Q2564" t="s"/>
      <c r="R2564" t="s">
        <v>112</v>
      </c>
      <c r="S2564" t="s">
        <v>889</v>
      </c>
      <c r="T2564" t="s">
        <v>81</v>
      </c>
      <c r="U2564" t="s">
        <v>82</v>
      </c>
      <c r="V2564" t="s">
        <v>83</v>
      </c>
      <c r="W2564" t="s">
        <v>109</v>
      </c>
      <c r="X2564" t="s"/>
      <c r="Y2564" t="s">
        <v>85</v>
      </c>
      <c r="Z2564">
        <f>HYPERLINK("https://hotel-media.eclerx.com/savepage/tk_1546241604029206_sr_189.html","info")</f>
        <v/>
      </c>
      <c r="AA2564" t="n">
        <v>-2071697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160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2071697</v>
      </c>
      <c r="AZ2564" t="s">
        <v>2283</v>
      </c>
      <c r="BA2564" t="s"/>
      <c r="BB2564" t="n">
        <v>220789</v>
      </c>
      <c r="BC2564" t="n">
        <v>52.529649</v>
      </c>
      <c r="BD2564" t="n">
        <v>52.529649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2285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101.1</v>
      </c>
      <c r="L2565" t="s">
        <v>76</v>
      </c>
      <c r="M2565" t="s"/>
      <c r="N2565" t="s">
        <v>95</v>
      </c>
      <c r="O2565" t="s">
        <v>78</v>
      </c>
      <c r="P2565" t="s">
        <v>2285</v>
      </c>
      <c r="Q2565" t="s"/>
      <c r="R2565" t="s">
        <v>112</v>
      </c>
      <c r="S2565" t="s">
        <v>2286</v>
      </c>
      <c r="T2565" t="s">
        <v>81</v>
      </c>
      <c r="U2565" t="s">
        <v>82</v>
      </c>
      <c r="V2565" t="s">
        <v>83</v>
      </c>
      <c r="W2565" t="s">
        <v>109</v>
      </c>
      <c r="X2565" t="s"/>
      <c r="Y2565" t="s">
        <v>85</v>
      </c>
      <c r="Z2565">
        <f>HYPERLINK("https://hotel-media.eclerx.com/savepage/tk_15462418826716568_sr_188.html","info")</f>
        <v/>
      </c>
      <c r="AA2565" t="n">
        <v>-5998669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331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5998669</v>
      </c>
      <c r="AZ2565" t="s">
        <v>2287</v>
      </c>
      <c r="BA2565" t="s"/>
      <c r="BB2565" t="n">
        <v>583335</v>
      </c>
      <c r="BC2565" t="n">
        <v>52.498789</v>
      </c>
      <c r="BD2565" t="n">
        <v>52.498789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2285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109.6</v>
      </c>
      <c r="L2566" t="s">
        <v>76</v>
      </c>
      <c r="M2566" t="s"/>
      <c r="N2566" t="s">
        <v>201</v>
      </c>
      <c r="O2566" t="s">
        <v>78</v>
      </c>
      <c r="P2566" t="s">
        <v>2285</v>
      </c>
      <c r="Q2566" t="s"/>
      <c r="R2566" t="s">
        <v>112</v>
      </c>
      <c r="S2566" t="s">
        <v>2288</v>
      </c>
      <c r="T2566" t="s">
        <v>81</v>
      </c>
      <c r="U2566" t="s">
        <v>82</v>
      </c>
      <c r="V2566" t="s">
        <v>83</v>
      </c>
      <c r="W2566" t="s">
        <v>109</v>
      </c>
      <c r="X2566" t="s"/>
      <c r="Y2566" t="s">
        <v>85</v>
      </c>
      <c r="Z2566">
        <f>HYPERLINK("https://hotel-media.eclerx.com/savepage/tk_15462418826716568_sr_188.html","info")</f>
        <v/>
      </c>
      <c r="AA2566" t="n">
        <v>-5998669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331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5998669</v>
      </c>
      <c r="AZ2566" t="s">
        <v>2287</v>
      </c>
      <c r="BA2566" t="s"/>
      <c r="BB2566" t="n">
        <v>583335</v>
      </c>
      <c r="BC2566" t="n">
        <v>52.498789</v>
      </c>
      <c r="BD2566" t="n">
        <v>52.498789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2285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129</v>
      </c>
      <c r="L2567" t="s">
        <v>76</v>
      </c>
      <c r="M2567" t="s"/>
      <c r="N2567" t="s">
        <v>544</v>
      </c>
      <c r="O2567" t="s">
        <v>78</v>
      </c>
      <c r="P2567" t="s">
        <v>2285</v>
      </c>
      <c r="Q2567" t="s"/>
      <c r="R2567" t="s">
        <v>112</v>
      </c>
      <c r="S2567" t="s">
        <v>489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>
        <f>HYPERLINK("https://hotel-media.eclerx.com/savepage/tk_15462418826716568_sr_188.html","info")</f>
        <v/>
      </c>
      <c r="AA2567" t="n">
        <v>-5998669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331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5998669</v>
      </c>
      <c r="AZ2567" t="s">
        <v>2287</v>
      </c>
      <c r="BA2567" t="s"/>
      <c r="BB2567" t="n">
        <v>583335</v>
      </c>
      <c r="BC2567" t="n">
        <v>52.498789</v>
      </c>
      <c r="BD2567" t="n">
        <v>52.498789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2285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209</v>
      </c>
      <c r="L2568" t="s">
        <v>76</v>
      </c>
      <c r="M2568" t="s"/>
      <c r="N2568" t="s">
        <v>2289</v>
      </c>
      <c r="O2568" t="s">
        <v>78</v>
      </c>
      <c r="P2568" t="s">
        <v>2285</v>
      </c>
      <c r="Q2568" t="s"/>
      <c r="R2568" t="s">
        <v>112</v>
      </c>
      <c r="S2568" t="s">
        <v>614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>
        <f>HYPERLINK("https://hotel-media.eclerx.com/savepage/tk_15462418826716568_sr_188.html","info")</f>
        <v/>
      </c>
      <c r="AA2568" t="n">
        <v>-5998669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331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5998669</v>
      </c>
      <c r="AZ2568" t="s">
        <v>2287</v>
      </c>
      <c r="BA2568" t="s"/>
      <c r="BB2568" t="n">
        <v>583335</v>
      </c>
      <c r="BC2568" t="n">
        <v>52.498789</v>
      </c>
      <c r="BD2568" t="n">
        <v>52.498789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2290</v>
      </c>
      <c r="F2569" t="n">
        <v>475178</v>
      </c>
      <c r="G2569" t="s">
        <v>74</v>
      </c>
      <c r="H2569" t="s">
        <v>75</v>
      </c>
      <c r="I2569" t="s"/>
      <c r="J2569" t="s">
        <v>74</v>
      </c>
      <c r="K2569" t="n">
        <v>95</v>
      </c>
      <c r="L2569" t="s">
        <v>76</v>
      </c>
      <c r="M2569" t="s"/>
      <c r="N2569" t="s">
        <v>93</v>
      </c>
      <c r="O2569" t="s">
        <v>78</v>
      </c>
      <c r="P2569" t="s">
        <v>2291</v>
      </c>
      <c r="Q2569" t="s"/>
      <c r="R2569" t="s">
        <v>112</v>
      </c>
      <c r="S2569" t="s">
        <v>274</v>
      </c>
      <c r="T2569" t="s">
        <v>81</v>
      </c>
      <c r="U2569" t="s">
        <v>82</v>
      </c>
      <c r="V2569" t="s">
        <v>83</v>
      </c>
      <c r="W2569" t="s">
        <v>109</v>
      </c>
      <c r="X2569" t="s"/>
      <c r="Y2569" t="s">
        <v>85</v>
      </c>
      <c r="Z2569">
        <f>HYPERLINK("https://hotel-media.eclerx.com/savepage/tk_15462418288154972_sr_188.html","info")</f>
        <v/>
      </c>
      <c r="AA2569" t="n">
        <v>125959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301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937956</v>
      </c>
      <c r="AZ2569" t="s">
        <v>2292</v>
      </c>
      <c r="BA2569" t="s"/>
      <c r="BB2569" t="n">
        <v>424692</v>
      </c>
      <c r="BC2569" t="n">
        <v>52.50166</v>
      </c>
      <c r="BD2569" t="n">
        <v>52.50166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2290</v>
      </c>
      <c r="F2570" t="n">
        <v>475178</v>
      </c>
      <c r="G2570" t="s">
        <v>74</v>
      </c>
      <c r="H2570" t="s">
        <v>75</v>
      </c>
      <c r="I2570" t="s"/>
      <c r="J2570" t="s">
        <v>74</v>
      </c>
      <c r="K2570" t="n">
        <v>98.5</v>
      </c>
      <c r="L2570" t="s">
        <v>76</v>
      </c>
      <c r="M2570" t="s"/>
      <c r="N2570" t="s">
        <v>95</v>
      </c>
      <c r="O2570" t="s">
        <v>78</v>
      </c>
      <c r="P2570" t="s">
        <v>2291</v>
      </c>
      <c r="Q2570" t="s"/>
      <c r="R2570" t="s">
        <v>112</v>
      </c>
      <c r="S2570" t="s">
        <v>860</v>
      </c>
      <c r="T2570" t="s">
        <v>81</v>
      </c>
      <c r="U2570" t="s">
        <v>82</v>
      </c>
      <c r="V2570" t="s">
        <v>83</v>
      </c>
      <c r="W2570" t="s">
        <v>109</v>
      </c>
      <c r="X2570" t="s"/>
      <c r="Y2570" t="s">
        <v>85</v>
      </c>
      <c r="Z2570">
        <f>HYPERLINK("https://hotel-media.eclerx.com/savepage/tk_15462418288154972_sr_188.html","info")</f>
        <v/>
      </c>
      <c r="AA2570" t="n">
        <v>125959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301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937956</v>
      </c>
      <c r="AZ2570" t="s">
        <v>2292</v>
      </c>
      <c r="BA2570" t="s"/>
      <c r="BB2570" t="n">
        <v>424692</v>
      </c>
      <c r="BC2570" t="n">
        <v>52.50166</v>
      </c>
      <c r="BD2570" t="n">
        <v>52.50166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2293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80.7</v>
      </c>
      <c r="L2571" t="s">
        <v>76</v>
      </c>
      <c r="M2571" t="s"/>
      <c r="N2571" t="s">
        <v>93</v>
      </c>
      <c r="O2571" t="s">
        <v>78</v>
      </c>
      <c r="P2571" t="s">
        <v>2293</v>
      </c>
      <c r="Q2571" t="s"/>
      <c r="R2571" t="s">
        <v>171</v>
      </c>
      <c r="S2571" t="s">
        <v>2294</v>
      </c>
      <c r="T2571" t="s">
        <v>81</v>
      </c>
      <c r="U2571" t="s">
        <v>82</v>
      </c>
      <c r="V2571" t="s">
        <v>83</v>
      </c>
      <c r="W2571" t="s">
        <v>84</v>
      </c>
      <c r="X2571" t="s"/>
      <c r="Y2571" t="s">
        <v>85</v>
      </c>
      <c r="Z2571">
        <f>HYPERLINK("https://hotel-media.eclerx.com/savepage/tk_1546241533563956_sr_189.html","info")</f>
        <v/>
      </c>
      <c r="AA2571" t="n">
        <v>-3961451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127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3961451</v>
      </c>
      <c r="AZ2571" t="s">
        <v>2295</v>
      </c>
      <c r="BA2571" t="s"/>
      <c r="BB2571" t="n">
        <v>464844</v>
      </c>
      <c r="BC2571" t="n">
        <v>52.52533</v>
      </c>
      <c r="BD2571" t="n">
        <v>52.52533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2293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95</v>
      </c>
      <c r="L2572" t="s">
        <v>76</v>
      </c>
      <c r="M2572" t="s"/>
      <c r="N2572" t="s">
        <v>95</v>
      </c>
      <c r="O2572" t="s">
        <v>78</v>
      </c>
      <c r="P2572" t="s">
        <v>2293</v>
      </c>
      <c r="Q2572" t="s"/>
      <c r="R2572" t="s">
        <v>171</v>
      </c>
      <c r="S2572" t="s">
        <v>274</v>
      </c>
      <c r="T2572" t="s">
        <v>81</v>
      </c>
      <c r="U2572" t="s">
        <v>82</v>
      </c>
      <c r="V2572" t="s">
        <v>83</v>
      </c>
      <c r="W2572" t="s">
        <v>84</v>
      </c>
      <c r="X2572" t="s"/>
      <c r="Y2572" t="s">
        <v>85</v>
      </c>
      <c r="Z2572">
        <f>HYPERLINK("https://hotel-media.eclerx.com/savepage/tk_1546241533563956_sr_189.html","info")</f>
        <v/>
      </c>
      <c r="AA2572" t="n">
        <v>-3961451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127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3961451</v>
      </c>
      <c r="AZ2572" t="s">
        <v>2295</v>
      </c>
      <c r="BA2572" t="s"/>
      <c r="BB2572" t="n">
        <v>464844</v>
      </c>
      <c r="BC2572" t="n">
        <v>52.52533</v>
      </c>
      <c r="BD2572" t="n">
        <v>52.52533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2293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155</v>
      </c>
      <c r="L2573" t="s">
        <v>76</v>
      </c>
      <c r="M2573" t="s"/>
      <c r="N2573" t="s">
        <v>329</v>
      </c>
      <c r="O2573" t="s">
        <v>78</v>
      </c>
      <c r="P2573" t="s">
        <v>2293</v>
      </c>
      <c r="Q2573" t="s"/>
      <c r="R2573" t="s">
        <v>171</v>
      </c>
      <c r="S2573" t="s">
        <v>2296</v>
      </c>
      <c r="T2573" t="s">
        <v>81</v>
      </c>
      <c r="U2573" t="s">
        <v>82</v>
      </c>
      <c r="V2573" t="s">
        <v>83</v>
      </c>
      <c r="W2573" t="s">
        <v>84</v>
      </c>
      <c r="X2573" t="s"/>
      <c r="Y2573" t="s">
        <v>85</v>
      </c>
      <c r="Z2573">
        <f>HYPERLINK("https://hotel-media.eclerx.com/savepage/tk_1546241533563956_sr_189.html","info")</f>
        <v/>
      </c>
      <c r="AA2573" t="n">
        <v>-3961451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127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3961451</v>
      </c>
      <c r="AZ2573" t="s">
        <v>2295</v>
      </c>
      <c r="BA2573" t="s"/>
      <c r="BB2573" t="n">
        <v>464844</v>
      </c>
      <c r="BC2573" t="n">
        <v>52.52533</v>
      </c>
      <c r="BD2573" t="n">
        <v>52.52533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1571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58.01</v>
      </c>
      <c r="L2574" t="s">
        <v>76</v>
      </c>
      <c r="M2574" t="s"/>
      <c r="N2574" t="s">
        <v>93</v>
      </c>
      <c r="O2574" t="s">
        <v>78</v>
      </c>
      <c r="P2574" t="s">
        <v>1571</v>
      </c>
      <c r="Q2574" t="s"/>
      <c r="R2574" t="s">
        <v>79</v>
      </c>
      <c r="S2574" t="s">
        <v>1572</v>
      </c>
      <c r="T2574" t="s">
        <v>81</v>
      </c>
      <c r="U2574" t="s">
        <v>82</v>
      </c>
      <c r="V2574" t="s">
        <v>83</v>
      </c>
      <c r="W2574" t="s">
        <v>109</v>
      </c>
      <c r="X2574" t="s"/>
      <c r="Y2574" t="s">
        <v>85</v>
      </c>
      <c r="Z2574">
        <f>HYPERLINK("https://hotel-media.eclerx.com/savepage/tk_15462416200514965_sr_188.html","info")</f>
        <v/>
      </c>
      <c r="AA2574" t="n">
        <v>-2071512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188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2071512</v>
      </c>
      <c r="AZ2574" t="s">
        <v>1573</v>
      </c>
      <c r="BA2574" t="s"/>
      <c r="BB2574" t="n">
        <v>41804</v>
      </c>
      <c r="BC2574" t="n">
        <v>52.543358</v>
      </c>
      <c r="BD2574" t="n">
        <v>52.543358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1571</v>
      </c>
      <c r="F2575" t="n">
        <v>-1</v>
      </c>
      <c r="G2575" t="s">
        <v>74</v>
      </c>
      <c r="H2575" t="s">
        <v>75</v>
      </c>
      <c r="I2575" t="s"/>
      <c r="J2575" t="s">
        <v>74</v>
      </c>
      <c r="K2575" t="n">
        <v>64.45</v>
      </c>
      <c r="L2575" t="s">
        <v>76</v>
      </c>
      <c r="M2575" t="s"/>
      <c r="N2575" t="s">
        <v>104</v>
      </c>
      <c r="O2575" t="s">
        <v>78</v>
      </c>
      <c r="P2575" t="s">
        <v>1571</v>
      </c>
      <c r="Q2575" t="s"/>
      <c r="R2575" t="s">
        <v>79</v>
      </c>
      <c r="S2575" t="s">
        <v>1574</v>
      </c>
      <c r="T2575" t="s">
        <v>81</v>
      </c>
      <c r="U2575" t="s">
        <v>82</v>
      </c>
      <c r="V2575" t="s">
        <v>83</v>
      </c>
      <c r="W2575" t="s">
        <v>109</v>
      </c>
      <c r="X2575" t="s"/>
      <c r="Y2575" t="s">
        <v>85</v>
      </c>
      <c r="Z2575">
        <f>HYPERLINK("https://hotel-media.eclerx.com/savepage/tk_15462416200514965_sr_188.html","info")</f>
        <v/>
      </c>
      <c r="AA2575" t="n">
        <v>-2071512</v>
      </c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188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2071512</v>
      </c>
      <c r="AZ2575" t="s">
        <v>1573</v>
      </c>
      <c r="BA2575" t="s"/>
      <c r="BB2575" t="n">
        <v>41804</v>
      </c>
      <c r="BC2575" t="n">
        <v>52.543358</v>
      </c>
      <c r="BD2575" t="n">
        <v>52.543358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1571</v>
      </c>
      <c r="F2576" t="n">
        <v>-1</v>
      </c>
      <c r="G2576" t="s">
        <v>74</v>
      </c>
      <c r="H2576" t="s">
        <v>75</v>
      </c>
      <c r="I2576" t="s"/>
      <c r="J2576" t="s">
        <v>74</v>
      </c>
      <c r="K2576" t="n">
        <v>74.45</v>
      </c>
      <c r="L2576" t="s">
        <v>76</v>
      </c>
      <c r="M2576" t="s"/>
      <c r="N2576" t="s">
        <v>182</v>
      </c>
      <c r="O2576" t="s">
        <v>78</v>
      </c>
      <c r="P2576" t="s">
        <v>1571</v>
      </c>
      <c r="Q2576" t="s"/>
      <c r="R2576" t="s">
        <v>79</v>
      </c>
      <c r="S2576" t="s">
        <v>1575</v>
      </c>
      <c r="T2576" t="s">
        <v>81</v>
      </c>
      <c r="U2576" t="s">
        <v>82</v>
      </c>
      <c r="V2576" t="s">
        <v>83</v>
      </c>
      <c r="W2576" t="s">
        <v>109</v>
      </c>
      <c r="X2576" t="s"/>
      <c r="Y2576" t="s">
        <v>85</v>
      </c>
      <c r="Z2576">
        <f>HYPERLINK("https://hotel-media.eclerx.com/savepage/tk_15462416200514965_sr_188.html","info")</f>
        <v/>
      </c>
      <c r="AA2576" t="n">
        <v>-2071512</v>
      </c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188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2071512</v>
      </c>
      <c r="AZ2576" t="s">
        <v>1573</v>
      </c>
      <c r="BA2576" t="s"/>
      <c r="BB2576" t="n">
        <v>41804</v>
      </c>
      <c r="BC2576" t="n">
        <v>52.543358</v>
      </c>
      <c r="BD2576" t="n">
        <v>52.543358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2297</v>
      </c>
      <c r="F2577" t="n">
        <v>268688</v>
      </c>
      <c r="G2577" t="s">
        <v>74</v>
      </c>
      <c r="H2577" t="s">
        <v>75</v>
      </c>
      <c r="I2577" t="s"/>
      <c r="J2577" t="s">
        <v>74</v>
      </c>
      <c r="K2577" t="n">
        <v>53.55</v>
      </c>
      <c r="L2577" t="s">
        <v>76</v>
      </c>
      <c r="M2577" t="s"/>
      <c r="N2577" t="s">
        <v>93</v>
      </c>
      <c r="O2577" t="s">
        <v>78</v>
      </c>
      <c r="P2577" t="s">
        <v>2297</v>
      </c>
      <c r="Q2577" t="s"/>
      <c r="R2577" t="s">
        <v>112</v>
      </c>
      <c r="S2577" t="s">
        <v>2298</v>
      </c>
      <c r="T2577" t="s">
        <v>81</v>
      </c>
      <c r="U2577" t="s">
        <v>82</v>
      </c>
      <c r="V2577" t="s">
        <v>83</v>
      </c>
      <c r="W2577" t="s">
        <v>109</v>
      </c>
      <c r="X2577" t="s"/>
      <c r="Y2577" t="s">
        <v>85</v>
      </c>
      <c r="Z2577">
        <f>HYPERLINK("https://hotel-media.eclerx.com/savepage/tk_15462419944690804_sr_189.html","info")</f>
        <v/>
      </c>
      <c r="AA2577" t="n">
        <v>77314</v>
      </c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348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1107385</v>
      </c>
      <c r="AZ2577" t="s">
        <v>2299</v>
      </c>
      <c r="BA2577" t="s"/>
      <c r="BB2577" t="n">
        <v>51962</v>
      </c>
      <c r="BC2577" t="n">
        <v>52.437403</v>
      </c>
      <c r="BD2577" t="n">
        <v>52.437403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2297</v>
      </c>
      <c r="F2578" t="n">
        <v>268688</v>
      </c>
      <c r="G2578" t="s">
        <v>74</v>
      </c>
      <c r="H2578" t="s">
        <v>75</v>
      </c>
      <c r="I2578" t="s"/>
      <c r="J2578" t="s">
        <v>74</v>
      </c>
      <c r="K2578" t="n">
        <v>59.5</v>
      </c>
      <c r="L2578" t="s">
        <v>76</v>
      </c>
      <c r="M2578" t="s"/>
      <c r="N2578" t="s">
        <v>95</v>
      </c>
      <c r="O2578" t="s">
        <v>78</v>
      </c>
      <c r="P2578" t="s">
        <v>2297</v>
      </c>
      <c r="Q2578" t="s"/>
      <c r="R2578" t="s">
        <v>112</v>
      </c>
      <c r="S2578" t="s">
        <v>1305</v>
      </c>
      <c r="T2578" t="s">
        <v>81</v>
      </c>
      <c r="U2578" t="s">
        <v>82</v>
      </c>
      <c r="V2578" t="s">
        <v>83</v>
      </c>
      <c r="W2578" t="s">
        <v>109</v>
      </c>
      <c r="X2578" t="s"/>
      <c r="Y2578" t="s">
        <v>85</v>
      </c>
      <c r="Z2578">
        <f>HYPERLINK("https://hotel-media.eclerx.com/savepage/tk_15462419944690804_sr_189.html","info")</f>
        <v/>
      </c>
      <c r="AA2578" t="n">
        <v>77314</v>
      </c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348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1107385</v>
      </c>
      <c r="AZ2578" t="s">
        <v>2299</v>
      </c>
      <c r="BA2578" t="s"/>
      <c r="BB2578" t="n">
        <v>51962</v>
      </c>
      <c r="BC2578" t="n">
        <v>52.437403</v>
      </c>
      <c r="BD2578" t="n">
        <v>52.437403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2297</v>
      </c>
      <c r="F2579" t="n">
        <v>268688</v>
      </c>
      <c r="G2579" t="s">
        <v>74</v>
      </c>
      <c r="H2579" t="s">
        <v>75</v>
      </c>
      <c r="I2579" t="s"/>
      <c r="J2579" t="s">
        <v>74</v>
      </c>
      <c r="K2579" t="n">
        <v>69.5</v>
      </c>
      <c r="L2579" t="s">
        <v>76</v>
      </c>
      <c r="M2579" t="s"/>
      <c r="N2579" t="s">
        <v>2300</v>
      </c>
      <c r="O2579" t="s">
        <v>78</v>
      </c>
      <c r="P2579" t="s">
        <v>2297</v>
      </c>
      <c r="Q2579" t="s"/>
      <c r="R2579" t="s">
        <v>112</v>
      </c>
      <c r="S2579" t="s">
        <v>2301</v>
      </c>
      <c r="T2579" t="s">
        <v>81</v>
      </c>
      <c r="U2579" t="s">
        <v>82</v>
      </c>
      <c r="V2579" t="s">
        <v>83</v>
      </c>
      <c r="W2579" t="s">
        <v>109</v>
      </c>
      <c r="X2579" t="s"/>
      <c r="Y2579" t="s">
        <v>85</v>
      </c>
      <c r="Z2579">
        <f>HYPERLINK("https://hotel-media.eclerx.com/savepage/tk_15462419944690804_sr_189.html","info")</f>
        <v/>
      </c>
      <c r="AA2579" t="n">
        <v>77314</v>
      </c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348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1107385</v>
      </c>
      <c r="AZ2579" t="s">
        <v>2299</v>
      </c>
      <c r="BA2579" t="s"/>
      <c r="BB2579" t="n">
        <v>51962</v>
      </c>
      <c r="BC2579" t="n">
        <v>52.437403</v>
      </c>
      <c r="BD2579" t="n">
        <v>52.437403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2297</v>
      </c>
      <c r="F2580" t="n">
        <v>268688</v>
      </c>
      <c r="G2580" t="s">
        <v>74</v>
      </c>
      <c r="H2580" t="s">
        <v>75</v>
      </c>
      <c r="I2580" t="s"/>
      <c r="J2580" t="s">
        <v>74</v>
      </c>
      <c r="K2580" t="n">
        <v>79.5</v>
      </c>
      <c r="L2580" t="s">
        <v>76</v>
      </c>
      <c r="M2580" t="s"/>
      <c r="N2580" t="s">
        <v>1616</v>
      </c>
      <c r="O2580" t="s">
        <v>78</v>
      </c>
      <c r="P2580" t="s">
        <v>2297</v>
      </c>
      <c r="Q2580" t="s"/>
      <c r="R2580" t="s">
        <v>112</v>
      </c>
      <c r="S2580" t="s">
        <v>1558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>
        <f>HYPERLINK("https://hotel-media.eclerx.com/savepage/tk_15462419944690804_sr_189.html","info")</f>
        <v/>
      </c>
      <c r="AA2580" t="n">
        <v>77314</v>
      </c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348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1107385</v>
      </c>
      <c r="AZ2580" t="s">
        <v>2299</v>
      </c>
      <c r="BA2580" t="s"/>
      <c r="BB2580" t="n">
        <v>51962</v>
      </c>
      <c r="BC2580" t="n">
        <v>52.437403</v>
      </c>
      <c r="BD2580" t="n">
        <v>52.437403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2297</v>
      </c>
      <c r="F2581" t="n">
        <v>268688</v>
      </c>
      <c r="G2581" t="s">
        <v>74</v>
      </c>
      <c r="H2581" t="s">
        <v>75</v>
      </c>
      <c r="I2581" t="s"/>
      <c r="J2581" t="s">
        <v>74</v>
      </c>
      <c r="K2581" t="n">
        <v>79.5</v>
      </c>
      <c r="L2581" t="s">
        <v>76</v>
      </c>
      <c r="M2581" t="s"/>
      <c r="N2581" t="s">
        <v>2302</v>
      </c>
      <c r="O2581" t="s">
        <v>78</v>
      </c>
      <c r="P2581" t="s">
        <v>2297</v>
      </c>
      <c r="Q2581" t="s"/>
      <c r="R2581" t="s">
        <v>112</v>
      </c>
      <c r="S2581" t="s">
        <v>1558</v>
      </c>
      <c r="T2581" t="s">
        <v>81</v>
      </c>
      <c r="U2581" t="s">
        <v>82</v>
      </c>
      <c r="V2581" t="s">
        <v>83</v>
      </c>
      <c r="W2581" t="s">
        <v>84</v>
      </c>
      <c r="X2581" t="s"/>
      <c r="Y2581" t="s">
        <v>85</v>
      </c>
      <c r="Z2581">
        <f>HYPERLINK("https://hotel-media.eclerx.com/savepage/tk_15462419944690804_sr_189.html","info")</f>
        <v/>
      </c>
      <c r="AA2581" t="n">
        <v>77314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348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1107385</v>
      </c>
      <c r="AZ2581" t="s">
        <v>2299</v>
      </c>
      <c r="BA2581" t="s"/>
      <c r="BB2581" t="n">
        <v>51962</v>
      </c>
      <c r="BC2581" t="n">
        <v>52.437403</v>
      </c>
      <c r="BD2581" t="n">
        <v>52.437403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2303</v>
      </c>
      <c r="F2582" t="n">
        <v>1763819</v>
      </c>
      <c r="G2582" t="s">
        <v>74</v>
      </c>
      <c r="H2582" t="s">
        <v>75</v>
      </c>
      <c r="I2582" t="s"/>
      <c r="J2582" t="s">
        <v>74</v>
      </c>
      <c r="K2582" t="n">
        <v>49.5</v>
      </c>
      <c r="L2582" t="s">
        <v>76</v>
      </c>
      <c r="M2582" t="s"/>
      <c r="N2582" t="s">
        <v>93</v>
      </c>
      <c r="O2582" t="s">
        <v>78</v>
      </c>
      <c r="P2582" t="s">
        <v>2304</v>
      </c>
      <c r="Q2582" t="s"/>
      <c r="R2582" t="s">
        <v>112</v>
      </c>
      <c r="S2582" t="s">
        <v>1012</v>
      </c>
      <c r="T2582" t="s">
        <v>81</v>
      </c>
      <c r="U2582" t="s">
        <v>82</v>
      </c>
      <c r="V2582" t="s">
        <v>83</v>
      </c>
      <c r="W2582" t="s">
        <v>109</v>
      </c>
      <c r="X2582" t="s"/>
      <c r="Y2582" t="s">
        <v>85</v>
      </c>
      <c r="Z2582">
        <f>HYPERLINK("https://hotel-media.eclerx.com/savepage/tk_15462415024733226_sr_189.html","info")</f>
        <v/>
      </c>
      <c r="AA2582" t="n">
        <v>372581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112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1614166</v>
      </c>
      <c r="AZ2582" t="s">
        <v>2305</v>
      </c>
      <c r="BA2582" t="s"/>
      <c r="BB2582" t="n">
        <v>966</v>
      </c>
      <c r="BC2582" t="n">
        <v>52.49113</v>
      </c>
      <c r="BD2582" t="n">
        <v>52.49113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2303</v>
      </c>
      <c r="F2583" t="n">
        <v>1763819</v>
      </c>
      <c r="G2583" t="s">
        <v>74</v>
      </c>
      <c r="H2583" t="s">
        <v>75</v>
      </c>
      <c r="I2583" t="s"/>
      <c r="J2583" t="s">
        <v>74</v>
      </c>
      <c r="K2583" t="n">
        <v>55</v>
      </c>
      <c r="L2583" t="s">
        <v>76</v>
      </c>
      <c r="M2583" t="s"/>
      <c r="N2583" t="s">
        <v>95</v>
      </c>
      <c r="O2583" t="s">
        <v>78</v>
      </c>
      <c r="P2583" t="s">
        <v>2304</v>
      </c>
      <c r="Q2583" t="s"/>
      <c r="R2583" t="s">
        <v>112</v>
      </c>
      <c r="S2583" t="s">
        <v>231</v>
      </c>
      <c r="T2583" t="s">
        <v>81</v>
      </c>
      <c r="U2583" t="s">
        <v>82</v>
      </c>
      <c r="V2583" t="s">
        <v>83</v>
      </c>
      <c r="W2583" t="s">
        <v>109</v>
      </c>
      <c r="X2583" t="s"/>
      <c r="Y2583" t="s">
        <v>85</v>
      </c>
      <c r="Z2583">
        <f>HYPERLINK("https://hotel-media.eclerx.com/savepage/tk_15462415024733226_sr_189.html","info")</f>
        <v/>
      </c>
      <c r="AA2583" t="n">
        <v>372581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112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1614166</v>
      </c>
      <c r="AZ2583" t="s">
        <v>2305</v>
      </c>
      <c r="BA2583" t="s"/>
      <c r="BB2583" t="n">
        <v>966</v>
      </c>
      <c r="BC2583" t="n">
        <v>52.49113</v>
      </c>
      <c r="BD2583" t="n">
        <v>52.49113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2303</v>
      </c>
      <c r="F2584" t="n">
        <v>1763819</v>
      </c>
      <c r="G2584" t="s">
        <v>74</v>
      </c>
      <c r="H2584" t="s">
        <v>75</v>
      </c>
      <c r="I2584" t="s"/>
      <c r="J2584" t="s">
        <v>74</v>
      </c>
      <c r="K2584" t="n">
        <v>64.98999999999999</v>
      </c>
      <c r="L2584" t="s">
        <v>76</v>
      </c>
      <c r="M2584" t="s"/>
      <c r="N2584" t="s">
        <v>2300</v>
      </c>
      <c r="O2584" t="s">
        <v>78</v>
      </c>
      <c r="P2584" t="s">
        <v>2304</v>
      </c>
      <c r="Q2584" t="s"/>
      <c r="R2584" t="s">
        <v>112</v>
      </c>
      <c r="S2584" t="s">
        <v>1123</v>
      </c>
      <c r="T2584" t="s">
        <v>81</v>
      </c>
      <c r="U2584" t="s">
        <v>82</v>
      </c>
      <c r="V2584" t="s">
        <v>83</v>
      </c>
      <c r="W2584" t="s">
        <v>109</v>
      </c>
      <c r="X2584" t="s"/>
      <c r="Y2584" t="s">
        <v>85</v>
      </c>
      <c r="Z2584">
        <f>HYPERLINK("https://hotel-media.eclerx.com/savepage/tk_15462415024733226_sr_189.html","info")</f>
        <v/>
      </c>
      <c r="AA2584" t="n">
        <v>372581</v>
      </c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112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1614166</v>
      </c>
      <c r="AZ2584" t="s">
        <v>2305</v>
      </c>
      <c r="BA2584" t="s"/>
      <c r="BB2584" t="n">
        <v>966</v>
      </c>
      <c r="BC2584" t="n">
        <v>52.49113</v>
      </c>
      <c r="BD2584" t="n">
        <v>52.49113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2303</v>
      </c>
      <c r="F2585" t="n">
        <v>1763819</v>
      </c>
      <c r="G2585" t="s">
        <v>74</v>
      </c>
      <c r="H2585" t="s">
        <v>75</v>
      </c>
      <c r="I2585" t="s"/>
      <c r="J2585" t="s">
        <v>74</v>
      </c>
      <c r="K2585" t="n">
        <v>79.01000000000001</v>
      </c>
      <c r="L2585" t="s">
        <v>76</v>
      </c>
      <c r="M2585" t="s"/>
      <c r="N2585" t="s">
        <v>1616</v>
      </c>
      <c r="O2585" t="s">
        <v>78</v>
      </c>
      <c r="P2585" t="s">
        <v>2304</v>
      </c>
      <c r="Q2585" t="s"/>
      <c r="R2585" t="s">
        <v>112</v>
      </c>
      <c r="S2585" t="s">
        <v>1916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>
        <f>HYPERLINK("https://hotel-media.eclerx.com/savepage/tk_15462415024733226_sr_189.html","info")</f>
        <v/>
      </c>
      <c r="AA2585" t="n">
        <v>372581</v>
      </c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112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1614166</v>
      </c>
      <c r="AZ2585" t="s">
        <v>2305</v>
      </c>
      <c r="BA2585" t="s"/>
      <c r="BB2585" t="n">
        <v>966</v>
      </c>
      <c r="BC2585" t="n">
        <v>52.49113</v>
      </c>
      <c r="BD2585" t="n">
        <v>52.49113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2306</v>
      </c>
      <c r="F2586" t="n">
        <v>3584716</v>
      </c>
      <c r="G2586" t="s">
        <v>74</v>
      </c>
      <c r="H2586" t="s">
        <v>75</v>
      </c>
      <c r="I2586" t="s"/>
      <c r="J2586" t="s">
        <v>74</v>
      </c>
      <c r="K2586" t="n">
        <v>39.6</v>
      </c>
      <c r="L2586" t="s">
        <v>76</v>
      </c>
      <c r="M2586" t="s"/>
      <c r="N2586" t="s">
        <v>1252</v>
      </c>
      <c r="O2586" t="s">
        <v>78</v>
      </c>
      <c r="P2586" t="s">
        <v>2307</v>
      </c>
      <c r="Q2586" t="s"/>
      <c r="R2586" t="s">
        <v>79</v>
      </c>
      <c r="S2586" t="s">
        <v>1053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>
        <f>HYPERLINK("https://hotel-media.eclerx.com/savepage/tk_15462422213524292_sr_188.html","info")</f>
        <v/>
      </c>
      <c r="AA2586" t="n">
        <v>209310</v>
      </c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517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955207</v>
      </c>
      <c r="AZ2586" t="s">
        <v>2308</v>
      </c>
      <c r="BA2586" t="s"/>
      <c r="BB2586" t="n">
        <v>252598</v>
      </c>
      <c r="BC2586" t="n">
        <v>52.494011</v>
      </c>
      <c r="BD2586" t="n">
        <v>52.494011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2306</v>
      </c>
      <c r="F2587" t="n">
        <v>3584716</v>
      </c>
      <c r="G2587" t="s">
        <v>74</v>
      </c>
      <c r="H2587" t="s">
        <v>75</v>
      </c>
      <c r="I2587" t="s"/>
      <c r="J2587" t="s">
        <v>74</v>
      </c>
      <c r="K2587" t="n">
        <v>41.63</v>
      </c>
      <c r="L2587" t="s">
        <v>76</v>
      </c>
      <c r="M2587" t="s"/>
      <c r="N2587" t="s">
        <v>93</v>
      </c>
      <c r="O2587" t="s">
        <v>78</v>
      </c>
      <c r="P2587" t="s">
        <v>2307</v>
      </c>
      <c r="Q2587" t="s"/>
      <c r="R2587" t="s">
        <v>79</v>
      </c>
      <c r="S2587" t="s">
        <v>2309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>
        <f>HYPERLINK("https://hotel-media.eclerx.com/savepage/tk_15462422213524292_sr_188.html","info")</f>
        <v/>
      </c>
      <c r="AA2587" t="n">
        <v>209310</v>
      </c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517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955207</v>
      </c>
      <c r="AZ2587" t="s">
        <v>2308</v>
      </c>
      <c r="BA2587" t="s"/>
      <c r="BB2587" t="n">
        <v>252598</v>
      </c>
      <c r="BC2587" t="n">
        <v>52.494011</v>
      </c>
      <c r="BD2587" t="n">
        <v>52.494011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2306</v>
      </c>
      <c r="F2588" t="n">
        <v>3584716</v>
      </c>
      <c r="G2588" t="s">
        <v>74</v>
      </c>
      <c r="H2588" t="s">
        <v>75</v>
      </c>
      <c r="I2588" t="s"/>
      <c r="J2588" t="s">
        <v>74</v>
      </c>
      <c r="K2588" t="n">
        <v>45</v>
      </c>
      <c r="L2588" t="s">
        <v>76</v>
      </c>
      <c r="M2588" t="s"/>
      <c r="N2588" t="s">
        <v>95</v>
      </c>
      <c r="O2588" t="s">
        <v>78</v>
      </c>
      <c r="P2588" t="s">
        <v>2307</v>
      </c>
      <c r="Q2588" t="s"/>
      <c r="R2588" t="s">
        <v>79</v>
      </c>
      <c r="S2588" t="s">
        <v>2310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>
        <f>HYPERLINK("https://hotel-media.eclerx.com/savepage/tk_15462422213524292_sr_188.html","info")</f>
        <v/>
      </c>
      <c r="AA2588" t="n">
        <v>209310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517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955207</v>
      </c>
      <c r="AZ2588" t="s">
        <v>2308</v>
      </c>
      <c r="BA2588" t="s"/>
      <c r="BB2588" t="n">
        <v>252598</v>
      </c>
      <c r="BC2588" t="n">
        <v>52.494011</v>
      </c>
      <c r="BD2588" t="n">
        <v>52.494011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1637</v>
      </c>
      <c r="F2589" t="n">
        <v>401984</v>
      </c>
      <c r="G2589" t="s">
        <v>74</v>
      </c>
      <c r="H2589" t="s">
        <v>75</v>
      </c>
      <c r="I2589" t="s"/>
      <c r="J2589" t="s">
        <v>74</v>
      </c>
      <c r="K2589" t="n">
        <v>123.9</v>
      </c>
      <c r="L2589" t="s">
        <v>76</v>
      </c>
      <c r="M2589" t="s"/>
      <c r="N2589" t="s">
        <v>1638</v>
      </c>
      <c r="O2589" t="s">
        <v>78</v>
      </c>
      <c r="P2589" t="s">
        <v>1639</v>
      </c>
      <c r="Q2589" t="s"/>
      <c r="R2589" t="s">
        <v>107</v>
      </c>
      <c r="S2589" t="s">
        <v>146</v>
      </c>
      <c r="T2589" t="s">
        <v>81</v>
      </c>
      <c r="U2589" t="s">
        <v>82</v>
      </c>
      <c r="V2589" t="s">
        <v>83</v>
      </c>
      <c r="W2589" t="s">
        <v>109</v>
      </c>
      <c r="X2589" t="s"/>
      <c r="Y2589" t="s">
        <v>85</v>
      </c>
      <c r="Z2589">
        <f>HYPERLINK("https://hotel-media.eclerx.com/savepage/tk_154624191621402_sr_189.html","info")</f>
        <v/>
      </c>
      <c r="AA2589" t="n">
        <v>5855</v>
      </c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311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2170309</v>
      </c>
      <c r="AZ2589" t="s">
        <v>1640</v>
      </c>
      <c r="BA2589" t="s"/>
      <c r="BB2589" t="n">
        <v>10516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1637</v>
      </c>
      <c r="F2590" t="n">
        <v>401984</v>
      </c>
      <c r="G2590" t="s">
        <v>74</v>
      </c>
      <c r="H2590" t="s">
        <v>75</v>
      </c>
      <c r="I2590" t="s"/>
      <c r="J2590" t="s">
        <v>74</v>
      </c>
      <c r="K2590" t="n">
        <v>177.45</v>
      </c>
      <c r="L2590" t="s">
        <v>76</v>
      </c>
      <c r="M2590" t="s"/>
      <c r="N2590" t="s">
        <v>1641</v>
      </c>
      <c r="O2590" t="s">
        <v>78</v>
      </c>
      <c r="P2590" t="s">
        <v>1639</v>
      </c>
      <c r="Q2590" t="s"/>
      <c r="R2590" t="s">
        <v>107</v>
      </c>
      <c r="S2590" t="s">
        <v>1642</v>
      </c>
      <c r="T2590" t="s">
        <v>81</v>
      </c>
      <c r="U2590" t="s">
        <v>82</v>
      </c>
      <c r="V2590" t="s">
        <v>83</v>
      </c>
      <c r="W2590" t="s">
        <v>109</v>
      </c>
      <c r="X2590" t="s"/>
      <c r="Y2590" t="s">
        <v>85</v>
      </c>
      <c r="Z2590">
        <f>HYPERLINK("https://hotel-media.eclerx.com/savepage/tk_154624191621402_sr_189.html","info")</f>
        <v/>
      </c>
      <c r="AA2590" t="n">
        <v>5855</v>
      </c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311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2170309</v>
      </c>
      <c r="AZ2590" t="s">
        <v>1640</v>
      </c>
      <c r="BA2590" t="s"/>
      <c r="BB2590" t="n">
        <v>10516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1637</v>
      </c>
      <c r="F2591" t="n">
        <v>401984</v>
      </c>
      <c r="G2591" t="s">
        <v>74</v>
      </c>
      <c r="H2591" t="s">
        <v>75</v>
      </c>
      <c r="I2591" t="s"/>
      <c r="J2591" t="s">
        <v>74</v>
      </c>
      <c r="K2591" t="n">
        <v>123.9</v>
      </c>
      <c r="L2591" t="s">
        <v>76</v>
      </c>
      <c r="M2591" t="s"/>
      <c r="N2591" t="s">
        <v>1643</v>
      </c>
      <c r="O2591" t="s">
        <v>78</v>
      </c>
      <c r="P2591" t="s">
        <v>1639</v>
      </c>
      <c r="Q2591" t="s"/>
      <c r="R2591" t="s">
        <v>107</v>
      </c>
      <c r="S2591" t="s">
        <v>146</v>
      </c>
      <c r="T2591" t="s">
        <v>81</v>
      </c>
      <c r="U2591" t="s">
        <v>82</v>
      </c>
      <c r="V2591" t="s">
        <v>83</v>
      </c>
      <c r="W2591" t="s">
        <v>109</v>
      </c>
      <c r="X2591" t="s"/>
      <c r="Y2591" t="s">
        <v>85</v>
      </c>
      <c r="Z2591">
        <f>HYPERLINK("https://hotel-media.eclerx.com/savepage/tk_154624191621402_sr_189.html","info")</f>
        <v/>
      </c>
      <c r="AA2591" t="n">
        <v>5855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311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2170309</v>
      </c>
      <c r="AZ2591" t="s">
        <v>1640</v>
      </c>
      <c r="BA2591" t="s"/>
      <c r="BB2591" t="n">
        <v>10516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1637</v>
      </c>
      <c r="F2592" t="n">
        <v>401984</v>
      </c>
      <c r="G2592" t="s">
        <v>74</v>
      </c>
      <c r="H2592" t="s">
        <v>75</v>
      </c>
      <c r="I2592" t="s"/>
      <c r="J2592" t="s">
        <v>74</v>
      </c>
      <c r="K2592" t="n">
        <v>138.6</v>
      </c>
      <c r="L2592" t="s">
        <v>76</v>
      </c>
      <c r="M2592" t="s"/>
      <c r="N2592" t="s">
        <v>1644</v>
      </c>
      <c r="O2592" t="s">
        <v>78</v>
      </c>
      <c r="P2592" t="s">
        <v>1639</v>
      </c>
      <c r="Q2592" t="s"/>
      <c r="R2592" t="s">
        <v>107</v>
      </c>
      <c r="S2592" t="s">
        <v>1110</v>
      </c>
      <c r="T2592" t="s">
        <v>81</v>
      </c>
      <c r="U2592" t="s">
        <v>82</v>
      </c>
      <c r="V2592" t="s">
        <v>83</v>
      </c>
      <c r="W2592" t="s">
        <v>109</v>
      </c>
      <c r="X2592" t="s"/>
      <c r="Y2592" t="s">
        <v>85</v>
      </c>
      <c r="Z2592">
        <f>HYPERLINK("https://hotel-media.eclerx.com/savepage/tk_154624191621402_sr_189.html","info")</f>
        <v/>
      </c>
      <c r="AA2592" t="n">
        <v>5855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311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2170309</v>
      </c>
      <c r="AZ2592" t="s">
        <v>1640</v>
      </c>
      <c r="BA2592" t="s"/>
      <c r="BB2592" t="n">
        <v>10516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1637</v>
      </c>
      <c r="F2593" t="n">
        <v>401984</v>
      </c>
      <c r="G2593" t="s">
        <v>74</v>
      </c>
      <c r="H2593" t="s">
        <v>75</v>
      </c>
      <c r="I2593" t="s"/>
      <c r="J2593" t="s">
        <v>74</v>
      </c>
      <c r="K2593" t="n">
        <v>138.6</v>
      </c>
      <c r="L2593" t="s">
        <v>76</v>
      </c>
      <c r="M2593" t="s"/>
      <c r="N2593" t="s">
        <v>1645</v>
      </c>
      <c r="O2593" t="s">
        <v>78</v>
      </c>
      <c r="P2593" t="s">
        <v>1639</v>
      </c>
      <c r="Q2593" t="s"/>
      <c r="R2593" t="s">
        <v>107</v>
      </c>
      <c r="S2593" t="s">
        <v>1110</v>
      </c>
      <c r="T2593" t="s">
        <v>81</v>
      </c>
      <c r="U2593" t="s">
        <v>82</v>
      </c>
      <c r="V2593" t="s">
        <v>83</v>
      </c>
      <c r="W2593" t="s">
        <v>109</v>
      </c>
      <c r="X2593" t="s"/>
      <c r="Y2593" t="s">
        <v>85</v>
      </c>
      <c r="Z2593">
        <f>HYPERLINK("https://hotel-media.eclerx.com/savepage/tk_154624191621402_sr_189.html","info")</f>
        <v/>
      </c>
      <c r="AA2593" t="n">
        <v>5855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311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2170309</v>
      </c>
      <c r="AZ2593" t="s">
        <v>1640</v>
      </c>
      <c r="BA2593" t="s"/>
      <c r="BB2593" t="n">
        <v>10516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1637</v>
      </c>
      <c r="F2594" t="n">
        <v>401984</v>
      </c>
      <c r="G2594" t="s">
        <v>74</v>
      </c>
      <c r="H2594" t="s">
        <v>75</v>
      </c>
      <c r="I2594" t="s"/>
      <c r="J2594" t="s">
        <v>74</v>
      </c>
      <c r="K2594" t="n">
        <v>145.95</v>
      </c>
      <c r="L2594" t="s">
        <v>76</v>
      </c>
      <c r="M2594" t="s"/>
      <c r="N2594" t="s">
        <v>1646</v>
      </c>
      <c r="O2594" t="s">
        <v>78</v>
      </c>
      <c r="P2594" t="s">
        <v>1639</v>
      </c>
      <c r="Q2594" t="s"/>
      <c r="R2594" t="s">
        <v>107</v>
      </c>
      <c r="S2594" t="s">
        <v>252</v>
      </c>
      <c r="T2594" t="s">
        <v>81</v>
      </c>
      <c r="U2594" t="s">
        <v>82</v>
      </c>
      <c r="V2594" t="s">
        <v>83</v>
      </c>
      <c r="W2594" t="s">
        <v>109</v>
      </c>
      <c r="X2594" t="s"/>
      <c r="Y2594" t="s">
        <v>85</v>
      </c>
      <c r="Z2594">
        <f>HYPERLINK("https://hotel-media.eclerx.com/savepage/tk_154624191621402_sr_189.html","info")</f>
        <v/>
      </c>
      <c r="AA2594" t="n">
        <v>5855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311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2170309</v>
      </c>
      <c r="AZ2594" t="s">
        <v>1640</v>
      </c>
      <c r="BA2594" t="s"/>
      <c r="BB2594" t="n">
        <v>10516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1637</v>
      </c>
      <c r="F2595" t="n">
        <v>401984</v>
      </c>
      <c r="G2595" t="s">
        <v>74</v>
      </c>
      <c r="H2595" t="s">
        <v>75</v>
      </c>
      <c r="I2595" t="s"/>
      <c r="J2595" t="s">
        <v>74</v>
      </c>
      <c r="K2595" t="n">
        <v>160.65</v>
      </c>
      <c r="L2595" t="s">
        <v>76</v>
      </c>
      <c r="M2595" t="s"/>
      <c r="N2595" t="s">
        <v>1647</v>
      </c>
      <c r="O2595" t="s">
        <v>78</v>
      </c>
      <c r="P2595" t="s">
        <v>1639</v>
      </c>
      <c r="Q2595" t="s"/>
      <c r="R2595" t="s">
        <v>107</v>
      </c>
      <c r="S2595" t="s">
        <v>1648</v>
      </c>
      <c r="T2595" t="s">
        <v>81</v>
      </c>
      <c r="U2595" t="s">
        <v>82</v>
      </c>
      <c r="V2595" t="s">
        <v>83</v>
      </c>
      <c r="W2595" t="s">
        <v>109</v>
      </c>
      <c r="X2595" t="s"/>
      <c r="Y2595" t="s">
        <v>85</v>
      </c>
      <c r="Z2595">
        <f>HYPERLINK("https://hotel-media.eclerx.com/savepage/tk_154624191621402_sr_189.html","info")</f>
        <v/>
      </c>
      <c r="AA2595" t="n">
        <v>5855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311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2170309</v>
      </c>
      <c r="AZ2595" t="s">
        <v>1640</v>
      </c>
      <c r="BA2595" t="s"/>
      <c r="BB2595" t="n">
        <v>10516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1637</v>
      </c>
      <c r="F2596" t="n">
        <v>401984</v>
      </c>
      <c r="G2596" t="s">
        <v>74</v>
      </c>
      <c r="H2596" t="s">
        <v>75</v>
      </c>
      <c r="I2596" t="s"/>
      <c r="J2596" t="s">
        <v>74</v>
      </c>
      <c r="K2596" t="n">
        <v>160.65</v>
      </c>
      <c r="L2596" t="s">
        <v>76</v>
      </c>
      <c r="M2596" t="s"/>
      <c r="N2596" t="s">
        <v>1649</v>
      </c>
      <c r="O2596" t="s">
        <v>78</v>
      </c>
      <c r="P2596" t="s">
        <v>1639</v>
      </c>
      <c r="Q2596" t="s"/>
      <c r="R2596" t="s">
        <v>107</v>
      </c>
      <c r="S2596" t="s">
        <v>1648</v>
      </c>
      <c r="T2596" t="s">
        <v>81</v>
      </c>
      <c r="U2596" t="s">
        <v>82</v>
      </c>
      <c r="V2596" t="s">
        <v>83</v>
      </c>
      <c r="W2596" t="s">
        <v>109</v>
      </c>
      <c r="X2596" t="s"/>
      <c r="Y2596" t="s">
        <v>85</v>
      </c>
      <c r="Z2596">
        <f>HYPERLINK("https://hotel-media.eclerx.com/savepage/tk_154624191621402_sr_189.html","info")</f>
        <v/>
      </c>
      <c r="AA2596" t="n">
        <v>5855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311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2170309</v>
      </c>
      <c r="AZ2596" t="s">
        <v>1640</v>
      </c>
      <c r="BA2596" t="s"/>
      <c r="BB2596" t="n">
        <v>10516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1637</v>
      </c>
      <c r="F2597" t="n">
        <v>401984</v>
      </c>
      <c r="G2597" t="s">
        <v>74</v>
      </c>
      <c r="H2597" t="s">
        <v>75</v>
      </c>
      <c r="I2597" t="s"/>
      <c r="J2597" t="s">
        <v>74</v>
      </c>
      <c r="K2597" t="n">
        <v>175.35</v>
      </c>
      <c r="L2597" t="s">
        <v>76</v>
      </c>
      <c r="M2597" t="s"/>
      <c r="N2597" t="s">
        <v>1650</v>
      </c>
      <c r="O2597" t="s">
        <v>78</v>
      </c>
      <c r="P2597" t="s">
        <v>1639</v>
      </c>
      <c r="Q2597" t="s"/>
      <c r="R2597" t="s">
        <v>107</v>
      </c>
      <c r="S2597" t="s">
        <v>1651</v>
      </c>
      <c r="T2597" t="s">
        <v>81</v>
      </c>
      <c r="U2597" t="s">
        <v>82</v>
      </c>
      <c r="V2597" t="s">
        <v>83</v>
      </c>
      <c r="W2597" t="s">
        <v>109</v>
      </c>
      <c r="X2597" t="s"/>
      <c r="Y2597" t="s">
        <v>85</v>
      </c>
      <c r="Z2597">
        <f>HYPERLINK("https://hotel-media.eclerx.com/savepage/tk_154624191621402_sr_189.html","info")</f>
        <v/>
      </c>
      <c r="AA2597" t="n">
        <v>5855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311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2170309</v>
      </c>
      <c r="AZ2597" t="s">
        <v>1640</v>
      </c>
      <c r="BA2597" t="s"/>
      <c r="BB2597" t="n">
        <v>10516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1637</v>
      </c>
      <c r="F2598" t="n">
        <v>401984</v>
      </c>
      <c r="G2598" t="s">
        <v>74</v>
      </c>
      <c r="H2598" t="s">
        <v>75</v>
      </c>
      <c r="I2598" t="s"/>
      <c r="J2598" t="s">
        <v>74</v>
      </c>
      <c r="K2598" t="n">
        <v>175.35</v>
      </c>
      <c r="L2598" t="s">
        <v>76</v>
      </c>
      <c r="M2598" t="s"/>
      <c r="N2598" t="s">
        <v>1652</v>
      </c>
      <c r="O2598" t="s">
        <v>78</v>
      </c>
      <c r="P2598" t="s">
        <v>1639</v>
      </c>
      <c r="Q2598" t="s"/>
      <c r="R2598" t="s">
        <v>107</v>
      </c>
      <c r="S2598" t="s">
        <v>1651</v>
      </c>
      <c r="T2598" t="s">
        <v>81</v>
      </c>
      <c r="U2598" t="s">
        <v>82</v>
      </c>
      <c r="V2598" t="s">
        <v>83</v>
      </c>
      <c r="W2598" t="s">
        <v>109</v>
      </c>
      <c r="X2598" t="s"/>
      <c r="Y2598" t="s">
        <v>85</v>
      </c>
      <c r="Z2598">
        <f>HYPERLINK("https://hotel-media.eclerx.com/savepage/tk_154624191621402_sr_189.html","info")</f>
        <v/>
      </c>
      <c r="AA2598" t="n">
        <v>5855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311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2170309</v>
      </c>
      <c r="AZ2598" t="s">
        <v>1640</v>
      </c>
      <c r="BA2598" t="s"/>
      <c r="BB2598" t="n">
        <v>10516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1637</v>
      </c>
      <c r="F2599" t="n">
        <v>401984</v>
      </c>
      <c r="G2599" t="s">
        <v>74</v>
      </c>
      <c r="H2599" t="s">
        <v>75</v>
      </c>
      <c r="I2599" t="s"/>
      <c r="J2599" t="s">
        <v>74</v>
      </c>
      <c r="K2599" t="n">
        <v>177.45</v>
      </c>
      <c r="L2599" t="s">
        <v>76</v>
      </c>
      <c r="M2599" t="s"/>
      <c r="N2599" t="s">
        <v>1643</v>
      </c>
      <c r="O2599" t="s">
        <v>78</v>
      </c>
      <c r="P2599" t="s">
        <v>1639</v>
      </c>
      <c r="Q2599" t="s"/>
      <c r="R2599" t="s">
        <v>107</v>
      </c>
      <c r="S2599" t="s">
        <v>1642</v>
      </c>
      <c r="T2599" t="s">
        <v>81</v>
      </c>
      <c r="U2599" t="s">
        <v>82</v>
      </c>
      <c r="V2599" t="s">
        <v>83</v>
      </c>
      <c r="W2599" t="s">
        <v>109</v>
      </c>
      <c r="X2599" t="s"/>
      <c r="Y2599" t="s">
        <v>85</v>
      </c>
      <c r="Z2599">
        <f>HYPERLINK("https://hotel-media.eclerx.com/savepage/tk_154624191621402_sr_189.html","info")</f>
        <v/>
      </c>
      <c r="AA2599" t="n">
        <v>5855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311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2170309</v>
      </c>
      <c r="AZ2599" t="s">
        <v>1640</v>
      </c>
      <c r="BA2599" t="s"/>
      <c r="BB2599" t="n">
        <v>10516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1637</v>
      </c>
      <c r="F2600" t="n">
        <v>401984</v>
      </c>
      <c r="G2600" t="s">
        <v>74</v>
      </c>
      <c r="H2600" t="s">
        <v>75</v>
      </c>
      <c r="I2600" t="s"/>
      <c r="J2600" t="s">
        <v>74</v>
      </c>
      <c r="K2600" t="n">
        <v>183.75</v>
      </c>
      <c r="L2600" t="s">
        <v>76</v>
      </c>
      <c r="M2600" t="s"/>
      <c r="N2600" t="s">
        <v>1641</v>
      </c>
      <c r="O2600" t="s">
        <v>78</v>
      </c>
      <c r="P2600" t="s">
        <v>1639</v>
      </c>
      <c r="Q2600" t="s"/>
      <c r="R2600" t="s">
        <v>107</v>
      </c>
      <c r="S2600" t="s">
        <v>260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>
        <f>HYPERLINK("https://hotel-media.eclerx.com/savepage/tk_154624191621402_sr_189.html","info")</f>
        <v/>
      </c>
      <c r="AA2600" t="n">
        <v>5855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311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2170309</v>
      </c>
      <c r="AZ2600" t="s">
        <v>1640</v>
      </c>
      <c r="BA2600" t="s"/>
      <c r="BB2600" t="n">
        <v>10516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1637</v>
      </c>
      <c r="F2601" t="n">
        <v>401984</v>
      </c>
      <c r="G2601" t="s">
        <v>74</v>
      </c>
      <c r="H2601" t="s">
        <v>75</v>
      </c>
      <c r="I2601" t="s"/>
      <c r="J2601" t="s">
        <v>74</v>
      </c>
      <c r="K2601" t="n">
        <v>183.75</v>
      </c>
      <c r="L2601" t="s">
        <v>76</v>
      </c>
      <c r="M2601" t="s"/>
      <c r="N2601" t="s">
        <v>1643</v>
      </c>
      <c r="O2601" t="s">
        <v>78</v>
      </c>
      <c r="P2601" t="s">
        <v>1639</v>
      </c>
      <c r="Q2601" t="s"/>
      <c r="R2601" t="s">
        <v>107</v>
      </c>
      <c r="S2601" t="s">
        <v>260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>
        <f>HYPERLINK("https://hotel-media.eclerx.com/savepage/tk_154624191621402_sr_189.html","info")</f>
        <v/>
      </c>
      <c r="AA2601" t="n">
        <v>5855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311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2170309</v>
      </c>
      <c r="AZ2601" t="s">
        <v>1640</v>
      </c>
      <c r="BA2601" t="s"/>
      <c r="BB2601" t="n">
        <v>10516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1637</v>
      </c>
      <c r="F2602" t="n">
        <v>401984</v>
      </c>
      <c r="G2602" t="s">
        <v>74</v>
      </c>
      <c r="H2602" t="s">
        <v>75</v>
      </c>
      <c r="I2602" t="s"/>
      <c r="J2602" t="s">
        <v>74</v>
      </c>
      <c r="K2602" t="n">
        <v>198.45</v>
      </c>
      <c r="L2602" t="s">
        <v>76</v>
      </c>
      <c r="M2602" t="s"/>
      <c r="N2602" t="s">
        <v>1645</v>
      </c>
      <c r="O2602" t="s">
        <v>78</v>
      </c>
      <c r="P2602" t="s">
        <v>1639</v>
      </c>
      <c r="Q2602" t="s"/>
      <c r="R2602" t="s">
        <v>107</v>
      </c>
      <c r="S2602" t="s">
        <v>513</v>
      </c>
      <c r="T2602" t="s">
        <v>81</v>
      </c>
      <c r="U2602" t="s">
        <v>82</v>
      </c>
      <c r="V2602" t="s">
        <v>83</v>
      </c>
      <c r="W2602" t="s">
        <v>109</v>
      </c>
      <c r="X2602" t="s"/>
      <c r="Y2602" t="s">
        <v>85</v>
      </c>
      <c r="Z2602">
        <f>HYPERLINK("https://hotel-media.eclerx.com/savepage/tk_154624191621402_sr_189.html","info")</f>
        <v/>
      </c>
      <c r="AA2602" t="n">
        <v>5855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311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2170309</v>
      </c>
      <c r="AZ2602" t="s">
        <v>1640</v>
      </c>
      <c r="BA2602" t="s"/>
      <c r="BB2602" t="n">
        <v>10516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1637</v>
      </c>
      <c r="F2603" t="n">
        <v>401984</v>
      </c>
      <c r="G2603" t="s">
        <v>74</v>
      </c>
      <c r="H2603" t="s">
        <v>75</v>
      </c>
      <c r="I2603" t="s"/>
      <c r="J2603" t="s">
        <v>74</v>
      </c>
      <c r="K2603" t="n">
        <v>198.45</v>
      </c>
      <c r="L2603" t="s">
        <v>76</v>
      </c>
      <c r="M2603" t="s"/>
      <c r="N2603" t="s">
        <v>1644</v>
      </c>
      <c r="O2603" t="s">
        <v>78</v>
      </c>
      <c r="P2603" t="s">
        <v>1639</v>
      </c>
      <c r="Q2603" t="s"/>
      <c r="R2603" t="s">
        <v>107</v>
      </c>
      <c r="S2603" t="s">
        <v>513</v>
      </c>
      <c r="T2603" t="s">
        <v>81</v>
      </c>
      <c r="U2603" t="s">
        <v>82</v>
      </c>
      <c r="V2603" t="s">
        <v>83</v>
      </c>
      <c r="W2603" t="s">
        <v>109</v>
      </c>
      <c r="X2603" t="s"/>
      <c r="Y2603" t="s">
        <v>85</v>
      </c>
      <c r="Z2603">
        <f>HYPERLINK("https://hotel-media.eclerx.com/savepage/tk_154624191621402_sr_189.html","info")</f>
        <v/>
      </c>
      <c r="AA2603" t="n">
        <v>5855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311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2170309</v>
      </c>
      <c r="AZ2603" t="s">
        <v>1640</v>
      </c>
      <c r="BA2603" t="s"/>
      <c r="BB2603" t="n">
        <v>10516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1637</v>
      </c>
      <c r="F2604" t="n">
        <v>401984</v>
      </c>
      <c r="G2604" t="s">
        <v>74</v>
      </c>
      <c r="H2604" t="s">
        <v>75</v>
      </c>
      <c r="I2604" t="s"/>
      <c r="J2604" t="s">
        <v>74</v>
      </c>
      <c r="K2604" t="n">
        <v>204.75</v>
      </c>
      <c r="L2604" t="s">
        <v>76</v>
      </c>
      <c r="M2604" t="s"/>
      <c r="N2604" t="s">
        <v>1644</v>
      </c>
      <c r="O2604" t="s">
        <v>78</v>
      </c>
      <c r="P2604" t="s">
        <v>1639</v>
      </c>
      <c r="Q2604" t="s"/>
      <c r="R2604" t="s">
        <v>107</v>
      </c>
      <c r="S2604" t="s">
        <v>1653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>
        <f>HYPERLINK("https://hotel-media.eclerx.com/savepage/tk_154624191621402_sr_189.html","info")</f>
        <v/>
      </c>
      <c r="AA2604" t="n">
        <v>5855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311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2170309</v>
      </c>
      <c r="AZ2604" t="s">
        <v>1640</v>
      </c>
      <c r="BA2604" t="s"/>
      <c r="BB2604" t="n">
        <v>10516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1637</v>
      </c>
      <c r="F2605" t="n">
        <v>401984</v>
      </c>
      <c r="G2605" t="s">
        <v>74</v>
      </c>
      <c r="H2605" t="s">
        <v>75</v>
      </c>
      <c r="I2605" t="s"/>
      <c r="J2605" t="s">
        <v>74</v>
      </c>
      <c r="K2605" t="n">
        <v>204.75</v>
      </c>
      <c r="L2605" t="s">
        <v>76</v>
      </c>
      <c r="M2605" t="s"/>
      <c r="N2605" t="s">
        <v>1645</v>
      </c>
      <c r="O2605" t="s">
        <v>78</v>
      </c>
      <c r="P2605" t="s">
        <v>1639</v>
      </c>
      <c r="Q2605" t="s"/>
      <c r="R2605" t="s">
        <v>107</v>
      </c>
      <c r="S2605" t="s">
        <v>1653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>
        <f>HYPERLINK("https://hotel-media.eclerx.com/savepage/tk_154624191621402_sr_189.html","info")</f>
        <v/>
      </c>
      <c r="AA2605" t="n">
        <v>5855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311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2170309</v>
      </c>
      <c r="AZ2605" t="s">
        <v>1640</v>
      </c>
      <c r="BA2605" t="s"/>
      <c r="BB2605" t="n">
        <v>10516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273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95</v>
      </c>
      <c r="L2606" t="s">
        <v>76</v>
      </c>
      <c r="M2606" t="s"/>
      <c r="N2606" t="s">
        <v>104</v>
      </c>
      <c r="O2606" t="s">
        <v>78</v>
      </c>
      <c r="P2606" t="s">
        <v>273</v>
      </c>
      <c r="Q2606" t="s"/>
      <c r="R2606" t="s">
        <v>171</v>
      </c>
      <c r="S2606" t="s">
        <v>274</v>
      </c>
      <c r="T2606" t="s">
        <v>81</v>
      </c>
      <c r="U2606" t="s">
        <v>82</v>
      </c>
      <c r="V2606" t="s">
        <v>83</v>
      </c>
      <c r="W2606" t="s">
        <v>84</v>
      </c>
      <c r="X2606" t="s"/>
      <c r="Y2606" t="s">
        <v>85</v>
      </c>
      <c r="Z2606">
        <f>HYPERLINK("https://hotel-media.eclerx.com/savepage/tk_15462418410871296_sr_189.html","info")</f>
        <v/>
      </c>
      <c r="AA2606" t="n">
        <v>-2071611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277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2071611</v>
      </c>
      <c r="AZ2606" t="s">
        <v>275</v>
      </c>
      <c r="BA2606" t="s"/>
      <c r="BB2606" t="n">
        <v>254864</v>
      </c>
      <c r="BC2606" t="n">
        <v>52.43094</v>
      </c>
      <c r="BD2606" t="n">
        <v>52.43094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2311</v>
      </c>
      <c r="F2607" t="n">
        <v>6811172</v>
      </c>
      <c r="G2607" t="s">
        <v>74</v>
      </c>
      <c r="H2607" t="s">
        <v>75</v>
      </c>
      <c r="I2607" t="s"/>
      <c r="J2607" t="s">
        <v>74</v>
      </c>
      <c r="K2607" t="n">
        <v>99</v>
      </c>
      <c r="L2607" t="s">
        <v>76</v>
      </c>
      <c r="M2607" t="s"/>
      <c r="N2607" t="s">
        <v>93</v>
      </c>
      <c r="O2607" t="s">
        <v>78</v>
      </c>
      <c r="P2607" t="s">
        <v>2312</v>
      </c>
      <c r="Q2607" t="s"/>
      <c r="R2607" t="s">
        <v>107</v>
      </c>
      <c r="S2607" t="s">
        <v>200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>
        <f>HYPERLINK("https://hotel-media.eclerx.com/savepage/tk_15462421829845743_sr_188.html","info")</f>
        <v/>
      </c>
      <c r="AA2607" t="n">
        <v>631708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495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2071790</v>
      </c>
      <c r="AZ2607" t="s">
        <v>2313</v>
      </c>
      <c r="BA2607" t="s"/>
      <c r="BB2607" t="n">
        <v>683905</v>
      </c>
      <c r="BC2607" t="n">
        <v>52.501747</v>
      </c>
      <c r="BD2607" t="n">
        <v>52.501747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1576</v>
      </c>
      <c r="F2608" t="n">
        <v>723202</v>
      </c>
      <c r="G2608" t="s">
        <v>74</v>
      </c>
      <c r="H2608" t="s">
        <v>75</v>
      </c>
      <c r="I2608" t="s"/>
      <c r="J2608" t="s">
        <v>74</v>
      </c>
      <c r="K2608" t="n">
        <v>71</v>
      </c>
      <c r="L2608" t="s">
        <v>76</v>
      </c>
      <c r="M2608" t="s"/>
      <c r="N2608" t="s">
        <v>552</v>
      </c>
      <c r="O2608" t="s">
        <v>78</v>
      </c>
      <c r="P2608" t="s">
        <v>1577</v>
      </c>
      <c r="Q2608" t="s"/>
      <c r="R2608" t="s">
        <v>112</v>
      </c>
      <c r="S2608" t="s">
        <v>280</v>
      </c>
      <c r="T2608" t="s">
        <v>81</v>
      </c>
      <c r="U2608" t="s">
        <v>82</v>
      </c>
      <c r="V2608" t="s">
        <v>83</v>
      </c>
      <c r="W2608" t="s">
        <v>109</v>
      </c>
      <c r="X2608" t="s"/>
      <c r="Y2608" t="s">
        <v>85</v>
      </c>
      <c r="Z2608">
        <f>HYPERLINK("https://hotel-media.eclerx.com/savepage/tk_1546241321968915_sr_188.html","info")</f>
        <v/>
      </c>
      <c r="AA2608" t="n">
        <v>142646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27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3127045</v>
      </c>
      <c r="AZ2608" t="s">
        <v>1578</v>
      </c>
      <c r="BA2608" t="s"/>
      <c r="BB2608" t="n">
        <v>474399</v>
      </c>
      <c r="BC2608" t="n">
        <v>52.532123</v>
      </c>
      <c r="BD2608" t="n">
        <v>52.532123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1576</v>
      </c>
      <c r="F2609" t="n">
        <v>723202</v>
      </c>
      <c r="G2609" t="s">
        <v>74</v>
      </c>
      <c r="H2609" t="s">
        <v>75</v>
      </c>
      <c r="I2609" t="s"/>
      <c r="J2609" t="s">
        <v>74</v>
      </c>
      <c r="K2609" t="n">
        <v>79</v>
      </c>
      <c r="L2609" t="s">
        <v>76</v>
      </c>
      <c r="M2609" t="s"/>
      <c r="N2609" t="s">
        <v>400</v>
      </c>
      <c r="O2609" t="s">
        <v>78</v>
      </c>
      <c r="P2609" t="s">
        <v>1577</v>
      </c>
      <c r="Q2609" t="s"/>
      <c r="R2609" t="s">
        <v>112</v>
      </c>
      <c r="S2609" t="s">
        <v>98</v>
      </c>
      <c r="T2609" t="s">
        <v>81</v>
      </c>
      <c r="U2609" t="s">
        <v>82</v>
      </c>
      <c r="V2609" t="s">
        <v>83</v>
      </c>
      <c r="W2609" t="s">
        <v>109</v>
      </c>
      <c r="X2609" t="s"/>
      <c r="Y2609" t="s">
        <v>85</v>
      </c>
      <c r="Z2609">
        <f>HYPERLINK("https://hotel-media.eclerx.com/savepage/tk_1546241321968915_sr_188.html","info")</f>
        <v/>
      </c>
      <c r="AA2609" t="n">
        <v>142646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27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3127045</v>
      </c>
      <c r="AZ2609" t="s">
        <v>1578</v>
      </c>
      <c r="BA2609" t="s"/>
      <c r="BB2609" t="n">
        <v>474399</v>
      </c>
      <c r="BC2609" t="n">
        <v>52.532123</v>
      </c>
      <c r="BD2609" t="n">
        <v>52.532123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1576</v>
      </c>
      <c r="F2610" t="n">
        <v>723202</v>
      </c>
      <c r="G2610" t="s">
        <v>74</v>
      </c>
      <c r="H2610" t="s">
        <v>75</v>
      </c>
      <c r="I2610" t="s"/>
      <c r="J2610" t="s">
        <v>74</v>
      </c>
      <c r="K2610" t="n">
        <v>71</v>
      </c>
      <c r="L2610" t="s">
        <v>76</v>
      </c>
      <c r="M2610" t="s"/>
      <c r="N2610" t="s">
        <v>1579</v>
      </c>
      <c r="O2610" t="s">
        <v>78</v>
      </c>
      <c r="P2610" t="s">
        <v>1577</v>
      </c>
      <c r="Q2610" t="s"/>
      <c r="R2610" t="s">
        <v>112</v>
      </c>
      <c r="S2610" t="s">
        <v>280</v>
      </c>
      <c r="T2610" t="s">
        <v>81</v>
      </c>
      <c r="U2610" t="s">
        <v>82</v>
      </c>
      <c r="V2610" t="s">
        <v>83</v>
      </c>
      <c r="W2610" t="s">
        <v>109</v>
      </c>
      <c r="X2610" t="s"/>
      <c r="Y2610" t="s">
        <v>85</v>
      </c>
      <c r="Z2610">
        <f>HYPERLINK("https://hotel-media.eclerx.com/savepage/tk_1546241321968915_sr_188.html","info")</f>
        <v/>
      </c>
      <c r="AA2610" t="n">
        <v>142646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27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3127045</v>
      </c>
      <c r="AZ2610" t="s">
        <v>1578</v>
      </c>
      <c r="BA2610" t="s"/>
      <c r="BB2610" t="n">
        <v>474399</v>
      </c>
      <c r="BC2610" t="n">
        <v>52.532123</v>
      </c>
      <c r="BD2610" t="n">
        <v>52.532123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1576</v>
      </c>
      <c r="F2611" t="n">
        <v>723202</v>
      </c>
      <c r="G2611" t="s">
        <v>74</v>
      </c>
      <c r="H2611" t="s">
        <v>75</v>
      </c>
      <c r="I2611" t="s"/>
      <c r="J2611" t="s">
        <v>74</v>
      </c>
      <c r="K2611" t="n">
        <v>79</v>
      </c>
      <c r="L2611" t="s">
        <v>76</v>
      </c>
      <c r="M2611" t="s"/>
      <c r="N2611" t="s">
        <v>1580</v>
      </c>
      <c r="O2611" t="s">
        <v>78</v>
      </c>
      <c r="P2611" t="s">
        <v>1577</v>
      </c>
      <c r="Q2611" t="s"/>
      <c r="R2611" t="s">
        <v>112</v>
      </c>
      <c r="S2611" t="s">
        <v>98</v>
      </c>
      <c r="T2611" t="s">
        <v>81</v>
      </c>
      <c r="U2611" t="s">
        <v>82</v>
      </c>
      <c r="V2611" t="s">
        <v>83</v>
      </c>
      <c r="W2611" t="s">
        <v>109</v>
      </c>
      <c r="X2611" t="s"/>
      <c r="Y2611" t="s">
        <v>85</v>
      </c>
      <c r="Z2611">
        <f>HYPERLINK("https://hotel-media.eclerx.com/savepage/tk_1546241321968915_sr_188.html","info")</f>
        <v/>
      </c>
      <c r="AA2611" t="n">
        <v>142646</v>
      </c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27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3127045</v>
      </c>
      <c r="AZ2611" t="s">
        <v>1578</v>
      </c>
      <c r="BA2611" t="s"/>
      <c r="BB2611" t="n">
        <v>474399</v>
      </c>
      <c r="BC2611" t="n">
        <v>52.532123</v>
      </c>
      <c r="BD2611" t="n">
        <v>52.532123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1576</v>
      </c>
      <c r="F2612" t="n">
        <v>723202</v>
      </c>
      <c r="G2612" t="s">
        <v>74</v>
      </c>
      <c r="H2612" t="s">
        <v>75</v>
      </c>
      <c r="I2612" t="s"/>
      <c r="J2612" t="s">
        <v>74</v>
      </c>
      <c r="K2612" t="n">
        <v>91</v>
      </c>
      <c r="L2612" t="s">
        <v>76</v>
      </c>
      <c r="M2612" t="s"/>
      <c r="N2612" t="s">
        <v>163</v>
      </c>
      <c r="O2612" t="s">
        <v>78</v>
      </c>
      <c r="P2612" t="s">
        <v>1577</v>
      </c>
      <c r="Q2612" t="s"/>
      <c r="R2612" t="s">
        <v>112</v>
      </c>
      <c r="S2612" t="s">
        <v>94</v>
      </c>
      <c r="T2612" t="s">
        <v>81</v>
      </c>
      <c r="U2612" t="s">
        <v>82</v>
      </c>
      <c r="V2612" t="s">
        <v>83</v>
      </c>
      <c r="W2612" t="s">
        <v>109</v>
      </c>
      <c r="X2612" t="s"/>
      <c r="Y2612" t="s">
        <v>85</v>
      </c>
      <c r="Z2612">
        <f>HYPERLINK("https://hotel-media.eclerx.com/savepage/tk_1546241321968915_sr_188.html","info")</f>
        <v/>
      </c>
      <c r="AA2612" t="n">
        <v>142646</v>
      </c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27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3127045</v>
      </c>
      <c r="AZ2612" t="s">
        <v>1578</v>
      </c>
      <c r="BA2612" t="s"/>
      <c r="BB2612" t="n">
        <v>474399</v>
      </c>
      <c r="BC2612" t="n">
        <v>52.532123</v>
      </c>
      <c r="BD2612" t="n">
        <v>52.532123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1576</v>
      </c>
      <c r="F2613" t="n">
        <v>723202</v>
      </c>
      <c r="G2613" t="s">
        <v>74</v>
      </c>
      <c r="H2613" t="s">
        <v>75</v>
      </c>
      <c r="I2613" t="s"/>
      <c r="J2613" t="s">
        <v>74</v>
      </c>
      <c r="K2613" t="n">
        <v>99</v>
      </c>
      <c r="L2613" t="s">
        <v>76</v>
      </c>
      <c r="M2613" t="s"/>
      <c r="N2613" t="s">
        <v>399</v>
      </c>
      <c r="O2613" t="s">
        <v>78</v>
      </c>
      <c r="P2613" t="s">
        <v>1577</v>
      </c>
      <c r="Q2613" t="s"/>
      <c r="R2613" t="s">
        <v>112</v>
      </c>
      <c r="S2613" t="s">
        <v>200</v>
      </c>
      <c r="T2613" t="s">
        <v>81</v>
      </c>
      <c r="U2613" t="s">
        <v>82</v>
      </c>
      <c r="V2613" t="s">
        <v>83</v>
      </c>
      <c r="W2613" t="s">
        <v>84</v>
      </c>
      <c r="X2613" t="s"/>
      <c r="Y2613" t="s">
        <v>85</v>
      </c>
      <c r="Z2613">
        <f>HYPERLINK("https://hotel-media.eclerx.com/savepage/tk_1546241321968915_sr_188.html","info")</f>
        <v/>
      </c>
      <c r="AA2613" t="n">
        <v>142646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27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3127045</v>
      </c>
      <c r="AZ2613" t="s">
        <v>1578</v>
      </c>
      <c r="BA2613" t="s"/>
      <c r="BB2613" t="n">
        <v>474399</v>
      </c>
      <c r="BC2613" t="n">
        <v>52.532123</v>
      </c>
      <c r="BD2613" t="n">
        <v>52.532123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1576</v>
      </c>
      <c r="F2614" t="n">
        <v>723202</v>
      </c>
      <c r="G2614" t="s">
        <v>74</v>
      </c>
      <c r="H2614" t="s">
        <v>75</v>
      </c>
      <c r="I2614" t="s"/>
      <c r="J2614" t="s">
        <v>74</v>
      </c>
      <c r="K2614" t="n">
        <v>99</v>
      </c>
      <c r="L2614" t="s">
        <v>76</v>
      </c>
      <c r="M2614" t="s"/>
      <c r="N2614" t="s">
        <v>1579</v>
      </c>
      <c r="O2614" t="s">
        <v>78</v>
      </c>
      <c r="P2614" t="s">
        <v>1577</v>
      </c>
      <c r="Q2614" t="s"/>
      <c r="R2614" t="s">
        <v>112</v>
      </c>
      <c r="S2614" t="s">
        <v>200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>
        <f>HYPERLINK("https://hotel-media.eclerx.com/savepage/tk_1546241321968915_sr_188.html","info")</f>
        <v/>
      </c>
      <c r="AA2614" t="n">
        <v>142646</v>
      </c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27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3127045</v>
      </c>
      <c r="AZ2614" t="s">
        <v>1578</v>
      </c>
      <c r="BA2614" t="s"/>
      <c r="BB2614" t="n">
        <v>474399</v>
      </c>
      <c r="BC2614" t="n">
        <v>52.532123</v>
      </c>
      <c r="BD2614" t="n">
        <v>52.532123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1576</v>
      </c>
      <c r="F2615" t="n">
        <v>723202</v>
      </c>
      <c r="G2615" t="s">
        <v>74</v>
      </c>
      <c r="H2615" t="s">
        <v>75</v>
      </c>
      <c r="I2615" t="s"/>
      <c r="J2615" t="s">
        <v>74</v>
      </c>
      <c r="K2615" t="n">
        <v>99</v>
      </c>
      <c r="L2615" t="s">
        <v>76</v>
      </c>
      <c r="M2615" t="s"/>
      <c r="N2615" t="s">
        <v>166</v>
      </c>
      <c r="O2615" t="s">
        <v>78</v>
      </c>
      <c r="P2615" t="s">
        <v>1577</v>
      </c>
      <c r="Q2615" t="s"/>
      <c r="R2615" t="s">
        <v>112</v>
      </c>
      <c r="S2615" t="s">
        <v>200</v>
      </c>
      <c r="T2615" t="s">
        <v>81</v>
      </c>
      <c r="U2615" t="s">
        <v>82</v>
      </c>
      <c r="V2615" t="s">
        <v>83</v>
      </c>
      <c r="W2615" t="s">
        <v>109</v>
      </c>
      <c r="X2615" t="s"/>
      <c r="Y2615" t="s">
        <v>85</v>
      </c>
      <c r="Z2615">
        <f>HYPERLINK("https://hotel-media.eclerx.com/savepage/tk_1546241321968915_sr_188.html","info")</f>
        <v/>
      </c>
      <c r="AA2615" t="n">
        <v>142646</v>
      </c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27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3127045</v>
      </c>
      <c r="AZ2615" t="s">
        <v>1578</v>
      </c>
      <c r="BA2615" t="s"/>
      <c r="BB2615" t="n">
        <v>474399</v>
      </c>
      <c r="BC2615" t="n">
        <v>52.532123</v>
      </c>
      <c r="BD2615" t="n">
        <v>52.532123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1576</v>
      </c>
      <c r="F2616" t="n">
        <v>723202</v>
      </c>
      <c r="G2616" t="s">
        <v>74</v>
      </c>
      <c r="H2616" t="s">
        <v>75</v>
      </c>
      <c r="I2616" t="s"/>
      <c r="J2616" t="s">
        <v>74</v>
      </c>
      <c r="K2616" t="n">
        <v>103</v>
      </c>
      <c r="L2616" t="s">
        <v>76</v>
      </c>
      <c r="M2616" t="s"/>
      <c r="N2616" t="s">
        <v>399</v>
      </c>
      <c r="O2616" t="s">
        <v>78</v>
      </c>
      <c r="P2616" t="s">
        <v>1577</v>
      </c>
      <c r="Q2616" t="s"/>
      <c r="R2616" t="s">
        <v>112</v>
      </c>
      <c r="S2616" t="s">
        <v>223</v>
      </c>
      <c r="T2616" t="s">
        <v>81</v>
      </c>
      <c r="U2616" t="s">
        <v>82</v>
      </c>
      <c r="V2616" t="s">
        <v>83</v>
      </c>
      <c r="W2616" t="s">
        <v>84</v>
      </c>
      <c r="X2616" t="s"/>
      <c r="Y2616" t="s">
        <v>85</v>
      </c>
      <c r="Z2616">
        <f>HYPERLINK("https://hotel-media.eclerx.com/savepage/tk_1546241321968915_sr_188.html","info")</f>
        <v/>
      </c>
      <c r="AA2616" t="n">
        <v>142646</v>
      </c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27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3127045</v>
      </c>
      <c r="AZ2616" t="s">
        <v>1578</v>
      </c>
      <c r="BA2616" t="s"/>
      <c r="BB2616" t="n">
        <v>474399</v>
      </c>
      <c r="BC2616" t="n">
        <v>52.532123</v>
      </c>
      <c r="BD2616" t="n">
        <v>52.532123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1576</v>
      </c>
      <c r="F2617" t="n">
        <v>723202</v>
      </c>
      <c r="G2617" t="s">
        <v>74</v>
      </c>
      <c r="H2617" t="s">
        <v>75</v>
      </c>
      <c r="I2617" t="s"/>
      <c r="J2617" t="s">
        <v>74</v>
      </c>
      <c r="K2617" t="n">
        <v>103</v>
      </c>
      <c r="L2617" t="s">
        <v>76</v>
      </c>
      <c r="M2617" t="s"/>
      <c r="N2617" t="s">
        <v>1579</v>
      </c>
      <c r="O2617" t="s">
        <v>78</v>
      </c>
      <c r="P2617" t="s">
        <v>1577</v>
      </c>
      <c r="Q2617" t="s"/>
      <c r="R2617" t="s">
        <v>112</v>
      </c>
      <c r="S2617" t="s">
        <v>223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>
        <f>HYPERLINK("https://hotel-media.eclerx.com/savepage/tk_1546241321968915_sr_188.html","info")</f>
        <v/>
      </c>
      <c r="AA2617" t="n">
        <v>142646</v>
      </c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27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3127045</v>
      </c>
      <c r="AZ2617" t="s">
        <v>1578</v>
      </c>
      <c r="BA2617" t="s"/>
      <c r="BB2617" t="n">
        <v>474399</v>
      </c>
      <c r="BC2617" t="n">
        <v>52.532123</v>
      </c>
      <c r="BD2617" t="n">
        <v>52.532123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1576</v>
      </c>
      <c r="F2618" t="n">
        <v>723202</v>
      </c>
      <c r="G2618" t="s">
        <v>74</v>
      </c>
      <c r="H2618" t="s">
        <v>75</v>
      </c>
      <c r="I2618" t="s"/>
      <c r="J2618" t="s">
        <v>74</v>
      </c>
      <c r="K2618" t="n">
        <v>107</v>
      </c>
      <c r="L2618" t="s">
        <v>76</v>
      </c>
      <c r="M2618" t="s"/>
      <c r="N2618" t="s">
        <v>400</v>
      </c>
      <c r="O2618" t="s">
        <v>78</v>
      </c>
      <c r="P2618" t="s">
        <v>1577</v>
      </c>
      <c r="Q2618" t="s"/>
      <c r="R2618" t="s">
        <v>112</v>
      </c>
      <c r="S2618" t="s">
        <v>245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>
        <f>HYPERLINK("https://hotel-media.eclerx.com/savepage/tk_1546241321968915_sr_188.html","info")</f>
        <v/>
      </c>
      <c r="AA2618" t="n">
        <v>142646</v>
      </c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27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3127045</v>
      </c>
      <c r="AZ2618" t="s">
        <v>1578</v>
      </c>
      <c r="BA2618" t="s"/>
      <c r="BB2618" t="n">
        <v>474399</v>
      </c>
      <c r="BC2618" t="n">
        <v>52.532123</v>
      </c>
      <c r="BD2618" t="n">
        <v>52.532123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1576</v>
      </c>
      <c r="F2619" t="n">
        <v>723202</v>
      </c>
      <c r="G2619" t="s">
        <v>74</v>
      </c>
      <c r="H2619" t="s">
        <v>75</v>
      </c>
      <c r="I2619" t="s"/>
      <c r="J2619" t="s">
        <v>74</v>
      </c>
      <c r="K2619" t="n">
        <v>107</v>
      </c>
      <c r="L2619" t="s">
        <v>76</v>
      </c>
      <c r="M2619" t="s"/>
      <c r="N2619" t="s">
        <v>1580</v>
      </c>
      <c r="O2619" t="s">
        <v>78</v>
      </c>
      <c r="P2619" t="s">
        <v>1577</v>
      </c>
      <c r="Q2619" t="s"/>
      <c r="R2619" t="s">
        <v>112</v>
      </c>
      <c r="S2619" t="s">
        <v>245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>
        <f>HYPERLINK("https://hotel-media.eclerx.com/savepage/tk_1546241321968915_sr_188.html","info")</f>
        <v/>
      </c>
      <c r="AA2619" t="n">
        <v>142646</v>
      </c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27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3127045</v>
      </c>
      <c r="AZ2619" t="s">
        <v>1578</v>
      </c>
      <c r="BA2619" t="s"/>
      <c r="BB2619" t="n">
        <v>474399</v>
      </c>
      <c r="BC2619" t="n">
        <v>52.532123</v>
      </c>
      <c r="BD2619" t="n">
        <v>52.532123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1576</v>
      </c>
      <c r="F2620" t="n">
        <v>723202</v>
      </c>
      <c r="G2620" t="s">
        <v>74</v>
      </c>
      <c r="H2620" t="s">
        <v>75</v>
      </c>
      <c r="I2620" t="s"/>
      <c r="J2620" t="s">
        <v>74</v>
      </c>
      <c r="K2620" t="n">
        <v>119</v>
      </c>
      <c r="L2620" t="s">
        <v>76</v>
      </c>
      <c r="M2620" t="s"/>
      <c r="N2620" t="s">
        <v>163</v>
      </c>
      <c r="O2620" t="s">
        <v>78</v>
      </c>
      <c r="P2620" t="s">
        <v>1577</v>
      </c>
      <c r="Q2620" t="s"/>
      <c r="R2620" t="s">
        <v>112</v>
      </c>
      <c r="S2620" t="s">
        <v>204</v>
      </c>
      <c r="T2620" t="s">
        <v>81</v>
      </c>
      <c r="U2620" t="s">
        <v>82</v>
      </c>
      <c r="V2620" t="s">
        <v>83</v>
      </c>
      <c r="W2620" t="s">
        <v>84</v>
      </c>
      <c r="X2620" t="s"/>
      <c r="Y2620" t="s">
        <v>85</v>
      </c>
      <c r="Z2620">
        <f>HYPERLINK("https://hotel-media.eclerx.com/savepage/tk_1546241321968915_sr_188.html","info")</f>
        <v/>
      </c>
      <c r="AA2620" t="n">
        <v>142646</v>
      </c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27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3127045</v>
      </c>
      <c r="AZ2620" t="s">
        <v>1578</v>
      </c>
      <c r="BA2620" t="s"/>
      <c r="BB2620" t="n">
        <v>474399</v>
      </c>
      <c r="BC2620" t="n">
        <v>52.532123</v>
      </c>
      <c r="BD2620" t="n">
        <v>52.532123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1576</v>
      </c>
      <c r="F2621" t="n">
        <v>723202</v>
      </c>
      <c r="G2621" t="s">
        <v>74</v>
      </c>
      <c r="H2621" t="s">
        <v>75</v>
      </c>
      <c r="I2621" t="s"/>
      <c r="J2621" t="s">
        <v>74</v>
      </c>
      <c r="K2621" t="n">
        <v>123</v>
      </c>
      <c r="L2621" t="s">
        <v>76</v>
      </c>
      <c r="M2621" t="s"/>
      <c r="N2621" t="s">
        <v>163</v>
      </c>
      <c r="O2621" t="s">
        <v>78</v>
      </c>
      <c r="P2621" t="s">
        <v>1577</v>
      </c>
      <c r="Q2621" t="s"/>
      <c r="R2621" t="s">
        <v>112</v>
      </c>
      <c r="S2621" t="s">
        <v>1031</v>
      </c>
      <c r="T2621" t="s">
        <v>81</v>
      </c>
      <c r="U2621" t="s">
        <v>82</v>
      </c>
      <c r="V2621" t="s">
        <v>83</v>
      </c>
      <c r="W2621" t="s">
        <v>84</v>
      </c>
      <c r="X2621" t="s"/>
      <c r="Y2621" t="s">
        <v>85</v>
      </c>
      <c r="Z2621">
        <f>HYPERLINK("https://hotel-media.eclerx.com/savepage/tk_1546241321968915_sr_188.html","info")</f>
        <v/>
      </c>
      <c r="AA2621" t="n">
        <v>142646</v>
      </c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27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3127045</v>
      </c>
      <c r="AZ2621" t="s">
        <v>1578</v>
      </c>
      <c r="BA2621" t="s"/>
      <c r="BB2621" t="n">
        <v>474399</v>
      </c>
      <c r="BC2621" t="n">
        <v>52.532123</v>
      </c>
      <c r="BD2621" t="n">
        <v>52.532123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1576</v>
      </c>
      <c r="F2622" t="n">
        <v>723202</v>
      </c>
      <c r="G2622" t="s">
        <v>74</v>
      </c>
      <c r="H2622" t="s">
        <v>75</v>
      </c>
      <c r="I2622" t="s"/>
      <c r="J2622" t="s">
        <v>74</v>
      </c>
      <c r="K2622" t="n">
        <v>127</v>
      </c>
      <c r="L2622" t="s">
        <v>76</v>
      </c>
      <c r="M2622" t="s"/>
      <c r="N2622" t="s">
        <v>166</v>
      </c>
      <c r="O2622" t="s">
        <v>78</v>
      </c>
      <c r="P2622" t="s">
        <v>1577</v>
      </c>
      <c r="Q2622" t="s"/>
      <c r="R2622" t="s">
        <v>112</v>
      </c>
      <c r="S2622" t="s">
        <v>1257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>
        <f>HYPERLINK("https://hotel-media.eclerx.com/savepage/tk_1546241321968915_sr_188.html","info")</f>
        <v/>
      </c>
      <c r="AA2622" t="n">
        <v>142646</v>
      </c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27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3127045</v>
      </c>
      <c r="AZ2622" t="s">
        <v>1578</v>
      </c>
      <c r="BA2622" t="s"/>
      <c r="BB2622" t="n">
        <v>474399</v>
      </c>
      <c r="BC2622" t="n">
        <v>52.532123</v>
      </c>
      <c r="BD2622" t="n">
        <v>52.532123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1576</v>
      </c>
      <c r="F2623" t="n">
        <v>723202</v>
      </c>
      <c r="G2623" t="s">
        <v>74</v>
      </c>
      <c r="H2623" t="s">
        <v>75</v>
      </c>
      <c r="I2623" t="s"/>
      <c r="J2623" t="s">
        <v>74</v>
      </c>
      <c r="K2623" t="n">
        <v>131</v>
      </c>
      <c r="L2623" t="s">
        <v>76</v>
      </c>
      <c r="M2623" t="s"/>
      <c r="N2623" t="s">
        <v>1581</v>
      </c>
      <c r="O2623" t="s">
        <v>78</v>
      </c>
      <c r="P2623" t="s">
        <v>1577</v>
      </c>
      <c r="Q2623" t="s"/>
      <c r="R2623" t="s">
        <v>112</v>
      </c>
      <c r="S2623" t="s">
        <v>670</v>
      </c>
      <c r="T2623" t="s">
        <v>81</v>
      </c>
      <c r="U2623" t="s">
        <v>82</v>
      </c>
      <c r="V2623" t="s">
        <v>83</v>
      </c>
      <c r="W2623" t="s">
        <v>109</v>
      </c>
      <c r="X2623" t="s"/>
      <c r="Y2623" t="s">
        <v>85</v>
      </c>
      <c r="Z2623">
        <f>HYPERLINK("https://hotel-media.eclerx.com/savepage/tk_1546241321968915_sr_188.html","info")</f>
        <v/>
      </c>
      <c r="AA2623" t="n">
        <v>142646</v>
      </c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27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3127045</v>
      </c>
      <c r="AZ2623" t="s">
        <v>1578</v>
      </c>
      <c r="BA2623" t="s"/>
      <c r="BB2623" t="n">
        <v>474399</v>
      </c>
      <c r="BC2623" t="n">
        <v>52.532123</v>
      </c>
      <c r="BD2623" t="n">
        <v>52.532123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1576</v>
      </c>
      <c r="F2624" t="n">
        <v>723202</v>
      </c>
      <c r="G2624" t="s">
        <v>74</v>
      </c>
      <c r="H2624" t="s">
        <v>75</v>
      </c>
      <c r="I2624" t="s"/>
      <c r="J2624" t="s">
        <v>74</v>
      </c>
      <c r="K2624" t="n">
        <v>139</v>
      </c>
      <c r="L2624" t="s">
        <v>76</v>
      </c>
      <c r="M2624" t="s"/>
      <c r="N2624" t="s">
        <v>1582</v>
      </c>
      <c r="O2624" t="s">
        <v>78</v>
      </c>
      <c r="P2624" t="s">
        <v>1577</v>
      </c>
      <c r="Q2624" t="s"/>
      <c r="R2624" t="s">
        <v>112</v>
      </c>
      <c r="S2624" t="s">
        <v>283</v>
      </c>
      <c r="T2624" t="s">
        <v>81</v>
      </c>
      <c r="U2624" t="s">
        <v>82</v>
      </c>
      <c r="V2624" t="s">
        <v>83</v>
      </c>
      <c r="W2624" t="s">
        <v>109</v>
      </c>
      <c r="X2624" t="s"/>
      <c r="Y2624" t="s">
        <v>85</v>
      </c>
      <c r="Z2624">
        <f>HYPERLINK("https://hotel-media.eclerx.com/savepage/tk_1546241321968915_sr_188.html","info")</f>
        <v/>
      </c>
      <c r="AA2624" t="n">
        <v>142646</v>
      </c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27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3127045</v>
      </c>
      <c r="AZ2624" t="s">
        <v>1578</v>
      </c>
      <c r="BA2624" t="s"/>
      <c r="BB2624" t="n">
        <v>474399</v>
      </c>
      <c r="BC2624" t="n">
        <v>52.532123</v>
      </c>
      <c r="BD2624" t="n">
        <v>52.532123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1576</v>
      </c>
      <c r="F2625" t="n">
        <v>723202</v>
      </c>
      <c r="G2625" t="s">
        <v>74</v>
      </c>
      <c r="H2625" t="s">
        <v>75</v>
      </c>
      <c r="I2625" t="s"/>
      <c r="J2625" t="s">
        <v>74</v>
      </c>
      <c r="K2625" t="n">
        <v>159</v>
      </c>
      <c r="L2625" t="s">
        <v>76</v>
      </c>
      <c r="M2625" t="s"/>
      <c r="N2625" t="s">
        <v>1581</v>
      </c>
      <c r="O2625" t="s">
        <v>78</v>
      </c>
      <c r="P2625" t="s">
        <v>1577</v>
      </c>
      <c r="Q2625" t="s"/>
      <c r="R2625" t="s">
        <v>112</v>
      </c>
      <c r="S2625" t="s">
        <v>985</v>
      </c>
      <c r="T2625" t="s">
        <v>81</v>
      </c>
      <c r="U2625" t="s">
        <v>82</v>
      </c>
      <c r="V2625" t="s">
        <v>83</v>
      </c>
      <c r="W2625" t="s">
        <v>84</v>
      </c>
      <c r="X2625" t="s"/>
      <c r="Y2625" t="s">
        <v>85</v>
      </c>
      <c r="Z2625">
        <f>HYPERLINK("https://hotel-media.eclerx.com/savepage/tk_1546241321968915_sr_188.html","info")</f>
        <v/>
      </c>
      <c r="AA2625" t="n">
        <v>142646</v>
      </c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27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3127045</v>
      </c>
      <c r="AZ2625" t="s">
        <v>1578</v>
      </c>
      <c r="BA2625" t="s"/>
      <c r="BB2625" t="n">
        <v>474399</v>
      </c>
      <c r="BC2625" t="n">
        <v>52.532123</v>
      </c>
      <c r="BD2625" t="n">
        <v>52.532123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1576</v>
      </c>
      <c r="F2626" t="n">
        <v>723202</v>
      </c>
      <c r="G2626" t="s">
        <v>74</v>
      </c>
      <c r="H2626" t="s">
        <v>75</v>
      </c>
      <c r="I2626" t="s"/>
      <c r="J2626" t="s">
        <v>74</v>
      </c>
      <c r="K2626" t="n">
        <v>163</v>
      </c>
      <c r="L2626" t="s">
        <v>76</v>
      </c>
      <c r="M2626" t="s"/>
      <c r="N2626" t="s">
        <v>1581</v>
      </c>
      <c r="O2626" t="s">
        <v>78</v>
      </c>
      <c r="P2626" t="s">
        <v>1577</v>
      </c>
      <c r="Q2626" t="s"/>
      <c r="R2626" t="s">
        <v>112</v>
      </c>
      <c r="S2626" t="s">
        <v>756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>
        <f>HYPERLINK("https://hotel-media.eclerx.com/savepage/tk_1546241321968915_sr_188.html","info")</f>
        <v/>
      </c>
      <c r="AA2626" t="n">
        <v>142646</v>
      </c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27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3127045</v>
      </c>
      <c r="AZ2626" t="s">
        <v>1578</v>
      </c>
      <c r="BA2626" t="s"/>
      <c r="BB2626" t="n">
        <v>474399</v>
      </c>
      <c r="BC2626" t="n">
        <v>52.532123</v>
      </c>
      <c r="BD2626" t="n">
        <v>52.532123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1576</v>
      </c>
      <c r="F2627" t="n">
        <v>723202</v>
      </c>
      <c r="G2627" t="s">
        <v>74</v>
      </c>
      <c r="H2627" t="s">
        <v>75</v>
      </c>
      <c r="I2627" t="s"/>
      <c r="J2627" t="s">
        <v>74</v>
      </c>
      <c r="K2627" t="n">
        <v>167</v>
      </c>
      <c r="L2627" t="s">
        <v>76</v>
      </c>
      <c r="M2627" t="s"/>
      <c r="N2627" t="s">
        <v>1582</v>
      </c>
      <c r="O2627" t="s">
        <v>78</v>
      </c>
      <c r="P2627" t="s">
        <v>1577</v>
      </c>
      <c r="Q2627" t="s"/>
      <c r="R2627" t="s">
        <v>112</v>
      </c>
      <c r="S2627" t="s">
        <v>1583</v>
      </c>
      <c r="T2627" t="s">
        <v>81</v>
      </c>
      <c r="U2627" t="s">
        <v>82</v>
      </c>
      <c r="V2627" t="s">
        <v>83</v>
      </c>
      <c r="W2627" t="s">
        <v>84</v>
      </c>
      <c r="X2627" t="s"/>
      <c r="Y2627" t="s">
        <v>85</v>
      </c>
      <c r="Z2627">
        <f>HYPERLINK("https://hotel-media.eclerx.com/savepage/tk_1546241321968915_sr_188.html","info")</f>
        <v/>
      </c>
      <c r="AA2627" t="n">
        <v>142646</v>
      </c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27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3127045</v>
      </c>
      <c r="AZ2627" t="s">
        <v>1578</v>
      </c>
      <c r="BA2627" t="s"/>
      <c r="BB2627" t="n">
        <v>474399</v>
      </c>
      <c r="BC2627" t="n">
        <v>52.532123</v>
      </c>
      <c r="BD2627" t="n">
        <v>52.532123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1762</v>
      </c>
      <c r="F2628" t="n">
        <v>755288</v>
      </c>
      <c r="G2628" t="s">
        <v>74</v>
      </c>
      <c r="H2628" t="s">
        <v>75</v>
      </c>
      <c r="I2628" t="s"/>
      <c r="J2628" t="s">
        <v>74</v>
      </c>
      <c r="K2628" t="n">
        <v>98.28</v>
      </c>
      <c r="L2628" t="s">
        <v>76</v>
      </c>
      <c r="M2628" t="s"/>
      <c r="N2628" t="s">
        <v>1763</v>
      </c>
      <c r="O2628" t="s">
        <v>78</v>
      </c>
      <c r="P2628" t="s">
        <v>1764</v>
      </c>
      <c r="Q2628" t="s"/>
      <c r="R2628" t="s">
        <v>171</v>
      </c>
      <c r="S2628" t="s">
        <v>1765</v>
      </c>
      <c r="T2628" t="s">
        <v>81</v>
      </c>
      <c r="U2628" t="s">
        <v>82</v>
      </c>
      <c r="V2628" t="s">
        <v>83</v>
      </c>
      <c r="W2628" t="s">
        <v>84</v>
      </c>
      <c r="X2628" t="s"/>
      <c r="Y2628" t="s">
        <v>85</v>
      </c>
      <c r="Z2628">
        <f>HYPERLINK("https://hotel-media.eclerx.com/savepage/tk_15462415003887486_sr_188.html","info")</f>
        <v/>
      </c>
      <c r="AA2628" t="n">
        <v>142936</v>
      </c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124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n">
        <v>955185</v>
      </c>
      <c r="AZ2628" t="s">
        <v>1766</v>
      </c>
      <c r="BA2628" t="s"/>
      <c r="BB2628" t="n">
        <v>464099</v>
      </c>
      <c r="BC2628" t="n">
        <v>52.504895</v>
      </c>
      <c r="BD2628" t="n">
        <v>52.504895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1762</v>
      </c>
      <c r="F2629" t="n">
        <v>755288</v>
      </c>
      <c r="G2629" t="s">
        <v>74</v>
      </c>
      <c r="H2629" t="s">
        <v>75</v>
      </c>
      <c r="I2629" t="s"/>
      <c r="J2629" t="s">
        <v>74</v>
      </c>
      <c r="K2629" t="n">
        <v>104.83</v>
      </c>
      <c r="L2629" t="s">
        <v>76</v>
      </c>
      <c r="M2629" t="s"/>
      <c r="N2629" t="s">
        <v>1767</v>
      </c>
      <c r="O2629" t="s">
        <v>78</v>
      </c>
      <c r="P2629" t="s">
        <v>1764</v>
      </c>
      <c r="Q2629" t="s"/>
      <c r="R2629" t="s">
        <v>171</v>
      </c>
      <c r="S2629" t="s">
        <v>1768</v>
      </c>
      <c r="T2629" t="s">
        <v>81</v>
      </c>
      <c r="U2629" t="s">
        <v>82</v>
      </c>
      <c r="V2629" t="s">
        <v>83</v>
      </c>
      <c r="W2629" t="s">
        <v>84</v>
      </c>
      <c r="X2629" t="s"/>
      <c r="Y2629" t="s">
        <v>85</v>
      </c>
      <c r="Z2629">
        <f>HYPERLINK("https://hotel-media.eclerx.com/savepage/tk_15462415003887486_sr_188.html","info")</f>
        <v/>
      </c>
      <c r="AA2629" t="n">
        <v>142936</v>
      </c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124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n">
        <v>955185</v>
      </c>
      <c r="AZ2629" t="s">
        <v>1766</v>
      </c>
      <c r="BA2629" t="s"/>
      <c r="BB2629" t="n">
        <v>464099</v>
      </c>
      <c r="BC2629" t="n">
        <v>52.504895</v>
      </c>
      <c r="BD2629" t="n">
        <v>52.504895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1762</v>
      </c>
      <c r="F2630" t="n">
        <v>755288</v>
      </c>
      <c r="G2630" t="s">
        <v>74</v>
      </c>
      <c r="H2630" t="s">
        <v>75</v>
      </c>
      <c r="I2630" t="s"/>
      <c r="J2630" t="s">
        <v>74</v>
      </c>
      <c r="K2630" t="n">
        <v>101.12</v>
      </c>
      <c r="L2630" t="s">
        <v>76</v>
      </c>
      <c r="M2630" t="s"/>
      <c r="N2630" t="s">
        <v>1769</v>
      </c>
      <c r="O2630" t="s">
        <v>78</v>
      </c>
      <c r="P2630" t="s">
        <v>1764</v>
      </c>
      <c r="Q2630" t="s"/>
      <c r="R2630" t="s">
        <v>171</v>
      </c>
      <c r="S2630" t="s">
        <v>1770</v>
      </c>
      <c r="T2630" t="s">
        <v>81</v>
      </c>
      <c r="U2630" t="s">
        <v>82</v>
      </c>
      <c r="V2630" t="s">
        <v>83</v>
      </c>
      <c r="W2630" t="s">
        <v>84</v>
      </c>
      <c r="X2630" t="s"/>
      <c r="Y2630" t="s">
        <v>85</v>
      </c>
      <c r="Z2630">
        <f>HYPERLINK("https://hotel-media.eclerx.com/savepage/tk_15462415003887486_sr_188.html","info")</f>
        <v/>
      </c>
      <c r="AA2630" t="n">
        <v>142936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124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955185</v>
      </c>
      <c r="AZ2630" t="s">
        <v>1766</v>
      </c>
      <c r="BA2630" t="s"/>
      <c r="BB2630" t="n">
        <v>464099</v>
      </c>
      <c r="BC2630" t="n">
        <v>52.504895</v>
      </c>
      <c r="BD2630" t="n">
        <v>52.504895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1762</v>
      </c>
      <c r="F2631" t="n">
        <v>755288</v>
      </c>
      <c r="G2631" t="s">
        <v>74</v>
      </c>
      <c r="H2631" t="s">
        <v>75</v>
      </c>
      <c r="I2631" t="s"/>
      <c r="J2631" t="s">
        <v>74</v>
      </c>
      <c r="K2631" t="n">
        <v>103.01</v>
      </c>
      <c r="L2631" t="s">
        <v>76</v>
      </c>
      <c r="M2631" t="s"/>
      <c r="N2631" t="s">
        <v>1771</v>
      </c>
      <c r="O2631" t="s">
        <v>78</v>
      </c>
      <c r="P2631" t="s">
        <v>1764</v>
      </c>
      <c r="Q2631" t="s"/>
      <c r="R2631" t="s">
        <v>171</v>
      </c>
      <c r="S2631" t="s">
        <v>1355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>
        <f>HYPERLINK("https://hotel-media.eclerx.com/savepage/tk_15462415003887486_sr_188.html","info")</f>
        <v/>
      </c>
      <c r="AA2631" t="n">
        <v>142936</v>
      </c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124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n">
        <v>955185</v>
      </c>
      <c r="AZ2631" t="s">
        <v>1766</v>
      </c>
      <c r="BA2631" t="s"/>
      <c r="BB2631" t="n">
        <v>464099</v>
      </c>
      <c r="BC2631" t="n">
        <v>52.504895</v>
      </c>
      <c r="BD2631" t="n">
        <v>52.504895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1762</v>
      </c>
      <c r="F2632" t="n">
        <v>755288</v>
      </c>
      <c r="G2632" t="s">
        <v>74</v>
      </c>
      <c r="H2632" t="s">
        <v>75</v>
      </c>
      <c r="I2632" t="s"/>
      <c r="J2632" t="s">
        <v>74</v>
      </c>
      <c r="K2632" t="n">
        <v>107.73</v>
      </c>
      <c r="L2632" t="s">
        <v>76</v>
      </c>
      <c r="M2632" t="s"/>
      <c r="N2632" t="s">
        <v>1772</v>
      </c>
      <c r="O2632" t="s">
        <v>78</v>
      </c>
      <c r="P2632" t="s">
        <v>1764</v>
      </c>
      <c r="Q2632" t="s"/>
      <c r="R2632" t="s">
        <v>171</v>
      </c>
      <c r="S2632" t="s">
        <v>1773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>
        <f>HYPERLINK("https://hotel-media.eclerx.com/savepage/tk_15462415003887486_sr_188.html","info")</f>
        <v/>
      </c>
      <c r="AA2632" t="n">
        <v>142936</v>
      </c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124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n">
        <v>955185</v>
      </c>
      <c r="AZ2632" t="s">
        <v>1766</v>
      </c>
      <c r="BA2632" t="s"/>
      <c r="BB2632" t="n">
        <v>464099</v>
      </c>
      <c r="BC2632" t="n">
        <v>52.504895</v>
      </c>
      <c r="BD2632" t="n">
        <v>52.504895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1762</v>
      </c>
      <c r="F2633" t="n">
        <v>755288</v>
      </c>
      <c r="G2633" t="s">
        <v>74</v>
      </c>
      <c r="H2633" t="s">
        <v>75</v>
      </c>
      <c r="I2633" t="s"/>
      <c r="J2633" t="s">
        <v>74</v>
      </c>
      <c r="K2633" t="n">
        <v>107.86</v>
      </c>
      <c r="L2633" t="s">
        <v>76</v>
      </c>
      <c r="M2633" t="s"/>
      <c r="N2633" t="s">
        <v>1769</v>
      </c>
      <c r="O2633" t="s">
        <v>78</v>
      </c>
      <c r="P2633" t="s">
        <v>1764</v>
      </c>
      <c r="Q2633" t="s"/>
      <c r="R2633" t="s">
        <v>171</v>
      </c>
      <c r="S2633" t="s">
        <v>1774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>
        <f>HYPERLINK("https://hotel-media.eclerx.com/savepage/tk_15462415003887486_sr_188.html","info")</f>
        <v/>
      </c>
      <c r="AA2633" t="n">
        <v>142936</v>
      </c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124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n">
        <v>955185</v>
      </c>
      <c r="AZ2633" t="s">
        <v>1766</v>
      </c>
      <c r="BA2633" t="s"/>
      <c r="BB2633" t="n">
        <v>464099</v>
      </c>
      <c r="BC2633" t="n">
        <v>52.504895</v>
      </c>
      <c r="BD2633" t="n">
        <v>52.504895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1762</v>
      </c>
      <c r="F2634" t="n">
        <v>755288</v>
      </c>
      <c r="G2634" t="s">
        <v>74</v>
      </c>
      <c r="H2634" t="s">
        <v>75</v>
      </c>
      <c r="I2634" t="s"/>
      <c r="J2634" t="s">
        <v>74</v>
      </c>
      <c r="K2634" t="n">
        <v>109.2</v>
      </c>
      <c r="L2634" t="s">
        <v>76</v>
      </c>
      <c r="M2634" t="s"/>
      <c r="N2634" t="s">
        <v>1767</v>
      </c>
      <c r="O2634" t="s">
        <v>78</v>
      </c>
      <c r="P2634" t="s">
        <v>1764</v>
      </c>
      <c r="Q2634" t="s"/>
      <c r="R2634" t="s">
        <v>171</v>
      </c>
      <c r="S2634" t="s">
        <v>1775</v>
      </c>
      <c r="T2634" t="s">
        <v>81</v>
      </c>
      <c r="U2634" t="s">
        <v>82</v>
      </c>
      <c r="V2634" t="s">
        <v>83</v>
      </c>
      <c r="W2634" t="s">
        <v>84</v>
      </c>
      <c r="X2634" t="s"/>
      <c r="Y2634" t="s">
        <v>85</v>
      </c>
      <c r="Z2634">
        <f>HYPERLINK("https://hotel-media.eclerx.com/savepage/tk_15462415003887486_sr_188.html","info")</f>
        <v/>
      </c>
      <c r="AA2634" t="n">
        <v>142936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124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955185</v>
      </c>
      <c r="AZ2634" t="s">
        <v>1766</v>
      </c>
      <c r="BA2634" t="s"/>
      <c r="BB2634" t="n">
        <v>464099</v>
      </c>
      <c r="BC2634" t="n">
        <v>52.504895</v>
      </c>
      <c r="BD2634" t="n">
        <v>52.504895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1762</v>
      </c>
      <c r="F2635" t="n">
        <v>755288</v>
      </c>
      <c r="G2635" t="s">
        <v>74</v>
      </c>
      <c r="H2635" t="s">
        <v>75</v>
      </c>
      <c r="I2635" t="s"/>
      <c r="J2635" t="s">
        <v>74</v>
      </c>
      <c r="K2635" t="n">
        <v>109.87</v>
      </c>
      <c r="L2635" t="s">
        <v>76</v>
      </c>
      <c r="M2635" t="s"/>
      <c r="N2635" t="s">
        <v>1771</v>
      </c>
      <c r="O2635" t="s">
        <v>78</v>
      </c>
      <c r="P2635" t="s">
        <v>1764</v>
      </c>
      <c r="Q2635" t="s"/>
      <c r="R2635" t="s">
        <v>171</v>
      </c>
      <c r="S2635" t="s">
        <v>1776</v>
      </c>
      <c r="T2635" t="s">
        <v>81</v>
      </c>
      <c r="U2635" t="s">
        <v>82</v>
      </c>
      <c r="V2635" t="s">
        <v>83</v>
      </c>
      <c r="W2635" t="s">
        <v>84</v>
      </c>
      <c r="X2635" t="s"/>
      <c r="Y2635" t="s">
        <v>85</v>
      </c>
      <c r="Z2635">
        <f>HYPERLINK("https://hotel-media.eclerx.com/savepage/tk_15462415003887486_sr_188.html","info")</f>
        <v/>
      </c>
      <c r="AA2635" t="n">
        <v>142936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124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955185</v>
      </c>
      <c r="AZ2635" t="s">
        <v>1766</v>
      </c>
      <c r="BA2635" t="s"/>
      <c r="BB2635" t="n">
        <v>464099</v>
      </c>
      <c r="BC2635" t="n">
        <v>52.504895</v>
      </c>
      <c r="BD2635" t="n">
        <v>52.504895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1762</v>
      </c>
      <c r="F2636" t="n">
        <v>755288</v>
      </c>
      <c r="G2636" t="s">
        <v>74</v>
      </c>
      <c r="H2636" t="s">
        <v>75</v>
      </c>
      <c r="I2636" t="s"/>
      <c r="J2636" t="s">
        <v>74</v>
      </c>
      <c r="K2636" t="n">
        <v>112.35</v>
      </c>
      <c r="L2636" t="s">
        <v>76</v>
      </c>
      <c r="M2636" t="s"/>
      <c r="N2636" t="s">
        <v>1769</v>
      </c>
      <c r="O2636" t="s">
        <v>78</v>
      </c>
      <c r="P2636" t="s">
        <v>1764</v>
      </c>
      <c r="Q2636" t="s"/>
      <c r="R2636" t="s">
        <v>171</v>
      </c>
      <c r="S2636" t="s">
        <v>1627</v>
      </c>
      <c r="T2636" t="s">
        <v>81</v>
      </c>
      <c r="U2636" t="s">
        <v>82</v>
      </c>
      <c r="V2636" t="s">
        <v>83</v>
      </c>
      <c r="W2636" t="s">
        <v>84</v>
      </c>
      <c r="X2636" t="s"/>
      <c r="Y2636" t="s">
        <v>85</v>
      </c>
      <c r="Z2636">
        <f>HYPERLINK("https://hotel-media.eclerx.com/savepage/tk_15462415003887486_sr_188.html","info")</f>
        <v/>
      </c>
      <c r="AA2636" t="n">
        <v>142936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124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955185</v>
      </c>
      <c r="AZ2636" t="s">
        <v>1766</v>
      </c>
      <c r="BA2636" t="s"/>
      <c r="BB2636" t="n">
        <v>464099</v>
      </c>
      <c r="BC2636" t="n">
        <v>52.504895</v>
      </c>
      <c r="BD2636" t="n">
        <v>52.504895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1762</v>
      </c>
      <c r="F2637" t="n">
        <v>755288</v>
      </c>
      <c r="G2637" t="s">
        <v>74</v>
      </c>
      <c r="H2637" t="s">
        <v>75</v>
      </c>
      <c r="I2637" t="s"/>
      <c r="J2637" t="s">
        <v>74</v>
      </c>
      <c r="K2637" t="n">
        <v>114.45</v>
      </c>
      <c r="L2637" t="s">
        <v>76</v>
      </c>
      <c r="M2637" t="s"/>
      <c r="N2637" t="s">
        <v>1771</v>
      </c>
      <c r="O2637" t="s">
        <v>78</v>
      </c>
      <c r="P2637" t="s">
        <v>1764</v>
      </c>
      <c r="Q2637" t="s"/>
      <c r="R2637" t="s">
        <v>171</v>
      </c>
      <c r="S2637" t="s">
        <v>144</v>
      </c>
      <c r="T2637" t="s">
        <v>81</v>
      </c>
      <c r="U2637" t="s">
        <v>82</v>
      </c>
      <c r="V2637" t="s">
        <v>83</v>
      </c>
      <c r="W2637" t="s">
        <v>84</v>
      </c>
      <c r="X2637" t="s"/>
      <c r="Y2637" t="s">
        <v>85</v>
      </c>
      <c r="Z2637">
        <f>HYPERLINK("https://hotel-media.eclerx.com/savepage/tk_15462415003887486_sr_188.html","info")</f>
        <v/>
      </c>
      <c r="AA2637" t="n">
        <v>142936</v>
      </c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124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955185</v>
      </c>
      <c r="AZ2637" t="s">
        <v>1766</v>
      </c>
      <c r="BA2637" t="s"/>
      <c r="BB2637" t="n">
        <v>464099</v>
      </c>
      <c r="BC2637" t="n">
        <v>52.504895</v>
      </c>
      <c r="BD2637" t="n">
        <v>52.504895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1762</v>
      </c>
      <c r="F2638" t="n">
        <v>755288</v>
      </c>
      <c r="G2638" t="s">
        <v>74</v>
      </c>
      <c r="H2638" t="s">
        <v>75</v>
      </c>
      <c r="I2638" t="s"/>
      <c r="J2638" t="s">
        <v>74</v>
      </c>
      <c r="K2638" t="n">
        <v>114.91</v>
      </c>
      <c r="L2638" t="s">
        <v>76</v>
      </c>
      <c r="M2638" t="s"/>
      <c r="N2638" t="s">
        <v>1772</v>
      </c>
      <c r="O2638" t="s">
        <v>78</v>
      </c>
      <c r="P2638" t="s">
        <v>1764</v>
      </c>
      <c r="Q2638" t="s"/>
      <c r="R2638" t="s">
        <v>171</v>
      </c>
      <c r="S2638" t="s">
        <v>1777</v>
      </c>
      <c r="T2638" t="s">
        <v>81</v>
      </c>
      <c r="U2638" t="s">
        <v>82</v>
      </c>
      <c r="V2638" t="s">
        <v>83</v>
      </c>
      <c r="W2638" t="s">
        <v>84</v>
      </c>
      <c r="X2638" t="s"/>
      <c r="Y2638" t="s">
        <v>85</v>
      </c>
      <c r="Z2638">
        <f>HYPERLINK("https://hotel-media.eclerx.com/savepage/tk_15462415003887486_sr_188.html","info")</f>
        <v/>
      </c>
      <c r="AA2638" t="n">
        <v>142936</v>
      </c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124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955185</v>
      </c>
      <c r="AZ2638" t="s">
        <v>1766</v>
      </c>
      <c r="BA2638" t="s"/>
      <c r="BB2638" t="n">
        <v>464099</v>
      </c>
      <c r="BC2638" t="n">
        <v>52.504895</v>
      </c>
      <c r="BD2638" t="n">
        <v>52.504895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1762</v>
      </c>
      <c r="F2639" t="n">
        <v>755288</v>
      </c>
      <c r="G2639" t="s">
        <v>74</v>
      </c>
      <c r="H2639" t="s">
        <v>75</v>
      </c>
      <c r="I2639" t="s"/>
      <c r="J2639" t="s">
        <v>74</v>
      </c>
      <c r="K2639" t="n">
        <v>119.7</v>
      </c>
      <c r="L2639" t="s">
        <v>76</v>
      </c>
      <c r="M2639" t="s"/>
      <c r="N2639" t="s">
        <v>1772</v>
      </c>
      <c r="O2639" t="s">
        <v>78</v>
      </c>
      <c r="P2639" t="s">
        <v>1764</v>
      </c>
      <c r="Q2639" t="s"/>
      <c r="R2639" t="s">
        <v>171</v>
      </c>
      <c r="S2639" t="s">
        <v>525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>
        <f>HYPERLINK("https://hotel-media.eclerx.com/savepage/tk_15462415003887486_sr_188.html","info")</f>
        <v/>
      </c>
      <c r="AA2639" t="n">
        <v>142936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124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955185</v>
      </c>
      <c r="AZ2639" t="s">
        <v>1766</v>
      </c>
      <c r="BA2639" t="s"/>
      <c r="BB2639" t="n">
        <v>464099</v>
      </c>
      <c r="BC2639" t="n">
        <v>52.504895</v>
      </c>
      <c r="BD2639" t="n">
        <v>52.504895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1762</v>
      </c>
      <c r="F2640" t="n">
        <v>755288</v>
      </c>
      <c r="G2640" t="s">
        <v>74</v>
      </c>
      <c r="H2640" t="s">
        <v>75</v>
      </c>
      <c r="I2640" t="s"/>
      <c r="J2640" t="s">
        <v>74</v>
      </c>
      <c r="K2640" t="n">
        <v>127.58</v>
      </c>
      <c r="L2640" t="s">
        <v>76</v>
      </c>
      <c r="M2640" t="s"/>
      <c r="N2640" t="s">
        <v>1778</v>
      </c>
      <c r="O2640" t="s">
        <v>78</v>
      </c>
      <c r="P2640" t="s">
        <v>1764</v>
      </c>
      <c r="Q2640" t="s"/>
      <c r="R2640" t="s">
        <v>171</v>
      </c>
      <c r="S2640" t="s">
        <v>951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>
        <f>HYPERLINK("https://hotel-media.eclerx.com/savepage/tk_15462415003887486_sr_188.html","info")</f>
        <v/>
      </c>
      <c r="AA2640" t="n">
        <v>142936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124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955185</v>
      </c>
      <c r="AZ2640" t="s">
        <v>1766</v>
      </c>
      <c r="BA2640" t="s"/>
      <c r="BB2640" t="n">
        <v>464099</v>
      </c>
      <c r="BC2640" t="n">
        <v>52.504895</v>
      </c>
      <c r="BD2640" t="n">
        <v>52.504895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1762</v>
      </c>
      <c r="F2641" t="n">
        <v>755288</v>
      </c>
      <c r="G2641" t="s">
        <v>74</v>
      </c>
      <c r="H2641" t="s">
        <v>75</v>
      </c>
      <c r="I2641" t="s"/>
      <c r="J2641" t="s">
        <v>74</v>
      </c>
      <c r="K2641" t="n">
        <v>136.08</v>
      </c>
      <c r="L2641" t="s">
        <v>76</v>
      </c>
      <c r="M2641" t="s"/>
      <c r="N2641" t="s">
        <v>1778</v>
      </c>
      <c r="O2641" t="s">
        <v>78</v>
      </c>
      <c r="P2641" t="s">
        <v>1764</v>
      </c>
      <c r="Q2641" t="s"/>
      <c r="R2641" t="s">
        <v>171</v>
      </c>
      <c r="S2641" t="s">
        <v>1779</v>
      </c>
      <c r="T2641" t="s">
        <v>81</v>
      </c>
      <c r="U2641" t="s">
        <v>82</v>
      </c>
      <c r="V2641" t="s">
        <v>83</v>
      </c>
      <c r="W2641" t="s">
        <v>84</v>
      </c>
      <c r="X2641" t="s"/>
      <c r="Y2641" t="s">
        <v>85</v>
      </c>
      <c r="Z2641">
        <f>HYPERLINK("https://hotel-media.eclerx.com/savepage/tk_15462415003887486_sr_188.html","info")</f>
        <v/>
      </c>
      <c r="AA2641" t="n">
        <v>142936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124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955185</v>
      </c>
      <c r="AZ2641" t="s">
        <v>1766</v>
      </c>
      <c r="BA2641" t="s"/>
      <c r="BB2641" t="n">
        <v>464099</v>
      </c>
      <c r="BC2641" t="n">
        <v>52.504895</v>
      </c>
      <c r="BD2641" t="n">
        <v>52.504895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1762</v>
      </c>
      <c r="F2642" t="n">
        <v>755288</v>
      </c>
      <c r="G2642" t="s">
        <v>74</v>
      </c>
      <c r="H2642" t="s">
        <v>75</v>
      </c>
      <c r="I2642" t="s"/>
      <c r="J2642" t="s">
        <v>74</v>
      </c>
      <c r="K2642" t="n">
        <v>141.75</v>
      </c>
      <c r="L2642" t="s">
        <v>76</v>
      </c>
      <c r="M2642" t="s"/>
      <c r="N2642" t="s">
        <v>1778</v>
      </c>
      <c r="O2642" t="s">
        <v>78</v>
      </c>
      <c r="P2642" t="s">
        <v>1764</v>
      </c>
      <c r="Q2642" t="s"/>
      <c r="R2642" t="s">
        <v>171</v>
      </c>
      <c r="S2642" t="s">
        <v>1780</v>
      </c>
      <c r="T2642" t="s">
        <v>81</v>
      </c>
      <c r="U2642" t="s">
        <v>82</v>
      </c>
      <c r="V2642" t="s">
        <v>83</v>
      </c>
      <c r="W2642" t="s">
        <v>84</v>
      </c>
      <c r="X2642" t="s"/>
      <c r="Y2642" t="s">
        <v>85</v>
      </c>
      <c r="Z2642">
        <f>HYPERLINK("https://hotel-media.eclerx.com/savepage/tk_15462415003887486_sr_188.html","info")</f>
        <v/>
      </c>
      <c r="AA2642" t="n">
        <v>142936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124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955185</v>
      </c>
      <c r="AZ2642" t="s">
        <v>1766</v>
      </c>
      <c r="BA2642" t="s"/>
      <c r="BB2642" t="n">
        <v>464099</v>
      </c>
      <c r="BC2642" t="n">
        <v>52.504895</v>
      </c>
      <c r="BD2642" t="n">
        <v>52.504895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1028</v>
      </c>
      <c r="F2643" t="n">
        <v>-1</v>
      </c>
      <c r="G2643" t="s">
        <v>74</v>
      </c>
      <c r="H2643" t="s">
        <v>75</v>
      </c>
      <c r="I2643" t="s"/>
      <c r="J2643" t="s">
        <v>74</v>
      </c>
      <c r="K2643" t="n">
        <v>84.5</v>
      </c>
      <c r="L2643" t="s">
        <v>76</v>
      </c>
      <c r="M2643" t="s"/>
      <c r="N2643" t="s">
        <v>93</v>
      </c>
      <c r="O2643" t="s">
        <v>78</v>
      </c>
      <c r="P2643" t="s">
        <v>1028</v>
      </c>
      <c r="Q2643" t="s"/>
      <c r="R2643" t="s">
        <v>112</v>
      </c>
      <c r="S2643" t="s">
        <v>1029</v>
      </c>
      <c r="T2643" t="s">
        <v>81</v>
      </c>
      <c r="U2643" t="s">
        <v>82</v>
      </c>
      <c r="V2643" t="s">
        <v>83</v>
      </c>
      <c r="W2643" t="s">
        <v>109</v>
      </c>
      <c r="X2643" t="s"/>
      <c r="Y2643" t="s">
        <v>85</v>
      </c>
      <c r="Z2643">
        <f>HYPERLINK("https://hotel-media.eclerx.com/savepage/tk_15462416074092565_sr_188.html","info")</f>
        <v/>
      </c>
      <c r="AA2643" t="n">
        <v>-2071782</v>
      </c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181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2071782</v>
      </c>
      <c r="AZ2643" t="s">
        <v>1030</v>
      </c>
      <c r="BA2643" t="s"/>
      <c r="BB2643" t="n">
        <v>409055</v>
      </c>
      <c r="BC2643" t="n">
        <v>52.5421</v>
      </c>
      <c r="BD2643" t="n">
        <v>52.5421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1028</v>
      </c>
      <c r="F2644" t="n">
        <v>-1</v>
      </c>
      <c r="G2644" t="s">
        <v>74</v>
      </c>
      <c r="H2644" t="s">
        <v>75</v>
      </c>
      <c r="I2644" t="s"/>
      <c r="J2644" t="s">
        <v>74</v>
      </c>
      <c r="K2644" t="n">
        <v>93</v>
      </c>
      <c r="L2644" t="s">
        <v>76</v>
      </c>
      <c r="M2644" t="s"/>
      <c r="N2644" t="s">
        <v>104</v>
      </c>
      <c r="O2644" t="s">
        <v>78</v>
      </c>
      <c r="P2644" t="s">
        <v>1028</v>
      </c>
      <c r="Q2644" t="s"/>
      <c r="R2644" t="s">
        <v>112</v>
      </c>
      <c r="S2644" t="s">
        <v>487</v>
      </c>
      <c r="T2644" t="s">
        <v>81</v>
      </c>
      <c r="U2644" t="s">
        <v>82</v>
      </c>
      <c r="V2644" t="s">
        <v>83</v>
      </c>
      <c r="W2644" t="s">
        <v>109</v>
      </c>
      <c r="X2644" t="s"/>
      <c r="Y2644" t="s">
        <v>85</v>
      </c>
      <c r="Z2644">
        <f>HYPERLINK("https://hotel-media.eclerx.com/savepage/tk_15462416074092565_sr_188.html","info")</f>
        <v/>
      </c>
      <c r="AA2644" t="n">
        <v>-2071782</v>
      </c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181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2071782</v>
      </c>
      <c r="AZ2644" t="s">
        <v>1030</v>
      </c>
      <c r="BA2644" t="s"/>
      <c r="BB2644" t="n">
        <v>409055</v>
      </c>
      <c r="BC2644" t="n">
        <v>52.5421</v>
      </c>
      <c r="BD2644" t="n">
        <v>52.5421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1028</v>
      </c>
      <c r="F2645" t="n">
        <v>-1</v>
      </c>
      <c r="G2645" t="s">
        <v>74</v>
      </c>
      <c r="H2645" t="s">
        <v>75</v>
      </c>
      <c r="I2645" t="s"/>
      <c r="J2645" t="s">
        <v>74</v>
      </c>
      <c r="K2645" t="n">
        <v>103</v>
      </c>
      <c r="L2645" t="s">
        <v>76</v>
      </c>
      <c r="M2645" t="s"/>
      <c r="N2645" t="s">
        <v>182</v>
      </c>
      <c r="O2645" t="s">
        <v>78</v>
      </c>
      <c r="P2645" t="s">
        <v>1028</v>
      </c>
      <c r="Q2645" t="s"/>
      <c r="R2645" t="s">
        <v>112</v>
      </c>
      <c r="S2645" t="s">
        <v>223</v>
      </c>
      <c r="T2645" t="s">
        <v>81</v>
      </c>
      <c r="U2645" t="s">
        <v>82</v>
      </c>
      <c r="V2645" t="s">
        <v>83</v>
      </c>
      <c r="W2645" t="s">
        <v>109</v>
      </c>
      <c r="X2645" t="s"/>
      <c r="Y2645" t="s">
        <v>85</v>
      </c>
      <c r="Z2645">
        <f>HYPERLINK("https://hotel-media.eclerx.com/savepage/tk_15462416074092565_sr_188.html","info")</f>
        <v/>
      </c>
      <c r="AA2645" t="n">
        <v>-2071782</v>
      </c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181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2071782</v>
      </c>
      <c r="AZ2645" t="s">
        <v>1030</v>
      </c>
      <c r="BA2645" t="s"/>
      <c r="BB2645" t="n">
        <v>409055</v>
      </c>
      <c r="BC2645" t="n">
        <v>52.5421</v>
      </c>
      <c r="BD2645" t="n">
        <v>52.5421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1028</v>
      </c>
      <c r="F2646" t="n">
        <v>-1</v>
      </c>
      <c r="G2646" t="s">
        <v>74</v>
      </c>
      <c r="H2646" t="s">
        <v>75</v>
      </c>
      <c r="I2646" t="s"/>
      <c r="J2646" t="s">
        <v>74</v>
      </c>
      <c r="K2646" t="n">
        <v>113</v>
      </c>
      <c r="L2646" t="s">
        <v>76</v>
      </c>
      <c r="M2646" t="s"/>
      <c r="N2646" t="s">
        <v>216</v>
      </c>
      <c r="O2646" t="s">
        <v>78</v>
      </c>
      <c r="P2646" t="s">
        <v>1028</v>
      </c>
      <c r="Q2646" t="s"/>
      <c r="R2646" t="s">
        <v>112</v>
      </c>
      <c r="S2646" t="s">
        <v>726</v>
      </c>
      <c r="T2646" t="s">
        <v>81</v>
      </c>
      <c r="U2646" t="s">
        <v>82</v>
      </c>
      <c r="V2646" t="s">
        <v>83</v>
      </c>
      <c r="W2646" t="s">
        <v>109</v>
      </c>
      <c r="X2646" t="s"/>
      <c r="Y2646" t="s">
        <v>85</v>
      </c>
      <c r="Z2646">
        <f>HYPERLINK("https://hotel-media.eclerx.com/savepage/tk_15462416074092565_sr_188.html","info")</f>
        <v/>
      </c>
      <c r="AA2646" t="n">
        <v>-2071782</v>
      </c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181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2071782</v>
      </c>
      <c r="AZ2646" t="s">
        <v>1030</v>
      </c>
      <c r="BA2646" t="s"/>
      <c r="BB2646" t="n">
        <v>409055</v>
      </c>
      <c r="BC2646" t="n">
        <v>52.5421</v>
      </c>
      <c r="BD2646" t="n">
        <v>52.5421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1028</v>
      </c>
      <c r="F2647" t="n">
        <v>-1</v>
      </c>
      <c r="G2647" t="s">
        <v>74</v>
      </c>
      <c r="H2647" t="s">
        <v>75</v>
      </c>
      <c r="I2647" t="s"/>
      <c r="J2647" t="s">
        <v>74</v>
      </c>
      <c r="K2647" t="n">
        <v>123</v>
      </c>
      <c r="L2647" t="s">
        <v>76</v>
      </c>
      <c r="M2647" t="s"/>
      <c r="N2647" t="s">
        <v>220</v>
      </c>
      <c r="O2647" t="s">
        <v>78</v>
      </c>
      <c r="P2647" t="s">
        <v>1028</v>
      </c>
      <c r="Q2647" t="s"/>
      <c r="R2647" t="s">
        <v>112</v>
      </c>
      <c r="S2647" t="s">
        <v>1031</v>
      </c>
      <c r="T2647" t="s">
        <v>81</v>
      </c>
      <c r="U2647" t="s">
        <v>82</v>
      </c>
      <c r="V2647" t="s">
        <v>83</v>
      </c>
      <c r="W2647" t="s">
        <v>109</v>
      </c>
      <c r="X2647" t="s"/>
      <c r="Y2647" t="s">
        <v>85</v>
      </c>
      <c r="Z2647">
        <f>HYPERLINK("https://hotel-media.eclerx.com/savepage/tk_15462416074092565_sr_188.html","info")</f>
        <v/>
      </c>
      <c r="AA2647" t="n">
        <v>-2071782</v>
      </c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181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2071782</v>
      </c>
      <c r="AZ2647" t="s">
        <v>1030</v>
      </c>
      <c r="BA2647" t="s"/>
      <c r="BB2647" t="n">
        <v>409055</v>
      </c>
      <c r="BC2647" t="n">
        <v>52.5421</v>
      </c>
      <c r="BD2647" t="n">
        <v>52.5421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576</v>
      </c>
      <c r="F2648" t="n">
        <v>-1</v>
      </c>
      <c r="G2648" t="s">
        <v>74</v>
      </c>
      <c r="H2648" t="s">
        <v>75</v>
      </c>
      <c r="I2648" t="s"/>
      <c r="J2648" t="s">
        <v>74</v>
      </c>
      <c r="K2648" t="n">
        <v>78</v>
      </c>
      <c r="L2648" t="s">
        <v>76</v>
      </c>
      <c r="M2648" t="s"/>
      <c r="N2648" t="s">
        <v>104</v>
      </c>
      <c r="O2648" t="s">
        <v>78</v>
      </c>
      <c r="P2648" t="s">
        <v>576</v>
      </c>
      <c r="Q2648" t="s"/>
      <c r="R2648" t="s">
        <v>171</v>
      </c>
      <c r="S2648" t="s">
        <v>577</v>
      </c>
      <c r="T2648" t="s">
        <v>81</v>
      </c>
      <c r="U2648" t="s">
        <v>82</v>
      </c>
      <c r="V2648" t="s">
        <v>83</v>
      </c>
      <c r="W2648" t="s">
        <v>109</v>
      </c>
      <c r="X2648" t="s"/>
      <c r="Y2648" t="s">
        <v>85</v>
      </c>
      <c r="Z2648">
        <f>HYPERLINK("https://hotel-media.eclerx.com/savepage/tk_15462420771144345_sr_189.html","info")</f>
        <v/>
      </c>
      <c r="AA2648" t="n">
        <v>-8365580</v>
      </c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386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8365580</v>
      </c>
      <c r="AZ2648" t="s">
        <v>578</v>
      </c>
      <c r="BA2648" t="s"/>
      <c r="BB2648" t="n">
        <v>144736</v>
      </c>
      <c r="BC2648" t="n">
        <v>52.58539</v>
      </c>
      <c r="BD2648" t="n">
        <v>52.58539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1452</v>
      </c>
      <c r="F2649" t="n">
        <v>-1</v>
      </c>
      <c r="G2649" t="s">
        <v>74</v>
      </c>
      <c r="H2649" t="s">
        <v>75</v>
      </c>
      <c r="I2649" t="s"/>
      <c r="J2649" t="s">
        <v>74</v>
      </c>
      <c r="K2649" t="n">
        <v>94</v>
      </c>
      <c r="L2649" t="s">
        <v>76</v>
      </c>
      <c r="M2649" t="s"/>
      <c r="N2649" t="s">
        <v>104</v>
      </c>
      <c r="O2649" t="s">
        <v>78</v>
      </c>
      <c r="P2649" t="s">
        <v>1452</v>
      </c>
      <c r="Q2649" t="s"/>
      <c r="R2649" t="s">
        <v>171</v>
      </c>
      <c r="S2649" t="s">
        <v>589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>
        <f>HYPERLINK("https://hotel-media.eclerx.com/savepage/tk_15462414929260566_sr_188.html","info")</f>
        <v/>
      </c>
      <c r="AA2649" t="n">
        <v>-2071681</v>
      </c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121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2071681</v>
      </c>
      <c r="AZ2649" t="s">
        <v>1453</v>
      </c>
      <c r="BA2649" t="s"/>
      <c r="BB2649" t="n">
        <v>146248</v>
      </c>
      <c r="BC2649" t="n">
        <v>52.51261</v>
      </c>
      <c r="BD2649" t="n">
        <v>52.51261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2314</v>
      </c>
      <c r="F2650" t="n">
        <v>-1</v>
      </c>
      <c r="G2650" t="s">
        <v>74</v>
      </c>
      <c r="H2650" t="s">
        <v>75</v>
      </c>
      <c r="I2650" t="s"/>
      <c r="J2650" t="s">
        <v>74</v>
      </c>
      <c r="K2650" t="n">
        <v>69</v>
      </c>
      <c r="L2650" t="s">
        <v>76</v>
      </c>
      <c r="M2650" t="s"/>
      <c r="N2650" t="s">
        <v>104</v>
      </c>
      <c r="O2650" t="s">
        <v>78</v>
      </c>
      <c r="P2650" t="s">
        <v>2314</v>
      </c>
      <c r="Q2650" t="s"/>
      <c r="R2650" t="s">
        <v>79</v>
      </c>
      <c r="S2650" t="s">
        <v>367</v>
      </c>
      <c r="T2650" t="s">
        <v>81</v>
      </c>
      <c r="U2650" t="s">
        <v>82</v>
      </c>
      <c r="V2650" t="s">
        <v>83</v>
      </c>
      <c r="W2650" t="s">
        <v>84</v>
      </c>
      <c r="X2650" t="s"/>
      <c r="Y2650" t="s">
        <v>85</v>
      </c>
      <c r="Z2650">
        <f>HYPERLINK("https://hotel-media.eclerx.com/savepage/tk_15462423562667778_sr_189.html","info")</f>
        <v/>
      </c>
      <c r="AA2650" t="n">
        <v>-6542268</v>
      </c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515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6542268</v>
      </c>
      <c r="AZ2650" t="s">
        <v>2315</v>
      </c>
      <c r="BA2650" t="s"/>
      <c r="BB2650" t="n">
        <v>578661</v>
      </c>
      <c r="BC2650" t="n">
        <v>52.430053</v>
      </c>
      <c r="BD2650" t="n">
        <v>52.430053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2316</v>
      </c>
      <c r="F2651" t="n">
        <v>-1</v>
      </c>
      <c r="G2651" t="s">
        <v>74</v>
      </c>
      <c r="H2651" t="s">
        <v>75</v>
      </c>
      <c r="I2651" t="s"/>
      <c r="J2651" t="s">
        <v>74</v>
      </c>
      <c r="K2651" t="n">
        <v>95.01000000000001</v>
      </c>
      <c r="L2651" t="s">
        <v>76</v>
      </c>
      <c r="M2651" t="s"/>
      <c r="N2651" t="s">
        <v>2317</v>
      </c>
      <c r="O2651" t="s">
        <v>78</v>
      </c>
      <c r="P2651" t="s">
        <v>2316</v>
      </c>
      <c r="Q2651" t="s"/>
      <c r="R2651" t="s">
        <v>171</v>
      </c>
      <c r="S2651" t="s">
        <v>1472</v>
      </c>
      <c r="T2651" t="s">
        <v>81</v>
      </c>
      <c r="U2651" t="s">
        <v>82</v>
      </c>
      <c r="V2651" t="s">
        <v>83</v>
      </c>
      <c r="W2651" t="s">
        <v>109</v>
      </c>
      <c r="X2651" t="s"/>
      <c r="Y2651" t="s">
        <v>85</v>
      </c>
      <c r="Z2651">
        <f>HYPERLINK("https://hotel-media.eclerx.com/savepage/tk_15462420937936418_sr_188.html","info")</f>
        <v/>
      </c>
      <c r="AA2651" t="n">
        <v>-2071809</v>
      </c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447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2071809</v>
      </c>
      <c r="AZ2651" t="s">
        <v>2318</v>
      </c>
      <c r="BA2651" t="s"/>
      <c r="BB2651" t="n">
        <v>391621</v>
      </c>
      <c r="BC2651" t="n">
        <v>52.502167</v>
      </c>
      <c r="BD2651" t="n">
        <v>52.502167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1968</v>
      </c>
      <c r="F2652" t="n">
        <v>-1</v>
      </c>
      <c r="G2652" t="s">
        <v>74</v>
      </c>
      <c r="H2652" t="s">
        <v>75</v>
      </c>
      <c r="I2652" t="s"/>
      <c r="J2652" t="s">
        <v>74</v>
      </c>
      <c r="K2652" t="n">
        <v>79</v>
      </c>
      <c r="L2652" t="s">
        <v>76</v>
      </c>
      <c r="M2652" t="s"/>
      <c r="N2652" t="s">
        <v>93</v>
      </c>
      <c r="O2652" t="s">
        <v>78</v>
      </c>
      <c r="P2652" t="s">
        <v>1968</v>
      </c>
      <c r="Q2652" t="s"/>
      <c r="R2652" t="s">
        <v>112</v>
      </c>
      <c r="S2652" t="s">
        <v>98</v>
      </c>
      <c r="T2652" t="s">
        <v>81</v>
      </c>
      <c r="U2652" t="s">
        <v>82</v>
      </c>
      <c r="V2652" t="s">
        <v>83</v>
      </c>
      <c r="W2652" t="s">
        <v>109</v>
      </c>
      <c r="X2652" t="s"/>
      <c r="Y2652" t="s">
        <v>85</v>
      </c>
      <c r="Z2652">
        <f>HYPERLINK("https://hotel-media.eclerx.com/savepage/tk_15462416715518906_sr_188.html","info")</f>
        <v/>
      </c>
      <c r="AA2652" t="n">
        <v>-2071784</v>
      </c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216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2071784</v>
      </c>
      <c r="AZ2652" t="s">
        <v>1969</v>
      </c>
      <c r="BA2652" t="s"/>
      <c r="BB2652" t="n">
        <v>447746</v>
      </c>
      <c r="BC2652" t="n">
        <v>52.528396</v>
      </c>
      <c r="BD2652" t="n">
        <v>52.528396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1968</v>
      </c>
      <c r="F2653" t="n">
        <v>-1</v>
      </c>
      <c r="G2653" t="s">
        <v>74</v>
      </c>
      <c r="H2653" t="s">
        <v>75</v>
      </c>
      <c r="I2653" t="s"/>
      <c r="J2653" t="s">
        <v>74</v>
      </c>
      <c r="K2653" t="n">
        <v>89</v>
      </c>
      <c r="L2653" t="s">
        <v>76</v>
      </c>
      <c r="M2653" t="s"/>
      <c r="N2653" t="s">
        <v>95</v>
      </c>
      <c r="O2653" t="s">
        <v>78</v>
      </c>
      <c r="P2653" t="s">
        <v>1968</v>
      </c>
      <c r="Q2653" t="s"/>
      <c r="R2653" t="s">
        <v>112</v>
      </c>
      <c r="S2653" t="s">
        <v>1179</v>
      </c>
      <c r="T2653" t="s">
        <v>81</v>
      </c>
      <c r="U2653" t="s">
        <v>82</v>
      </c>
      <c r="V2653" t="s">
        <v>83</v>
      </c>
      <c r="W2653" t="s">
        <v>109</v>
      </c>
      <c r="X2653" t="s"/>
      <c r="Y2653" t="s">
        <v>85</v>
      </c>
      <c r="Z2653">
        <f>HYPERLINK("https://hotel-media.eclerx.com/savepage/tk_15462416715518906_sr_188.html","info")</f>
        <v/>
      </c>
      <c r="AA2653" t="n">
        <v>-2071784</v>
      </c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216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2071784</v>
      </c>
      <c r="AZ2653" t="s">
        <v>1969</v>
      </c>
      <c r="BA2653" t="s"/>
      <c r="BB2653" t="n">
        <v>447746</v>
      </c>
      <c r="BC2653" t="n">
        <v>52.528396</v>
      </c>
      <c r="BD2653" t="n">
        <v>52.528396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1968</v>
      </c>
      <c r="F2654" t="n">
        <v>-1</v>
      </c>
      <c r="G2654" t="s">
        <v>74</v>
      </c>
      <c r="H2654" t="s">
        <v>75</v>
      </c>
      <c r="I2654" t="s"/>
      <c r="J2654" t="s">
        <v>74</v>
      </c>
      <c r="K2654" t="n">
        <v>99</v>
      </c>
      <c r="L2654" t="s">
        <v>76</v>
      </c>
      <c r="M2654" t="s"/>
      <c r="N2654" t="s">
        <v>183</v>
      </c>
      <c r="O2654" t="s">
        <v>78</v>
      </c>
      <c r="P2654" t="s">
        <v>1968</v>
      </c>
      <c r="Q2654" t="s"/>
      <c r="R2654" t="s">
        <v>112</v>
      </c>
      <c r="S2654" t="s">
        <v>200</v>
      </c>
      <c r="T2654" t="s">
        <v>81</v>
      </c>
      <c r="U2654" t="s">
        <v>82</v>
      </c>
      <c r="V2654" t="s">
        <v>83</v>
      </c>
      <c r="W2654" t="s">
        <v>109</v>
      </c>
      <c r="X2654" t="s"/>
      <c r="Y2654" t="s">
        <v>85</v>
      </c>
      <c r="Z2654">
        <f>HYPERLINK("https://hotel-media.eclerx.com/savepage/tk_15462416715518906_sr_188.html","info")</f>
        <v/>
      </c>
      <c r="AA2654" t="n">
        <v>-2071784</v>
      </c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216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2071784</v>
      </c>
      <c r="AZ2654" t="s">
        <v>1969</v>
      </c>
      <c r="BA2654" t="s"/>
      <c r="BB2654" t="n">
        <v>447746</v>
      </c>
      <c r="BC2654" t="n">
        <v>52.528396</v>
      </c>
      <c r="BD2654" t="n">
        <v>52.528396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1968</v>
      </c>
      <c r="F2655" t="n">
        <v>-1</v>
      </c>
      <c r="G2655" t="s">
        <v>74</v>
      </c>
      <c r="H2655" t="s">
        <v>75</v>
      </c>
      <c r="I2655" t="s"/>
      <c r="J2655" t="s">
        <v>74</v>
      </c>
      <c r="K2655" t="n">
        <v>109</v>
      </c>
      <c r="L2655" t="s">
        <v>76</v>
      </c>
      <c r="M2655" t="s"/>
      <c r="N2655" t="s">
        <v>201</v>
      </c>
      <c r="O2655" t="s">
        <v>78</v>
      </c>
      <c r="P2655" t="s">
        <v>1968</v>
      </c>
      <c r="Q2655" t="s"/>
      <c r="R2655" t="s">
        <v>112</v>
      </c>
      <c r="S2655" t="s">
        <v>202</v>
      </c>
      <c r="T2655" t="s">
        <v>81</v>
      </c>
      <c r="U2655" t="s">
        <v>82</v>
      </c>
      <c r="V2655" t="s">
        <v>83</v>
      </c>
      <c r="W2655" t="s">
        <v>109</v>
      </c>
      <c r="X2655" t="s"/>
      <c r="Y2655" t="s">
        <v>85</v>
      </c>
      <c r="Z2655">
        <f>HYPERLINK("https://hotel-media.eclerx.com/savepage/tk_15462416715518906_sr_188.html","info")</f>
        <v/>
      </c>
      <c r="AA2655" t="n">
        <v>-2071784</v>
      </c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216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2071784</v>
      </c>
      <c r="AZ2655" t="s">
        <v>1969</v>
      </c>
      <c r="BA2655" t="s"/>
      <c r="BB2655" t="n">
        <v>447746</v>
      </c>
      <c r="BC2655" t="n">
        <v>52.528396</v>
      </c>
      <c r="BD2655" t="n">
        <v>52.528396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1968</v>
      </c>
      <c r="F2656" t="n">
        <v>-1</v>
      </c>
      <c r="G2656" t="s">
        <v>74</v>
      </c>
      <c r="H2656" t="s">
        <v>75</v>
      </c>
      <c r="I2656" t="s"/>
      <c r="J2656" t="s">
        <v>74</v>
      </c>
      <c r="K2656" t="n">
        <v>129</v>
      </c>
      <c r="L2656" t="s">
        <v>76</v>
      </c>
      <c r="M2656" t="s"/>
      <c r="N2656" t="s">
        <v>183</v>
      </c>
      <c r="O2656" t="s">
        <v>78</v>
      </c>
      <c r="P2656" t="s">
        <v>1968</v>
      </c>
      <c r="Q2656" t="s"/>
      <c r="R2656" t="s">
        <v>112</v>
      </c>
      <c r="S2656" t="s">
        <v>489</v>
      </c>
      <c r="T2656" t="s">
        <v>81</v>
      </c>
      <c r="U2656" t="s">
        <v>82</v>
      </c>
      <c r="V2656" t="s">
        <v>83</v>
      </c>
      <c r="W2656" t="s">
        <v>84</v>
      </c>
      <c r="X2656" t="s"/>
      <c r="Y2656" t="s">
        <v>85</v>
      </c>
      <c r="Z2656">
        <f>HYPERLINK("https://hotel-media.eclerx.com/savepage/tk_15462416715518906_sr_188.html","info")</f>
        <v/>
      </c>
      <c r="AA2656" t="n">
        <v>-2071784</v>
      </c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216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2071784</v>
      </c>
      <c r="AZ2656" t="s">
        <v>1969</v>
      </c>
      <c r="BA2656" t="s"/>
      <c r="BB2656" t="n">
        <v>447746</v>
      </c>
      <c r="BC2656" t="n">
        <v>52.528396</v>
      </c>
      <c r="BD2656" t="n">
        <v>52.528396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2319</v>
      </c>
      <c r="F2657" t="n">
        <v>974680</v>
      </c>
      <c r="G2657" t="s">
        <v>74</v>
      </c>
      <c r="H2657" t="s">
        <v>75</v>
      </c>
      <c r="I2657" t="s"/>
      <c r="J2657" t="s">
        <v>74</v>
      </c>
      <c r="K2657" t="n">
        <v>103</v>
      </c>
      <c r="L2657" t="s">
        <v>76</v>
      </c>
      <c r="M2657" t="s"/>
      <c r="N2657" t="s">
        <v>1252</v>
      </c>
      <c r="O2657" t="s">
        <v>78</v>
      </c>
      <c r="P2657" t="s">
        <v>2320</v>
      </c>
      <c r="Q2657" t="s"/>
      <c r="R2657" t="s">
        <v>112</v>
      </c>
      <c r="S2657" t="s">
        <v>223</v>
      </c>
      <c r="T2657" t="s">
        <v>81</v>
      </c>
      <c r="U2657" t="s">
        <v>82</v>
      </c>
      <c r="V2657" t="s">
        <v>83</v>
      </c>
      <c r="W2657" t="s">
        <v>109</v>
      </c>
      <c r="X2657" t="s"/>
      <c r="Y2657" t="s">
        <v>85</v>
      </c>
      <c r="Z2657">
        <f>HYPERLINK("https://hotel-media.eclerx.com/savepage/tk_15462422935616407_sr_189.html","info")</f>
        <v/>
      </c>
      <c r="AA2657" t="n">
        <v>170011</v>
      </c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483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1003373</v>
      </c>
      <c r="AZ2657" t="s">
        <v>2321</v>
      </c>
      <c r="BA2657" t="s"/>
      <c r="BB2657" t="n">
        <v>548826</v>
      </c>
      <c r="BC2657" t="n">
        <v>52.508868</v>
      </c>
      <c r="BD2657" t="n">
        <v>52.508868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2319</v>
      </c>
      <c r="F2658" t="n">
        <v>974680</v>
      </c>
      <c r="G2658" t="s">
        <v>74</v>
      </c>
      <c r="H2658" t="s">
        <v>75</v>
      </c>
      <c r="I2658" t="s"/>
      <c r="J2658" t="s">
        <v>74</v>
      </c>
      <c r="K2658" t="n">
        <v>107.35</v>
      </c>
      <c r="L2658" t="s">
        <v>76</v>
      </c>
      <c r="M2658" t="s"/>
      <c r="N2658" t="s">
        <v>93</v>
      </c>
      <c r="O2658" t="s">
        <v>78</v>
      </c>
      <c r="P2658" t="s">
        <v>2320</v>
      </c>
      <c r="Q2658" t="s"/>
      <c r="R2658" t="s">
        <v>112</v>
      </c>
      <c r="S2658" t="s">
        <v>2322</v>
      </c>
      <c r="T2658" t="s">
        <v>81</v>
      </c>
      <c r="U2658" t="s">
        <v>82</v>
      </c>
      <c r="V2658" t="s">
        <v>83</v>
      </c>
      <c r="W2658" t="s">
        <v>109</v>
      </c>
      <c r="X2658" t="s"/>
      <c r="Y2658" t="s">
        <v>85</v>
      </c>
      <c r="Z2658">
        <f>HYPERLINK("https://hotel-media.eclerx.com/savepage/tk_15462422935616407_sr_189.html","info")</f>
        <v/>
      </c>
      <c r="AA2658" t="n">
        <v>170011</v>
      </c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483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1003373</v>
      </c>
      <c r="AZ2658" t="s">
        <v>2321</v>
      </c>
      <c r="BA2658" t="s"/>
      <c r="BB2658" t="n">
        <v>548826</v>
      </c>
      <c r="BC2658" t="n">
        <v>52.508868</v>
      </c>
      <c r="BD2658" t="n">
        <v>52.508868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2319</v>
      </c>
      <c r="F2659" t="n">
        <v>974680</v>
      </c>
      <c r="G2659" t="s">
        <v>74</v>
      </c>
      <c r="H2659" t="s">
        <v>75</v>
      </c>
      <c r="I2659" t="s"/>
      <c r="J2659" t="s">
        <v>74</v>
      </c>
      <c r="K2659" t="n">
        <v>113</v>
      </c>
      <c r="L2659" t="s">
        <v>76</v>
      </c>
      <c r="M2659" t="s"/>
      <c r="N2659" t="s">
        <v>95</v>
      </c>
      <c r="O2659" t="s">
        <v>78</v>
      </c>
      <c r="P2659" t="s">
        <v>2320</v>
      </c>
      <c r="Q2659" t="s"/>
      <c r="R2659" t="s">
        <v>112</v>
      </c>
      <c r="S2659" t="s">
        <v>726</v>
      </c>
      <c r="T2659" t="s">
        <v>81</v>
      </c>
      <c r="U2659" t="s">
        <v>82</v>
      </c>
      <c r="V2659" t="s">
        <v>83</v>
      </c>
      <c r="W2659" t="s">
        <v>109</v>
      </c>
      <c r="X2659" t="s"/>
      <c r="Y2659" t="s">
        <v>85</v>
      </c>
      <c r="Z2659">
        <f>HYPERLINK("https://hotel-media.eclerx.com/savepage/tk_15462422935616407_sr_189.html","info")</f>
        <v/>
      </c>
      <c r="AA2659" t="n">
        <v>170011</v>
      </c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483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1003373</v>
      </c>
      <c r="AZ2659" t="s">
        <v>2321</v>
      </c>
      <c r="BA2659" t="s"/>
      <c r="BB2659" t="n">
        <v>548826</v>
      </c>
      <c r="BC2659" t="n">
        <v>52.508868</v>
      </c>
      <c r="BD2659" t="n">
        <v>52.508868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2319</v>
      </c>
      <c r="F2660" t="n">
        <v>974680</v>
      </c>
      <c r="G2660" t="s">
        <v>74</v>
      </c>
      <c r="H2660" t="s">
        <v>75</v>
      </c>
      <c r="I2660" t="s"/>
      <c r="J2660" t="s">
        <v>74</v>
      </c>
      <c r="K2660" t="n">
        <v>148</v>
      </c>
      <c r="L2660" t="s">
        <v>76</v>
      </c>
      <c r="M2660" t="s"/>
      <c r="N2660" t="s">
        <v>203</v>
      </c>
      <c r="O2660" t="s">
        <v>78</v>
      </c>
      <c r="P2660" t="s">
        <v>2320</v>
      </c>
      <c r="Q2660" t="s"/>
      <c r="R2660" t="s">
        <v>112</v>
      </c>
      <c r="S2660" t="s">
        <v>754</v>
      </c>
      <c r="T2660" t="s">
        <v>81</v>
      </c>
      <c r="U2660" t="s">
        <v>82</v>
      </c>
      <c r="V2660" t="s">
        <v>83</v>
      </c>
      <c r="W2660" t="s">
        <v>109</v>
      </c>
      <c r="X2660" t="s"/>
      <c r="Y2660" t="s">
        <v>85</v>
      </c>
      <c r="Z2660">
        <f>HYPERLINK("https://hotel-media.eclerx.com/savepage/tk_15462422935616407_sr_189.html","info")</f>
        <v/>
      </c>
      <c r="AA2660" t="n">
        <v>170011</v>
      </c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483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1003373</v>
      </c>
      <c r="AZ2660" t="s">
        <v>2321</v>
      </c>
      <c r="BA2660" t="s"/>
      <c r="BB2660" t="n">
        <v>548826</v>
      </c>
      <c r="BC2660" t="n">
        <v>52.508868</v>
      </c>
      <c r="BD2660" t="n">
        <v>52.508868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1422</v>
      </c>
      <c r="F2661" t="n">
        <v>-1</v>
      </c>
      <c r="G2661" t="s">
        <v>74</v>
      </c>
      <c r="H2661" t="s">
        <v>75</v>
      </c>
      <c r="I2661" t="s"/>
      <c r="J2661" t="s">
        <v>74</v>
      </c>
      <c r="K2661" t="n">
        <v>80</v>
      </c>
      <c r="L2661" t="s">
        <v>76</v>
      </c>
      <c r="M2661" t="s"/>
      <c r="N2661" t="s">
        <v>137</v>
      </c>
      <c r="O2661" t="s">
        <v>78</v>
      </c>
      <c r="P2661" t="s">
        <v>1422</v>
      </c>
      <c r="Q2661" t="s"/>
      <c r="R2661" t="s">
        <v>79</v>
      </c>
      <c r="S2661" t="s">
        <v>798</v>
      </c>
      <c r="T2661" t="s">
        <v>81</v>
      </c>
      <c r="U2661" t="s">
        <v>82</v>
      </c>
      <c r="V2661" t="s">
        <v>83</v>
      </c>
      <c r="W2661" t="s">
        <v>109</v>
      </c>
      <c r="X2661" t="s"/>
      <c r="Y2661" t="s">
        <v>85</v>
      </c>
      <c r="Z2661">
        <f>HYPERLINK("https://hotel-media.eclerx.com/savepage/tk_15462416662579336_sr_189.html","info")</f>
        <v/>
      </c>
      <c r="AA2661" t="n">
        <v>-937669</v>
      </c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191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937669</v>
      </c>
      <c r="AZ2661" t="s">
        <v>1423</v>
      </c>
      <c r="BA2661" t="s"/>
      <c r="BB2661" t="n">
        <v>42567</v>
      </c>
      <c r="BC2661" t="n">
        <v>52.49013</v>
      </c>
      <c r="BD2661" t="n">
        <v>52.49013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2323</v>
      </c>
      <c r="F2662" t="n">
        <v>1769242</v>
      </c>
      <c r="G2662" t="s">
        <v>74</v>
      </c>
      <c r="H2662" t="s">
        <v>75</v>
      </c>
      <c r="I2662" t="s"/>
      <c r="J2662" t="s">
        <v>74</v>
      </c>
      <c r="K2662" t="n">
        <v>75.59999999999999</v>
      </c>
      <c r="L2662" t="s">
        <v>76</v>
      </c>
      <c r="M2662" t="s"/>
      <c r="N2662" t="s">
        <v>93</v>
      </c>
      <c r="O2662" t="s">
        <v>78</v>
      </c>
      <c r="P2662" t="s">
        <v>2324</v>
      </c>
      <c r="Q2662" t="s"/>
      <c r="R2662" t="s">
        <v>112</v>
      </c>
      <c r="S2662" t="s">
        <v>315</v>
      </c>
      <c r="T2662" t="s">
        <v>81</v>
      </c>
      <c r="U2662" t="s">
        <v>82</v>
      </c>
      <c r="V2662" t="s">
        <v>83</v>
      </c>
      <c r="W2662" t="s">
        <v>109</v>
      </c>
      <c r="X2662" t="s"/>
      <c r="Y2662" t="s">
        <v>85</v>
      </c>
      <c r="Z2662">
        <f>HYPERLINK("https://hotel-media.eclerx.com/savepage/tk_15462413095903485_sr_189.html","info")</f>
        <v/>
      </c>
      <c r="AA2662" t="n">
        <v>373306</v>
      </c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18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1726531</v>
      </c>
      <c r="AZ2662" t="s">
        <v>2325</v>
      </c>
      <c r="BA2662" t="s"/>
      <c r="BB2662" t="n">
        <v>658320</v>
      </c>
      <c r="BC2662" t="n">
        <v>52.522047</v>
      </c>
      <c r="BD2662" t="n">
        <v>52.522047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2323</v>
      </c>
      <c r="F2663" t="n">
        <v>1769242</v>
      </c>
      <c r="G2663" t="s">
        <v>74</v>
      </c>
      <c r="H2663" t="s">
        <v>75</v>
      </c>
      <c r="I2663" t="s"/>
      <c r="J2663" t="s">
        <v>74</v>
      </c>
      <c r="K2663" t="n">
        <v>84</v>
      </c>
      <c r="L2663" t="s">
        <v>76</v>
      </c>
      <c r="M2663" t="s"/>
      <c r="N2663" t="s">
        <v>95</v>
      </c>
      <c r="O2663" t="s">
        <v>78</v>
      </c>
      <c r="P2663" t="s">
        <v>2324</v>
      </c>
      <c r="Q2663" t="s"/>
      <c r="R2663" t="s">
        <v>112</v>
      </c>
      <c r="S2663" t="s">
        <v>179</v>
      </c>
      <c r="T2663" t="s">
        <v>81</v>
      </c>
      <c r="U2663" t="s">
        <v>82</v>
      </c>
      <c r="V2663" t="s">
        <v>83</v>
      </c>
      <c r="W2663" t="s">
        <v>109</v>
      </c>
      <c r="X2663" t="s"/>
      <c r="Y2663" t="s">
        <v>85</v>
      </c>
      <c r="Z2663">
        <f>HYPERLINK("https://hotel-media.eclerx.com/savepage/tk_15462413095903485_sr_189.html","info")</f>
        <v/>
      </c>
      <c r="AA2663" t="n">
        <v>373306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18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1726531</v>
      </c>
      <c r="AZ2663" t="s">
        <v>2325</v>
      </c>
      <c r="BA2663" t="s"/>
      <c r="BB2663" t="n">
        <v>658320</v>
      </c>
      <c r="BC2663" t="n">
        <v>52.522047</v>
      </c>
      <c r="BD2663" t="n">
        <v>52.522047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2323</v>
      </c>
      <c r="F2664" t="n">
        <v>1769242</v>
      </c>
      <c r="G2664" t="s">
        <v>74</v>
      </c>
      <c r="H2664" t="s">
        <v>75</v>
      </c>
      <c r="I2664" t="s"/>
      <c r="J2664" t="s">
        <v>74</v>
      </c>
      <c r="K2664" t="n">
        <v>99</v>
      </c>
      <c r="L2664" t="s">
        <v>76</v>
      </c>
      <c r="M2664" t="s"/>
      <c r="N2664" t="s">
        <v>201</v>
      </c>
      <c r="O2664" t="s">
        <v>78</v>
      </c>
      <c r="P2664" t="s">
        <v>2324</v>
      </c>
      <c r="Q2664" t="s"/>
      <c r="R2664" t="s">
        <v>112</v>
      </c>
      <c r="S2664" t="s">
        <v>200</v>
      </c>
      <c r="T2664" t="s">
        <v>81</v>
      </c>
      <c r="U2664" t="s">
        <v>82</v>
      </c>
      <c r="V2664" t="s">
        <v>83</v>
      </c>
      <c r="W2664" t="s">
        <v>109</v>
      </c>
      <c r="X2664" t="s"/>
      <c r="Y2664" t="s">
        <v>85</v>
      </c>
      <c r="Z2664">
        <f>HYPERLINK("https://hotel-media.eclerx.com/savepage/tk_15462413095903485_sr_189.html","info")</f>
        <v/>
      </c>
      <c r="AA2664" t="n">
        <v>373306</v>
      </c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18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1726531</v>
      </c>
      <c r="AZ2664" t="s">
        <v>2325</v>
      </c>
      <c r="BA2664" t="s"/>
      <c r="BB2664" t="n">
        <v>658320</v>
      </c>
      <c r="BC2664" t="n">
        <v>52.522047</v>
      </c>
      <c r="BD2664" t="n">
        <v>52.522047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2323</v>
      </c>
      <c r="F2665" t="n">
        <v>1769242</v>
      </c>
      <c r="G2665" t="s">
        <v>74</v>
      </c>
      <c r="H2665" t="s">
        <v>75</v>
      </c>
      <c r="I2665" t="s"/>
      <c r="J2665" t="s">
        <v>74</v>
      </c>
      <c r="K2665" t="n">
        <v>118</v>
      </c>
      <c r="L2665" t="s">
        <v>76</v>
      </c>
      <c r="M2665" t="s"/>
      <c r="N2665" t="s">
        <v>1616</v>
      </c>
      <c r="O2665" t="s">
        <v>78</v>
      </c>
      <c r="P2665" t="s">
        <v>2324</v>
      </c>
      <c r="Q2665" t="s"/>
      <c r="R2665" t="s">
        <v>112</v>
      </c>
      <c r="S2665" t="s">
        <v>165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>
        <f>HYPERLINK("https://hotel-media.eclerx.com/savepage/tk_15462413095903485_sr_189.html","info")</f>
        <v/>
      </c>
      <c r="AA2665" t="n">
        <v>373306</v>
      </c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18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1726531</v>
      </c>
      <c r="AZ2665" t="s">
        <v>2325</v>
      </c>
      <c r="BA2665" t="s"/>
      <c r="BB2665" t="n">
        <v>658320</v>
      </c>
      <c r="BC2665" t="n">
        <v>52.522047</v>
      </c>
      <c r="BD2665" t="n">
        <v>52.522047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2002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84.15000000000001</v>
      </c>
      <c r="L2666" t="s">
        <v>76</v>
      </c>
      <c r="M2666" t="s"/>
      <c r="N2666" t="s">
        <v>313</v>
      </c>
      <c r="O2666" t="s">
        <v>78</v>
      </c>
      <c r="P2666" t="s">
        <v>2002</v>
      </c>
      <c r="Q2666" t="s"/>
      <c r="R2666" t="s">
        <v>112</v>
      </c>
      <c r="S2666" t="s">
        <v>737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>
        <f>HYPERLINK("https://hotel-media.eclerx.com/savepage/tk_1546241777058414_sr_188.html","info")</f>
        <v/>
      </c>
      <c r="AA2666" t="n">
        <v>-5998663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274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5998663</v>
      </c>
      <c r="AZ2666" t="s">
        <v>2003</v>
      </c>
      <c r="BA2666" t="s"/>
      <c r="BB2666" t="n">
        <v>89625</v>
      </c>
      <c r="BC2666" t="n">
        <v>52.49898</v>
      </c>
      <c r="BD2666" t="n">
        <v>52.49898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2002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372</v>
      </c>
      <c r="O2667" t="s">
        <v>78</v>
      </c>
      <c r="P2667" t="s">
        <v>2002</v>
      </c>
      <c r="Q2667" t="s"/>
      <c r="R2667" t="s">
        <v>112</v>
      </c>
      <c r="S2667" t="s">
        <v>200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>
        <f>HYPERLINK("https://hotel-media.eclerx.com/savepage/tk_1546241777058414_sr_188.html","info")</f>
        <v/>
      </c>
      <c r="AA2667" t="n">
        <v>-5998663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274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5998663</v>
      </c>
      <c r="AZ2667" t="s">
        <v>2003</v>
      </c>
      <c r="BA2667" t="s"/>
      <c r="BB2667" t="n">
        <v>89625</v>
      </c>
      <c r="BC2667" t="n">
        <v>52.49898</v>
      </c>
      <c r="BD2667" t="n">
        <v>52.49898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2002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101.15</v>
      </c>
      <c r="L2668" t="s">
        <v>76</v>
      </c>
      <c r="M2668" t="s"/>
      <c r="N2668" t="s">
        <v>218</v>
      </c>
      <c r="O2668" t="s">
        <v>78</v>
      </c>
      <c r="P2668" t="s">
        <v>2002</v>
      </c>
      <c r="Q2668" t="s"/>
      <c r="R2668" t="s">
        <v>112</v>
      </c>
      <c r="S2668" t="s">
        <v>979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>
        <f>HYPERLINK("https://hotel-media.eclerx.com/savepage/tk_1546241777058414_sr_188.html","info")</f>
        <v/>
      </c>
      <c r="AA2668" t="n">
        <v>-5998663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274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5998663</v>
      </c>
      <c r="AZ2668" t="s">
        <v>2003</v>
      </c>
      <c r="BA2668" t="s"/>
      <c r="BB2668" t="n">
        <v>89625</v>
      </c>
      <c r="BC2668" t="n">
        <v>52.49898</v>
      </c>
      <c r="BD2668" t="n">
        <v>52.49898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2002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119</v>
      </c>
      <c r="L2669" t="s">
        <v>76</v>
      </c>
      <c r="M2669" t="s"/>
      <c r="N2669" t="s">
        <v>218</v>
      </c>
      <c r="O2669" t="s">
        <v>78</v>
      </c>
      <c r="P2669" t="s">
        <v>2002</v>
      </c>
      <c r="Q2669" t="s"/>
      <c r="R2669" t="s">
        <v>112</v>
      </c>
      <c r="S2669" t="s">
        <v>204</v>
      </c>
      <c r="T2669" t="s">
        <v>81</v>
      </c>
      <c r="U2669" t="s">
        <v>82</v>
      </c>
      <c r="V2669" t="s">
        <v>83</v>
      </c>
      <c r="W2669" t="s">
        <v>84</v>
      </c>
      <c r="X2669" t="s"/>
      <c r="Y2669" t="s">
        <v>85</v>
      </c>
      <c r="Z2669">
        <f>HYPERLINK("https://hotel-media.eclerx.com/savepage/tk_1546241777058414_sr_188.html","info")</f>
        <v/>
      </c>
      <c r="AA2669" t="n">
        <v>-5998663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274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5998663</v>
      </c>
      <c r="AZ2669" t="s">
        <v>2003</v>
      </c>
      <c r="BA2669" t="s"/>
      <c r="BB2669" t="n">
        <v>89625</v>
      </c>
      <c r="BC2669" t="n">
        <v>52.49898</v>
      </c>
      <c r="BD2669" t="n">
        <v>52.49898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2002</v>
      </c>
      <c r="F2670" t="n">
        <v>-1</v>
      </c>
      <c r="G2670" t="s">
        <v>74</v>
      </c>
      <c r="H2670" t="s">
        <v>75</v>
      </c>
      <c r="I2670" t="s"/>
      <c r="J2670" t="s">
        <v>74</v>
      </c>
      <c r="K2670" t="n">
        <v>126.65</v>
      </c>
      <c r="L2670" t="s">
        <v>76</v>
      </c>
      <c r="M2670" t="s"/>
      <c r="N2670" t="s">
        <v>191</v>
      </c>
      <c r="O2670" t="s">
        <v>78</v>
      </c>
      <c r="P2670" t="s">
        <v>2002</v>
      </c>
      <c r="Q2670" t="s"/>
      <c r="R2670" t="s">
        <v>112</v>
      </c>
      <c r="S2670" t="s">
        <v>2004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>
        <f>HYPERLINK("https://hotel-media.eclerx.com/savepage/tk_1546241777058414_sr_188.html","info")</f>
        <v/>
      </c>
      <c r="AA2670" t="n">
        <v>-5998663</v>
      </c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274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5998663</v>
      </c>
      <c r="AZ2670" t="s">
        <v>2003</v>
      </c>
      <c r="BA2670" t="s"/>
      <c r="BB2670" t="n">
        <v>89625</v>
      </c>
      <c r="BC2670" t="n">
        <v>52.49898</v>
      </c>
      <c r="BD2670" t="n">
        <v>52.49898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2002</v>
      </c>
      <c r="F2671" t="n">
        <v>-1</v>
      </c>
      <c r="G2671" t="s">
        <v>74</v>
      </c>
      <c r="H2671" t="s">
        <v>75</v>
      </c>
      <c r="I2671" t="s"/>
      <c r="J2671" t="s">
        <v>74</v>
      </c>
      <c r="K2671" t="n">
        <v>149</v>
      </c>
      <c r="L2671" t="s">
        <v>76</v>
      </c>
      <c r="M2671" t="s"/>
      <c r="N2671" t="s">
        <v>191</v>
      </c>
      <c r="O2671" t="s">
        <v>78</v>
      </c>
      <c r="P2671" t="s">
        <v>2002</v>
      </c>
      <c r="Q2671" t="s"/>
      <c r="R2671" t="s">
        <v>112</v>
      </c>
      <c r="S2671" t="s">
        <v>206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>
        <f>HYPERLINK("https://hotel-media.eclerx.com/savepage/tk_1546241777058414_sr_188.html","info")</f>
        <v/>
      </c>
      <c r="AA2671" t="n">
        <v>-5998663</v>
      </c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274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5998663</v>
      </c>
      <c r="AZ2671" t="s">
        <v>2003</v>
      </c>
      <c r="BA2671" t="s"/>
      <c r="BB2671" t="n">
        <v>89625</v>
      </c>
      <c r="BC2671" t="n">
        <v>52.49898</v>
      </c>
      <c r="BD2671" t="n">
        <v>52.49898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2002</v>
      </c>
      <c r="F2672" t="n">
        <v>-1</v>
      </c>
      <c r="G2672" t="s">
        <v>74</v>
      </c>
      <c r="H2672" t="s">
        <v>75</v>
      </c>
      <c r="I2672" t="s"/>
      <c r="J2672" t="s">
        <v>74</v>
      </c>
      <c r="K2672" t="n">
        <v>149</v>
      </c>
      <c r="L2672" t="s">
        <v>76</v>
      </c>
      <c r="M2672" t="s"/>
      <c r="N2672" t="s">
        <v>475</v>
      </c>
      <c r="O2672" t="s">
        <v>78</v>
      </c>
      <c r="P2672" t="s">
        <v>2002</v>
      </c>
      <c r="Q2672" t="s"/>
      <c r="R2672" t="s">
        <v>112</v>
      </c>
      <c r="S2672" t="s">
        <v>206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>
        <f>HYPERLINK("https://hotel-media.eclerx.com/savepage/tk_1546241777058414_sr_188.html","info")</f>
        <v/>
      </c>
      <c r="AA2672" t="n">
        <v>-5998663</v>
      </c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274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5998663</v>
      </c>
      <c r="AZ2672" t="s">
        <v>2003</v>
      </c>
      <c r="BA2672" t="s"/>
      <c r="BB2672" t="n">
        <v>89625</v>
      </c>
      <c r="BC2672" t="n">
        <v>52.49898</v>
      </c>
      <c r="BD2672" t="n">
        <v>52.49898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2326</v>
      </c>
      <c r="F2673" t="n">
        <v>-1</v>
      </c>
      <c r="G2673" t="s">
        <v>74</v>
      </c>
      <c r="H2673" t="s">
        <v>75</v>
      </c>
      <c r="I2673" t="s"/>
      <c r="J2673" t="s">
        <v>74</v>
      </c>
      <c r="K2673" t="n">
        <v>64.8</v>
      </c>
      <c r="L2673" t="s">
        <v>76</v>
      </c>
      <c r="M2673" t="s"/>
      <c r="N2673" t="s">
        <v>93</v>
      </c>
      <c r="O2673" t="s">
        <v>78</v>
      </c>
      <c r="P2673" t="s">
        <v>2326</v>
      </c>
      <c r="Q2673" t="s"/>
      <c r="R2673" t="s">
        <v>171</v>
      </c>
      <c r="S2673" t="s">
        <v>2327</v>
      </c>
      <c r="T2673" t="s">
        <v>81</v>
      </c>
      <c r="U2673" t="s">
        <v>82</v>
      </c>
      <c r="V2673" t="s">
        <v>83</v>
      </c>
      <c r="W2673" t="s">
        <v>109</v>
      </c>
      <c r="X2673" t="s"/>
      <c r="Y2673" t="s">
        <v>85</v>
      </c>
      <c r="Z2673">
        <f>HYPERLINK("https://hotel-media.eclerx.com/savepage/tk_15462414108424006_sr_189.html","info")</f>
        <v/>
      </c>
      <c r="AA2673" t="n">
        <v>-937929</v>
      </c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66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937929</v>
      </c>
      <c r="AZ2673" t="s">
        <v>2328</v>
      </c>
      <c r="BA2673" t="s"/>
      <c r="BB2673" t="n">
        <v>432429</v>
      </c>
      <c r="BC2673" t="n">
        <v>52.523924</v>
      </c>
      <c r="BD2673" t="n">
        <v>52.523924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2326</v>
      </c>
      <c r="F2674" t="n">
        <v>-1</v>
      </c>
      <c r="G2674" t="s">
        <v>74</v>
      </c>
      <c r="H2674" t="s">
        <v>75</v>
      </c>
      <c r="I2674" t="s"/>
      <c r="J2674" t="s">
        <v>74</v>
      </c>
      <c r="K2674" t="n">
        <v>72</v>
      </c>
      <c r="L2674" t="s">
        <v>76</v>
      </c>
      <c r="M2674" t="s"/>
      <c r="N2674" t="s">
        <v>104</v>
      </c>
      <c r="O2674" t="s">
        <v>78</v>
      </c>
      <c r="P2674" t="s">
        <v>2326</v>
      </c>
      <c r="Q2674" t="s"/>
      <c r="R2674" t="s">
        <v>171</v>
      </c>
      <c r="S2674" t="s">
        <v>650</v>
      </c>
      <c r="T2674" t="s">
        <v>81</v>
      </c>
      <c r="U2674" t="s">
        <v>82</v>
      </c>
      <c r="V2674" t="s">
        <v>83</v>
      </c>
      <c r="W2674" t="s">
        <v>109</v>
      </c>
      <c r="X2674" t="s"/>
      <c r="Y2674" t="s">
        <v>85</v>
      </c>
      <c r="Z2674">
        <f>HYPERLINK("https://hotel-media.eclerx.com/savepage/tk_15462414108424006_sr_189.html","info")</f>
        <v/>
      </c>
      <c r="AA2674" t="n">
        <v>-937929</v>
      </c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66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937929</v>
      </c>
      <c r="AZ2674" t="s">
        <v>2328</v>
      </c>
      <c r="BA2674" t="s"/>
      <c r="BB2674" t="n">
        <v>432429</v>
      </c>
      <c r="BC2674" t="n">
        <v>52.523924</v>
      </c>
      <c r="BD2674" t="n">
        <v>52.523924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1602</v>
      </c>
      <c r="F2675" t="n">
        <v>-1</v>
      </c>
      <c r="G2675" t="s">
        <v>74</v>
      </c>
      <c r="H2675" t="s">
        <v>75</v>
      </c>
      <c r="I2675" t="s"/>
      <c r="J2675" t="s">
        <v>74</v>
      </c>
      <c r="K2675" t="n">
        <v>135</v>
      </c>
      <c r="L2675" t="s">
        <v>76</v>
      </c>
      <c r="M2675" t="s"/>
      <c r="N2675" t="s">
        <v>104</v>
      </c>
      <c r="O2675" t="s">
        <v>78</v>
      </c>
      <c r="P2675" t="s">
        <v>1602</v>
      </c>
      <c r="Q2675" t="s"/>
      <c r="R2675" t="s">
        <v>112</v>
      </c>
      <c r="S2675" t="s">
        <v>646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>
        <f>HYPERLINK("https://hotel-media.eclerx.com/savepage/tk_1546241968573416_sr_188.html","info")</f>
        <v/>
      </c>
      <c r="AA2675" t="n">
        <v>-2071572</v>
      </c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378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2071572</v>
      </c>
      <c r="AZ2675" t="s">
        <v>1603</v>
      </c>
      <c r="BA2675" t="s"/>
      <c r="BB2675" t="n">
        <v>562669</v>
      </c>
      <c r="BC2675" t="n">
        <v>52.434168</v>
      </c>
      <c r="BD2675" t="n">
        <v>52.434168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1975</v>
      </c>
      <c r="F2676" t="n">
        <v>-1</v>
      </c>
      <c r="G2676" t="s">
        <v>74</v>
      </c>
      <c r="H2676" t="s">
        <v>75</v>
      </c>
      <c r="I2676" t="s"/>
      <c r="J2676" t="s">
        <v>74</v>
      </c>
      <c r="K2676" t="n">
        <v>85</v>
      </c>
      <c r="L2676" t="s">
        <v>76</v>
      </c>
      <c r="M2676" t="s"/>
      <c r="N2676" t="s">
        <v>93</v>
      </c>
      <c r="O2676" t="s">
        <v>78</v>
      </c>
      <c r="P2676" t="s">
        <v>1975</v>
      </c>
      <c r="Q2676" t="s"/>
      <c r="R2676" t="s">
        <v>112</v>
      </c>
      <c r="S2676" t="s">
        <v>211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>
        <f>HYPERLINK("https://hotel-media.eclerx.com/savepage/tk_15462416483784442_sr_189.html","info")</f>
        <v/>
      </c>
      <c r="AA2676" t="n">
        <v>-2071569</v>
      </c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182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2071569</v>
      </c>
      <c r="AZ2676" t="s">
        <v>1976</v>
      </c>
      <c r="BA2676" t="s"/>
      <c r="BB2676" t="n">
        <v>48223</v>
      </c>
      <c r="BC2676" t="n">
        <v>52.57665</v>
      </c>
      <c r="BD2676" t="n">
        <v>52.57665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1975</v>
      </c>
      <c r="F2677" t="n">
        <v>-1</v>
      </c>
      <c r="G2677" t="s">
        <v>74</v>
      </c>
      <c r="H2677" t="s">
        <v>75</v>
      </c>
      <c r="I2677" t="s"/>
      <c r="J2677" t="s">
        <v>74</v>
      </c>
      <c r="K2677" t="n">
        <v>89</v>
      </c>
      <c r="L2677" t="s">
        <v>76</v>
      </c>
      <c r="M2677" t="s"/>
      <c r="N2677" t="s">
        <v>95</v>
      </c>
      <c r="O2677" t="s">
        <v>78</v>
      </c>
      <c r="P2677" t="s">
        <v>1975</v>
      </c>
      <c r="Q2677" t="s"/>
      <c r="R2677" t="s">
        <v>112</v>
      </c>
      <c r="S2677" t="s">
        <v>1179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>
        <f>HYPERLINK("https://hotel-media.eclerx.com/savepage/tk_15462416483784442_sr_189.html","info")</f>
        <v/>
      </c>
      <c r="AA2677" t="n">
        <v>-2071569</v>
      </c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182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2071569</v>
      </c>
      <c r="AZ2677" t="s">
        <v>1976</v>
      </c>
      <c r="BA2677" t="s"/>
      <c r="BB2677" t="n">
        <v>48223</v>
      </c>
      <c r="BC2677" t="n">
        <v>52.57665</v>
      </c>
      <c r="BD2677" t="n">
        <v>52.57665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1975</v>
      </c>
      <c r="F2678" t="n">
        <v>-1</v>
      </c>
      <c r="G2678" t="s">
        <v>74</v>
      </c>
      <c r="H2678" t="s">
        <v>75</v>
      </c>
      <c r="I2678" t="s"/>
      <c r="J2678" t="s">
        <v>74</v>
      </c>
      <c r="K2678" t="n">
        <v>139</v>
      </c>
      <c r="L2678" t="s">
        <v>76</v>
      </c>
      <c r="M2678" t="s"/>
      <c r="N2678" t="s">
        <v>1977</v>
      </c>
      <c r="O2678" t="s">
        <v>78</v>
      </c>
      <c r="P2678" t="s">
        <v>1975</v>
      </c>
      <c r="Q2678" t="s"/>
      <c r="R2678" t="s">
        <v>112</v>
      </c>
      <c r="S2678" t="s">
        <v>283</v>
      </c>
      <c r="T2678" t="s">
        <v>81</v>
      </c>
      <c r="U2678" t="s">
        <v>82</v>
      </c>
      <c r="V2678" t="s">
        <v>83</v>
      </c>
      <c r="W2678" t="s">
        <v>84</v>
      </c>
      <c r="X2678" t="s"/>
      <c r="Y2678" t="s">
        <v>85</v>
      </c>
      <c r="Z2678">
        <f>HYPERLINK("https://hotel-media.eclerx.com/savepage/tk_15462416483784442_sr_189.html","info")</f>
        <v/>
      </c>
      <c r="AA2678" t="n">
        <v>-2071569</v>
      </c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182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2071569</v>
      </c>
      <c r="AZ2678" t="s">
        <v>1976</v>
      </c>
      <c r="BA2678" t="s"/>
      <c r="BB2678" t="n">
        <v>48223</v>
      </c>
      <c r="BC2678" t="n">
        <v>52.57665</v>
      </c>
      <c r="BD2678" t="n">
        <v>52.57665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2329</v>
      </c>
      <c r="F2679" t="n">
        <v>-1</v>
      </c>
      <c r="G2679" t="s">
        <v>74</v>
      </c>
      <c r="H2679" t="s">
        <v>75</v>
      </c>
      <c r="I2679" t="s"/>
      <c r="J2679" t="s">
        <v>74</v>
      </c>
      <c r="K2679" t="n">
        <v>69</v>
      </c>
      <c r="L2679" t="s">
        <v>76</v>
      </c>
      <c r="M2679" t="s"/>
      <c r="N2679" t="s">
        <v>137</v>
      </c>
      <c r="O2679" t="s">
        <v>78</v>
      </c>
      <c r="P2679" t="s">
        <v>2329</v>
      </c>
      <c r="Q2679" t="s"/>
      <c r="R2679" t="s">
        <v>171</v>
      </c>
      <c r="S2679" t="s">
        <v>367</v>
      </c>
      <c r="T2679" t="s">
        <v>81</v>
      </c>
      <c r="U2679" t="s">
        <v>82</v>
      </c>
      <c r="V2679" t="s">
        <v>83</v>
      </c>
      <c r="W2679" t="s">
        <v>109</v>
      </c>
      <c r="X2679" t="s"/>
      <c r="Y2679" t="s">
        <v>85</v>
      </c>
      <c r="Z2679">
        <f>HYPERLINK("https://hotel-media.eclerx.com/savepage/tk_15462420182245352_sr_189.html","info")</f>
        <v/>
      </c>
      <c r="AA2679" t="n">
        <v>-2071511</v>
      </c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359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2071511</v>
      </c>
      <c r="AZ2679" t="s">
        <v>2330</v>
      </c>
      <c r="BA2679" t="s"/>
      <c r="BB2679" t="n">
        <v>389163</v>
      </c>
      <c r="BC2679" t="n">
        <v>52.481991</v>
      </c>
      <c r="BD2679" t="n">
        <v>52.481991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2329</v>
      </c>
      <c r="F2680" t="n">
        <v>-1</v>
      </c>
      <c r="G2680" t="s">
        <v>74</v>
      </c>
      <c r="H2680" t="s">
        <v>75</v>
      </c>
      <c r="I2680" t="s"/>
      <c r="J2680" t="s">
        <v>74</v>
      </c>
      <c r="K2680" t="n">
        <v>100</v>
      </c>
      <c r="L2680" t="s">
        <v>76</v>
      </c>
      <c r="M2680" t="s"/>
      <c r="N2680" t="s">
        <v>958</v>
      </c>
      <c r="O2680" t="s">
        <v>78</v>
      </c>
      <c r="P2680" t="s">
        <v>2329</v>
      </c>
      <c r="Q2680" t="s"/>
      <c r="R2680" t="s">
        <v>171</v>
      </c>
      <c r="S2680" t="s">
        <v>537</v>
      </c>
      <c r="T2680" t="s">
        <v>81</v>
      </c>
      <c r="U2680" t="s">
        <v>82</v>
      </c>
      <c r="V2680" t="s">
        <v>83</v>
      </c>
      <c r="W2680" t="s">
        <v>109</v>
      </c>
      <c r="X2680" t="s"/>
      <c r="Y2680" t="s">
        <v>85</v>
      </c>
      <c r="Z2680">
        <f>HYPERLINK("https://hotel-media.eclerx.com/savepage/tk_15462420182245352_sr_189.html","info")</f>
        <v/>
      </c>
      <c r="AA2680" t="n">
        <v>-2071511</v>
      </c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359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2071511</v>
      </c>
      <c r="AZ2680" t="s">
        <v>2330</v>
      </c>
      <c r="BA2680" t="s"/>
      <c r="BB2680" t="n">
        <v>389163</v>
      </c>
      <c r="BC2680" t="n">
        <v>52.481991</v>
      </c>
      <c r="BD2680" t="n">
        <v>52.481991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2329</v>
      </c>
      <c r="F2681" t="n">
        <v>-1</v>
      </c>
      <c r="G2681" t="s">
        <v>74</v>
      </c>
      <c r="H2681" t="s">
        <v>75</v>
      </c>
      <c r="I2681" t="s"/>
      <c r="J2681" t="s">
        <v>74</v>
      </c>
      <c r="K2681" t="n">
        <v>110</v>
      </c>
      <c r="L2681" t="s">
        <v>76</v>
      </c>
      <c r="M2681" t="s"/>
      <c r="N2681" t="s">
        <v>2331</v>
      </c>
      <c r="O2681" t="s">
        <v>78</v>
      </c>
      <c r="P2681" t="s">
        <v>2329</v>
      </c>
      <c r="Q2681" t="s"/>
      <c r="R2681" t="s">
        <v>171</v>
      </c>
      <c r="S2681" t="s">
        <v>591</v>
      </c>
      <c r="T2681" t="s">
        <v>81</v>
      </c>
      <c r="U2681" t="s">
        <v>82</v>
      </c>
      <c r="V2681" t="s">
        <v>83</v>
      </c>
      <c r="W2681" t="s">
        <v>109</v>
      </c>
      <c r="X2681" t="s"/>
      <c r="Y2681" t="s">
        <v>85</v>
      </c>
      <c r="Z2681">
        <f>HYPERLINK("https://hotel-media.eclerx.com/savepage/tk_15462420182245352_sr_189.html","info")</f>
        <v/>
      </c>
      <c r="AA2681" t="n">
        <v>-2071511</v>
      </c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359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2071511</v>
      </c>
      <c r="AZ2681" t="s">
        <v>2330</v>
      </c>
      <c r="BA2681" t="s"/>
      <c r="BB2681" t="n">
        <v>389163</v>
      </c>
      <c r="BC2681" t="n">
        <v>52.481991</v>
      </c>
      <c r="BD2681" t="n">
        <v>52.481991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1313</v>
      </c>
      <c r="F2682" t="n">
        <v>375730</v>
      </c>
      <c r="G2682" t="s">
        <v>74</v>
      </c>
      <c r="H2682" t="s">
        <v>75</v>
      </c>
      <c r="I2682" t="s"/>
      <c r="J2682" t="s">
        <v>74</v>
      </c>
      <c r="K2682" t="n">
        <v>62.9</v>
      </c>
      <c r="L2682" t="s">
        <v>76</v>
      </c>
      <c r="M2682" t="s"/>
      <c r="N2682" t="s">
        <v>93</v>
      </c>
      <c r="O2682" t="s">
        <v>78</v>
      </c>
      <c r="P2682" t="s">
        <v>1314</v>
      </c>
      <c r="Q2682" t="s"/>
      <c r="R2682" t="s">
        <v>112</v>
      </c>
      <c r="S2682" t="s">
        <v>1315</v>
      </c>
      <c r="T2682" t="s">
        <v>81</v>
      </c>
      <c r="U2682" t="s">
        <v>82</v>
      </c>
      <c r="V2682" t="s">
        <v>83</v>
      </c>
      <c r="W2682" t="s">
        <v>109</v>
      </c>
      <c r="X2682" t="s"/>
      <c r="Y2682" t="s">
        <v>85</v>
      </c>
      <c r="Z2682">
        <f>HYPERLINK("https://hotel-media.eclerx.com/savepage/tk_15462419565979562_sr_189.html","info")</f>
        <v/>
      </c>
      <c r="AA2682" t="n">
        <v>104946</v>
      </c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330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937721</v>
      </c>
      <c r="AZ2682" t="s">
        <v>1316</v>
      </c>
      <c r="BA2682" t="s"/>
      <c r="BB2682" t="n">
        <v>413137</v>
      </c>
      <c r="BC2682" t="n">
        <v>52.499661</v>
      </c>
      <c r="BD2682" t="n">
        <v>52.499661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1313</v>
      </c>
      <c r="F2683" t="n">
        <v>375730</v>
      </c>
      <c r="G2683" t="s">
        <v>74</v>
      </c>
      <c r="H2683" t="s">
        <v>75</v>
      </c>
      <c r="I2683" t="s"/>
      <c r="J2683" t="s">
        <v>74</v>
      </c>
      <c r="K2683" t="n">
        <v>74</v>
      </c>
      <c r="L2683" t="s">
        <v>76</v>
      </c>
      <c r="M2683" t="s"/>
      <c r="N2683" t="s">
        <v>104</v>
      </c>
      <c r="O2683" t="s">
        <v>78</v>
      </c>
      <c r="P2683" t="s">
        <v>1314</v>
      </c>
      <c r="Q2683" t="s"/>
      <c r="R2683" t="s">
        <v>112</v>
      </c>
      <c r="S2683" t="s">
        <v>600</v>
      </c>
      <c r="T2683" t="s">
        <v>81</v>
      </c>
      <c r="U2683" t="s">
        <v>82</v>
      </c>
      <c r="V2683" t="s">
        <v>83</v>
      </c>
      <c r="W2683" t="s">
        <v>109</v>
      </c>
      <c r="X2683" t="s"/>
      <c r="Y2683" t="s">
        <v>85</v>
      </c>
      <c r="Z2683">
        <f>HYPERLINK("https://hotel-media.eclerx.com/savepage/tk_15462419565979562_sr_189.html","info")</f>
        <v/>
      </c>
      <c r="AA2683" t="n">
        <v>104946</v>
      </c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330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937721</v>
      </c>
      <c r="AZ2683" t="s">
        <v>1316</v>
      </c>
      <c r="BA2683" t="s"/>
      <c r="BB2683" t="n">
        <v>413137</v>
      </c>
      <c r="BC2683" t="n">
        <v>52.499661</v>
      </c>
      <c r="BD2683" t="n">
        <v>52.499661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1313</v>
      </c>
      <c r="F2684" t="n">
        <v>375730</v>
      </c>
      <c r="G2684" t="s">
        <v>74</v>
      </c>
      <c r="H2684" t="s">
        <v>75</v>
      </c>
      <c r="I2684" t="s"/>
      <c r="J2684" t="s">
        <v>74</v>
      </c>
      <c r="K2684" t="n">
        <v>89</v>
      </c>
      <c r="L2684" t="s">
        <v>76</v>
      </c>
      <c r="M2684" t="s"/>
      <c r="N2684" t="s">
        <v>182</v>
      </c>
      <c r="O2684" t="s">
        <v>78</v>
      </c>
      <c r="P2684" t="s">
        <v>1314</v>
      </c>
      <c r="Q2684" t="s"/>
      <c r="R2684" t="s">
        <v>112</v>
      </c>
      <c r="S2684" t="s">
        <v>1179</v>
      </c>
      <c r="T2684" t="s">
        <v>81</v>
      </c>
      <c r="U2684" t="s">
        <v>82</v>
      </c>
      <c r="V2684" t="s">
        <v>83</v>
      </c>
      <c r="W2684" t="s">
        <v>109</v>
      </c>
      <c r="X2684" t="s"/>
      <c r="Y2684" t="s">
        <v>85</v>
      </c>
      <c r="Z2684">
        <f>HYPERLINK("https://hotel-media.eclerx.com/savepage/tk_15462419565979562_sr_189.html","info")</f>
        <v/>
      </c>
      <c r="AA2684" t="n">
        <v>104946</v>
      </c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330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937721</v>
      </c>
      <c r="AZ2684" t="s">
        <v>1316</v>
      </c>
      <c r="BA2684" t="s"/>
      <c r="BB2684" t="n">
        <v>413137</v>
      </c>
      <c r="BC2684" t="n">
        <v>52.499661</v>
      </c>
      <c r="BD2684" t="n">
        <v>52.499661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1313</v>
      </c>
      <c r="F2685" t="n">
        <v>375730</v>
      </c>
      <c r="G2685" t="s">
        <v>74</v>
      </c>
      <c r="H2685" t="s">
        <v>75</v>
      </c>
      <c r="I2685" t="s"/>
      <c r="J2685" t="s">
        <v>74</v>
      </c>
      <c r="K2685" t="n">
        <v>134</v>
      </c>
      <c r="L2685" t="s">
        <v>76</v>
      </c>
      <c r="M2685" t="s"/>
      <c r="N2685" t="s">
        <v>220</v>
      </c>
      <c r="O2685" t="s">
        <v>78</v>
      </c>
      <c r="P2685" t="s">
        <v>1314</v>
      </c>
      <c r="Q2685" t="s"/>
      <c r="R2685" t="s">
        <v>112</v>
      </c>
      <c r="S2685" t="s">
        <v>994</v>
      </c>
      <c r="T2685" t="s">
        <v>81</v>
      </c>
      <c r="U2685" t="s">
        <v>82</v>
      </c>
      <c r="V2685" t="s">
        <v>83</v>
      </c>
      <c r="W2685" t="s">
        <v>109</v>
      </c>
      <c r="X2685" t="s"/>
      <c r="Y2685" t="s">
        <v>85</v>
      </c>
      <c r="Z2685">
        <f>HYPERLINK("https://hotel-media.eclerx.com/savepage/tk_15462419565979562_sr_189.html","info")</f>
        <v/>
      </c>
      <c r="AA2685" t="n">
        <v>104946</v>
      </c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330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937721</v>
      </c>
      <c r="AZ2685" t="s">
        <v>1316</v>
      </c>
      <c r="BA2685" t="s"/>
      <c r="BB2685" t="n">
        <v>413137</v>
      </c>
      <c r="BC2685" t="n">
        <v>52.499661</v>
      </c>
      <c r="BD2685" t="n">
        <v>52.499661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2332</v>
      </c>
      <c r="F2686" t="n">
        <v>-1</v>
      </c>
      <c r="G2686" t="s">
        <v>74</v>
      </c>
      <c r="H2686" t="s">
        <v>75</v>
      </c>
      <c r="I2686" t="s"/>
      <c r="J2686" t="s">
        <v>74</v>
      </c>
      <c r="K2686" t="n">
        <v>74.37</v>
      </c>
      <c r="L2686" t="s">
        <v>76</v>
      </c>
      <c r="M2686" t="s"/>
      <c r="N2686" t="s">
        <v>93</v>
      </c>
      <c r="O2686" t="s">
        <v>78</v>
      </c>
      <c r="P2686" t="s">
        <v>2332</v>
      </c>
      <c r="Q2686" t="s"/>
      <c r="R2686" t="s">
        <v>112</v>
      </c>
      <c r="S2686" t="s">
        <v>2333</v>
      </c>
      <c r="T2686" t="s">
        <v>81</v>
      </c>
      <c r="U2686" t="s">
        <v>82</v>
      </c>
      <c r="V2686" t="s">
        <v>83</v>
      </c>
      <c r="W2686" t="s">
        <v>109</v>
      </c>
      <c r="X2686" t="s"/>
      <c r="Y2686" t="s">
        <v>85</v>
      </c>
      <c r="Z2686">
        <f>HYPERLINK("https://hotel-media.eclerx.com/savepage/tk_1546241305762707_sr_188.html","info")</f>
        <v/>
      </c>
      <c r="AA2686" t="n">
        <v>-4481132</v>
      </c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17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4481132</v>
      </c>
      <c r="AZ2686" t="s">
        <v>2334</v>
      </c>
      <c r="BA2686" t="s"/>
      <c r="BB2686" t="n">
        <v>50949</v>
      </c>
      <c r="BC2686" t="n">
        <v>52.5121</v>
      </c>
      <c r="BD2686" t="n">
        <v>52.5121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2332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87.5</v>
      </c>
      <c r="L2687" t="s">
        <v>76</v>
      </c>
      <c r="M2687" t="s"/>
      <c r="N2687" t="s">
        <v>95</v>
      </c>
      <c r="O2687" t="s">
        <v>78</v>
      </c>
      <c r="P2687" t="s">
        <v>2332</v>
      </c>
      <c r="Q2687" t="s"/>
      <c r="R2687" t="s">
        <v>112</v>
      </c>
      <c r="S2687" t="s">
        <v>2335</v>
      </c>
      <c r="T2687" t="s">
        <v>81</v>
      </c>
      <c r="U2687" t="s">
        <v>82</v>
      </c>
      <c r="V2687" t="s">
        <v>83</v>
      </c>
      <c r="W2687" t="s">
        <v>109</v>
      </c>
      <c r="X2687" t="s"/>
      <c r="Y2687" t="s">
        <v>85</v>
      </c>
      <c r="Z2687">
        <f>HYPERLINK("https://hotel-media.eclerx.com/savepage/tk_1546241305762707_sr_188.html","info")</f>
        <v/>
      </c>
      <c r="AA2687" t="n">
        <v>-4481132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17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4481132</v>
      </c>
      <c r="AZ2687" t="s">
        <v>2334</v>
      </c>
      <c r="BA2687" t="s"/>
      <c r="BB2687" t="n">
        <v>50949</v>
      </c>
      <c r="BC2687" t="n">
        <v>52.5121</v>
      </c>
      <c r="BD2687" t="n">
        <v>52.5121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2332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97.5</v>
      </c>
      <c r="L2688" t="s">
        <v>76</v>
      </c>
      <c r="M2688" t="s"/>
      <c r="N2688" t="s">
        <v>201</v>
      </c>
      <c r="O2688" t="s">
        <v>78</v>
      </c>
      <c r="P2688" t="s">
        <v>2332</v>
      </c>
      <c r="Q2688" t="s"/>
      <c r="R2688" t="s">
        <v>112</v>
      </c>
      <c r="S2688" t="s">
        <v>2336</v>
      </c>
      <c r="T2688" t="s">
        <v>81</v>
      </c>
      <c r="U2688" t="s">
        <v>82</v>
      </c>
      <c r="V2688" t="s">
        <v>83</v>
      </c>
      <c r="W2688" t="s">
        <v>109</v>
      </c>
      <c r="X2688" t="s"/>
      <c r="Y2688" t="s">
        <v>85</v>
      </c>
      <c r="Z2688">
        <f>HYPERLINK("https://hotel-media.eclerx.com/savepage/tk_1546241305762707_sr_188.html","info")</f>
        <v/>
      </c>
      <c r="AA2688" t="n">
        <v>-4481132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17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4481132</v>
      </c>
      <c r="AZ2688" t="s">
        <v>2334</v>
      </c>
      <c r="BA2688" t="s"/>
      <c r="BB2688" t="n">
        <v>50949</v>
      </c>
      <c r="BC2688" t="n">
        <v>52.5121</v>
      </c>
      <c r="BD2688" t="n">
        <v>52.5121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1068</v>
      </c>
      <c r="F2689" t="n">
        <v>1751498</v>
      </c>
      <c r="G2689" t="s">
        <v>74</v>
      </c>
      <c r="H2689" t="s">
        <v>75</v>
      </c>
      <c r="I2689" t="s"/>
      <c r="J2689" t="s">
        <v>74</v>
      </c>
      <c r="K2689" t="n">
        <v>114</v>
      </c>
      <c r="L2689" t="s">
        <v>76</v>
      </c>
      <c r="M2689" t="s"/>
      <c r="N2689" t="s">
        <v>1069</v>
      </c>
      <c r="O2689" t="s">
        <v>78</v>
      </c>
      <c r="P2689" t="s">
        <v>1070</v>
      </c>
      <c r="Q2689" t="s"/>
      <c r="R2689" t="s">
        <v>112</v>
      </c>
      <c r="S2689" t="s">
        <v>417</v>
      </c>
      <c r="T2689" t="s">
        <v>81</v>
      </c>
      <c r="U2689" t="s">
        <v>82</v>
      </c>
      <c r="V2689" t="s">
        <v>83</v>
      </c>
      <c r="W2689" t="s">
        <v>109</v>
      </c>
      <c r="X2689" t="s"/>
      <c r="Y2689" t="s">
        <v>85</v>
      </c>
      <c r="Z2689">
        <f>HYPERLINK("https://hotel-media.eclerx.com/savepage/tk_15462414483940494_sr_188.html","info")</f>
        <v/>
      </c>
      <c r="AA2689" t="n">
        <v>270847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96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1814969</v>
      </c>
      <c r="AZ2689" t="s">
        <v>1071</v>
      </c>
      <c r="BA2689" t="s"/>
      <c r="BB2689" t="n">
        <v>638015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1068</v>
      </c>
      <c r="F2690" t="n">
        <v>1751498</v>
      </c>
      <c r="G2690" t="s">
        <v>74</v>
      </c>
      <c r="H2690" t="s">
        <v>75</v>
      </c>
      <c r="I2690" t="s"/>
      <c r="J2690" t="s">
        <v>74</v>
      </c>
      <c r="K2690" t="n">
        <v>126</v>
      </c>
      <c r="L2690" t="s">
        <v>76</v>
      </c>
      <c r="M2690" t="s"/>
      <c r="N2690" t="s">
        <v>1072</v>
      </c>
      <c r="O2690" t="s">
        <v>78</v>
      </c>
      <c r="P2690" t="s">
        <v>1070</v>
      </c>
      <c r="Q2690" t="s"/>
      <c r="R2690" t="s">
        <v>112</v>
      </c>
      <c r="S2690" t="s">
        <v>1046</v>
      </c>
      <c r="T2690" t="s">
        <v>81</v>
      </c>
      <c r="U2690" t="s">
        <v>82</v>
      </c>
      <c r="V2690" t="s">
        <v>83</v>
      </c>
      <c r="W2690" t="s">
        <v>109</v>
      </c>
      <c r="X2690" t="s"/>
      <c r="Y2690" t="s">
        <v>85</v>
      </c>
      <c r="Z2690">
        <f>HYPERLINK("https://hotel-media.eclerx.com/savepage/tk_15462414483940494_sr_188.html","info")</f>
        <v/>
      </c>
      <c r="AA2690" t="n">
        <v>270847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96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1814969</v>
      </c>
      <c r="AZ2690" t="s">
        <v>1071</v>
      </c>
      <c r="BA2690" t="s"/>
      <c r="BB2690" t="n">
        <v>638015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1068</v>
      </c>
      <c r="F2691" t="n">
        <v>1751498</v>
      </c>
      <c r="G2691" t="s">
        <v>74</v>
      </c>
      <c r="H2691" t="s">
        <v>75</v>
      </c>
      <c r="I2691" t="s"/>
      <c r="J2691" t="s">
        <v>74</v>
      </c>
      <c r="K2691" t="n">
        <v>114</v>
      </c>
      <c r="L2691" t="s">
        <v>76</v>
      </c>
      <c r="M2691" t="s"/>
      <c r="N2691" t="s">
        <v>1073</v>
      </c>
      <c r="O2691" t="s">
        <v>78</v>
      </c>
      <c r="P2691" t="s">
        <v>1070</v>
      </c>
      <c r="Q2691" t="s"/>
      <c r="R2691" t="s">
        <v>112</v>
      </c>
      <c r="S2691" t="s">
        <v>417</v>
      </c>
      <c r="T2691" t="s">
        <v>81</v>
      </c>
      <c r="U2691" t="s">
        <v>82</v>
      </c>
      <c r="V2691" t="s">
        <v>83</v>
      </c>
      <c r="W2691" t="s">
        <v>109</v>
      </c>
      <c r="X2691" t="s"/>
      <c r="Y2691" t="s">
        <v>85</v>
      </c>
      <c r="Z2691">
        <f>HYPERLINK("https://hotel-media.eclerx.com/savepage/tk_15462414483940494_sr_188.html","info")</f>
        <v/>
      </c>
      <c r="AA2691" t="n">
        <v>270847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96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1814969</v>
      </c>
      <c r="AZ2691" t="s">
        <v>1071</v>
      </c>
      <c r="BA2691" t="s"/>
      <c r="BB2691" t="n">
        <v>638015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1068</v>
      </c>
      <c r="F2692" t="n">
        <v>1751498</v>
      </c>
      <c r="G2692" t="s">
        <v>74</v>
      </c>
      <c r="H2692" t="s">
        <v>75</v>
      </c>
      <c r="I2692" t="s"/>
      <c r="J2692" t="s">
        <v>74</v>
      </c>
      <c r="K2692" t="n">
        <v>114</v>
      </c>
      <c r="L2692" t="s">
        <v>76</v>
      </c>
      <c r="M2692" t="s"/>
      <c r="N2692" t="s">
        <v>1074</v>
      </c>
      <c r="O2692" t="s">
        <v>78</v>
      </c>
      <c r="P2692" t="s">
        <v>1070</v>
      </c>
      <c r="Q2692" t="s"/>
      <c r="R2692" t="s">
        <v>112</v>
      </c>
      <c r="S2692" t="s">
        <v>417</v>
      </c>
      <c r="T2692" t="s">
        <v>81</v>
      </c>
      <c r="U2692" t="s">
        <v>82</v>
      </c>
      <c r="V2692" t="s">
        <v>83</v>
      </c>
      <c r="W2692" t="s">
        <v>109</v>
      </c>
      <c r="X2692" t="s"/>
      <c r="Y2692" t="s">
        <v>85</v>
      </c>
      <c r="Z2692">
        <f>HYPERLINK("https://hotel-media.eclerx.com/savepage/tk_15462414483940494_sr_188.html","info")</f>
        <v/>
      </c>
      <c r="AA2692" t="n">
        <v>270847</v>
      </c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96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1814969</v>
      </c>
      <c r="AZ2692" t="s">
        <v>1071</v>
      </c>
      <c r="BA2692" t="s"/>
      <c r="BB2692" t="n">
        <v>638015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1068</v>
      </c>
      <c r="F2693" t="n">
        <v>1751498</v>
      </c>
      <c r="G2693" t="s">
        <v>74</v>
      </c>
      <c r="H2693" t="s">
        <v>75</v>
      </c>
      <c r="I2693" t="s"/>
      <c r="J2693" t="s">
        <v>74</v>
      </c>
      <c r="K2693" t="n">
        <v>114</v>
      </c>
      <c r="L2693" t="s">
        <v>76</v>
      </c>
      <c r="M2693" t="s"/>
      <c r="N2693" t="s">
        <v>1075</v>
      </c>
      <c r="O2693" t="s">
        <v>78</v>
      </c>
      <c r="P2693" t="s">
        <v>1070</v>
      </c>
      <c r="Q2693" t="s"/>
      <c r="R2693" t="s">
        <v>112</v>
      </c>
      <c r="S2693" t="s">
        <v>417</v>
      </c>
      <c r="T2693" t="s">
        <v>81</v>
      </c>
      <c r="U2693" t="s">
        <v>82</v>
      </c>
      <c r="V2693" t="s">
        <v>83</v>
      </c>
      <c r="W2693" t="s">
        <v>109</v>
      </c>
      <c r="X2693" t="s"/>
      <c r="Y2693" t="s">
        <v>85</v>
      </c>
      <c r="Z2693">
        <f>HYPERLINK("https://hotel-media.eclerx.com/savepage/tk_15462414483940494_sr_188.html","info")</f>
        <v/>
      </c>
      <c r="AA2693" t="n">
        <v>270847</v>
      </c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96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1814969</v>
      </c>
      <c r="AZ2693" t="s">
        <v>1071</v>
      </c>
      <c r="BA2693" t="s"/>
      <c r="BB2693" t="n">
        <v>638015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1068</v>
      </c>
      <c r="F2694" t="n">
        <v>1751498</v>
      </c>
      <c r="G2694" t="s">
        <v>74</v>
      </c>
      <c r="H2694" t="s">
        <v>75</v>
      </c>
      <c r="I2694" t="s"/>
      <c r="J2694" t="s">
        <v>74</v>
      </c>
      <c r="K2694" t="n">
        <v>126</v>
      </c>
      <c r="L2694" t="s">
        <v>76</v>
      </c>
      <c r="M2694" t="s"/>
      <c r="N2694" t="s">
        <v>1073</v>
      </c>
      <c r="O2694" t="s">
        <v>78</v>
      </c>
      <c r="P2694" t="s">
        <v>1070</v>
      </c>
      <c r="Q2694" t="s"/>
      <c r="R2694" t="s">
        <v>112</v>
      </c>
      <c r="S2694" t="s">
        <v>1046</v>
      </c>
      <c r="T2694" t="s">
        <v>81</v>
      </c>
      <c r="U2694" t="s">
        <v>82</v>
      </c>
      <c r="V2694" t="s">
        <v>83</v>
      </c>
      <c r="W2694" t="s">
        <v>109</v>
      </c>
      <c r="X2694" t="s"/>
      <c r="Y2694" t="s">
        <v>85</v>
      </c>
      <c r="Z2694">
        <f>HYPERLINK("https://hotel-media.eclerx.com/savepage/tk_15462414483940494_sr_188.html","info")</f>
        <v/>
      </c>
      <c r="AA2694" t="n">
        <v>270847</v>
      </c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96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1814969</v>
      </c>
      <c r="AZ2694" t="s">
        <v>1071</v>
      </c>
      <c r="BA2694" t="s"/>
      <c r="BB2694" t="n">
        <v>638015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1068</v>
      </c>
      <c r="F2695" t="n">
        <v>1751498</v>
      </c>
      <c r="G2695" t="s">
        <v>74</v>
      </c>
      <c r="H2695" t="s">
        <v>75</v>
      </c>
      <c r="I2695" t="s"/>
      <c r="J2695" t="s">
        <v>74</v>
      </c>
      <c r="K2695" t="n">
        <v>126</v>
      </c>
      <c r="L2695" t="s">
        <v>76</v>
      </c>
      <c r="M2695" t="s"/>
      <c r="N2695" t="s">
        <v>1074</v>
      </c>
      <c r="O2695" t="s">
        <v>78</v>
      </c>
      <c r="P2695" t="s">
        <v>1070</v>
      </c>
      <c r="Q2695" t="s"/>
      <c r="R2695" t="s">
        <v>112</v>
      </c>
      <c r="S2695" t="s">
        <v>1046</v>
      </c>
      <c r="T2695" t="s">
        <v>81</v>
      </c>
      <c r="U2695" t="s">
        <v>82</v>
      </c>
      <c r="V2695" t="s">
        <v>83</v>
      </c>
      <c r="W2695" t="s">
        <v>109</v>
      </c>
      <c r="X2695" t="s"/>
      <c r="Y2695" t="s">
        <v>85</v>
      </c>
      <c r="Z2695">
        <f>HYPERLINK("https://hotel-media.eclerx.com/savepage/tk_15462414483940494_sr_188.html","info")</f>
        <v/>
      </c>
      <c r="AA2695" t="n">
        <v>270847</v>
      </c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96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1814969</v>
      </c>
      <c r="AZ2695" t="s">
        <v>1071</v>
      </c>
      <c r="BA2695" t="s"/>
      <c r="BB2695" t="n">
        <v>638015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1068</v>
      </c>
      <c r="F2696" t="n">
        <v>1751498</v>
      </c>
      <c r="G2696" t="s">
        <v>74</v>
      </c>
      <c r="H2696" t="s">
        <v>75</v>
      </c>
      <c r="I2696" t="s"/>
      <c r="J2696" t="s">
        <v>74</v>
      </c>
      <c r="K2696" t="n">
        <v>126</v>
      </c>
      <c r="L2696" t="s">
        <v>76</v>
      </c>
      <c r="M2696" t="s"/>
      <c r="N2696" t="s">
        <v>1075</v>
      </c>
      <c r="O2696" t="s">
        <v>78</v>
      </c>
      <c r="P2696" t="s">
        <v>1070</v>
      </c>
      <c r="Q2696" t="s"/>
      <c r="R2696" t="s">
        <v>112</v>
      </c>
      <c r="S2696" t="s">
        <v>1046</v>
      </c>
      <c r="T2696" t="s">
        <v>81</v>
      </c>
      <c r="U2696" t="s">
        <v>82</v>
      </c>
      <c r="V2696" t="s">
        <v>83</v>
      </c>
      <c r="W2696" t="s">
        <v>109</v>
      </c>
      <c r="X2696" t="s"/>
      <c r="Y2696" t="s">
        <v>85</v>
      </c>
      <c r="Z2696">
        <f>HYPERLINK("https://hotel-media.eclerx.com/savepage/tk_15462414483940494_sr_188.html","info")</f>
        <v/>
      </c>
      <c r="AA2696" t="n">
        <v>270847</v>
      </c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96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1814969</v>
      </c>
      <c r="AZ2696" t="s">
        <v>1071</v>
      </c>
      <c r="BA2696" t="s"/>
      <c r="BB2696" t="n">
        <v>638015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1068</v>
      </c>
      <c r="F2697" t="n">
        <v>1751498</v>
      </c>
      <c r="G2697" t="s">
        <v>74</v>
      </c>
      <c r="H2697" t="s">
        <v>75</v>
      </c>
      <c r="I2697" t="s"/>
      <c r="J2697" t="s">
        <v>74</v>
      </c>
      <c r="K2697" t="n">
        <v>141</v>
      </c>
      <c r="L2697" t="s">
        <v>76</v>
      </c>
      <c r="M2697" t="s"/>
      <c r="N2697" t="s">
        <v>1076</v>
      </c>
      <c r="O2697" t="s">
        <v>78</v>
      </c>
      <c r="P2697" t="s">
        <v>1070</v>
      </c>
      <c r="Q2697" t="s"/>
      <c r="R2697" t="s">
        <v>112</v>
      </c>
      <c r="S2697" t="s">
        <v>887</v>
      </c>
      <c r="T2697" t="s">
        <v>81</v>
      </c>
      <c r="U2697" t="s">
        <v>82</v>
      </c>
      <c r="V2697" t="s">
        <v>83</v>
      </c>
      <c r="W2697" t="s">
        <v>109</v>
      </c>
      <c r="X2697" t="s"/>
      <c r="Y2697" t="s">
        <v>85</v>
      </c>
      <c r="Z2697">
        <f>HYPERLINK("https://hotel-media.eclerx.com/savepage/tk_15462414483940494_sr_188.html","info")</f>
        <v/>
      </c>
      <c r="AA2697" t="n">
        <v>270847</v>
      </c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96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1814969</v>
      </c>
      <c r="AZ2697" t="s">
        <v>1071</v>
      </c>
      <c r="BA2697" t="s"/>
      <c r="BB2697" t="n">
        <v>638015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1068</v>
      </c>
      <c r="F2698" t="n">
        <v>1751498</v>
      </c>
      <c r="G2698" t="s">
        <v>74</v>
      </c>
      <c r="H2698" t="s">
        <v>75</v>
      </c>
      <c r="I2698" t="s"/>
      <c r="J2698" t="s">
        <v>74</v>
      </c>
      <c r="K2698" t="n">
        <v>144</v>
      </c>
      <c r="L2698" t="s">
        <v>76</v>
      </c>
      <c r="M2698" t="s"/>
      <c r="N2698" t="s">
        <v>1072</v>
      </c>
      <c r="O2698" t="s">
        <v>78</v>
      </c>
      <c r="P2698" t="s">
        <v>1070</v>
      </c>
      <c r="Q2698" t="s"/>
      <c r="R2698" t="s">
        <v>112</v>
      </c>
      <c r="S2698" t="s">
        <v>335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>
        <f>HYPERLINK("https://hotel-media.eclerx.com/savepage/tk_15462414483940494_sr_188.html","info")</f>
        <v/>
      </c>
      <c r="AA2698" t="n">
        <v>270847</v>
      </c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96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1814969</v>
      </c>
      <c r="AZ2698" t="s">
        <v>1071</v>
      </c>
      <c r="BA2698" t="s"/>
      <c r="BB2698" t="n">
        <v>638015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1068</v>
      </c>
      <c r="F2699" t="n">
        <v>1751498</v>
      </c>
      <c r="G2699" t="s">
        <v>74</v>
      </c>
      <c r="H2699" t="s">
        <v>75</v>
      </c>
      <c r="I2699" t="s"/>
      <c r="J2699" t="s">
        <v>74</v>
      </c>
      <c r="K2699" t="n">
        <v>144</v>
      </c>
      <c r="L2699" t="s">
        <v>76</v>
      </c>
      <c r="M2699" t="s"/>
      <c r="N2699" t="s">
        <v>1073</v>
      </c>
      <c r="O2699" t="s">
        <v>78</v>
      </c>
      <c r="P2699" t="s">
        <v>1070</v>
      </c>
      <c r="Q2699" t="s"/>
      <c r="R2699" t="s">
        <v>112</v>
      </c>
      <c r="S2699" t="s">
        <v>335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>
        <f>HYPERLINK("https://hotel-media.eclerx.com/savepage/tk_15462414483940494_sr_188.html","info")</f>
        <v/>
      </c>
      <c r="AA2699" t="n">
        <v>270847</v>
      </c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96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1814969</v>
      </c>
      <c r="AZ2699" t="s">
        <v>1071</v>
      </c>
      <c r="BA2699" t="s"/>
      <c r="BB2699" t="n">
        <v>638015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1068</v>
      </c>
      <c r="F2700" t="n">
        <v>1751498</v>
      </c>
      <c r="G2700" t="s">
        <v>74</v>
      </c>
      <c r="H2700" t="s">
        <v>75</v>
      </c>
      <c r="I2700" t="s"/>
      <c r="J2700" t="s">
        <v>74</v>
      </c>
      <c r="K2700" t="n">
        <v>144</v>
      </c>
      <c r="L2700" t="s">
        <v>76</v>
      </c>
      <c r="M2700" t="s"/>
      <c r="N2700" t="s">
        <v>1074</v>
      </c>
      <c r="O2700" t="s">
        <v>78</v>
      </c>
      <c r="P2700" t="s">
        <v>1070</v>
      </c>
      <c r="Q2700" t="s"/>
      <c r="R2700" t="s">
        <v>112</v>
      </c>
      <c r="S2700" t="s">
        <v>335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>
        <f>HYPERLINK("https://hotel-media.eclerx.com/savepage/tk_15462414483940494_sr_188.html","info")</f>
        <v/>
      </c>
      <c r="AA2700" t="n">
        <v>270847</v>
      </c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96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1814969</v>
      </c>
      <c r="AZ2700" t="s">
        <v>1071</v>
      </c>
      <c r="BA2700" t="s"/>
      <c r="BB2700" t="n">
        <v>638015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1068</v>
      </c>
      <c r="F2701" t="n">
        <v>1751498</v>
      </c>
      <c r="G2701" t="s">
        <v>74</v>
      </c>
      <c r="H2701" t="s">
        <v>75</v>
      </c>
      <c r="I2701" t="s"/>
      <c r="J2701" t="s">
        <v>74</v>
      </c>
      <c r="K2701" t="n">
        <v>144</v>
      </c>
      <c r="L2701" t="s">
        <v>76</v>
      </c>
      <c r="M2701" t="s"/>
      <c r="N2701" t="s">
        <v>1075</v>
      </c>
      <c r="O2701" t="s">
        <v>78</v>
      </c>
      <c r="P2701" t="s">
        <v>1070</v>
      </c>
      <c r="Q2701" t="s"/>
      <c r="R2701" t="s">
        <v>112</v>
      </c>
      <c r="S2701" t="s">
        <v>335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>
        <f>HYPERLINK("https://hotel-media.eclerx.com/savepage/tk_15462414483940494_sr_188.html","info")</f>
        <v/>
      </c>
      <c r="AA2701" t="n">
        <v>270847</v>
      </c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96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1814969</v>
      </c>
      <c r="AZ2701" t="s">
        <v>1071</v>
      </c>
      <c r="BA2701" t="s"/>
      <c r="BB2701" t="n">
        <v>638015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1068</v>
      </c>
      <c r="F2702" t="n">
        <v>1751498</v>
      </c>
      <c r="G2702" t="s">
        <v>74</v>
      </c>
      <c r="H2702" t="s">
        <v>75</v>
      </c>
      <c r="I2702" t="s"/>
      <c r="J2702" t="s">
        <v>74</v>
      </c>
      <c r="K2702" t="n">
        <v>156</v>
      </c>
      <c r="L2702" t="s">
        <v>76</v>
      </c>
      <c r="M2702" t="s"/>
      <c r="N2702" t="s">
        <v>1072</v>
      </c>
      <c r="O2702" t="s">
        <v>78</v>
      </c>
      <c r="P2702" t="s">
        <v>1070</v>
      </c>
      <c r="Q2702" t="s"/>
      <c r="R2702" t="s">
        <v>112</v>
      </c>
      <c r="S2702" t="s">
        <v>755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>
        <f>HYPERLINK("https://hotel-media.eclerx.com/savepage/tk_15462414483940494_sr_188.html","info")</f>
        <v/>
      </c>
      <c r="AA2702" t="n">
        <v>270847</v>
      </c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96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1814969</v>
      </c>
      <c r="AZ2702" t="s">
        <v>1071</v>
      </c>
      <c r="BA2702" t="s"/>
      <c r="BB2702" t="n">
        <v>638015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1068</v>
      </c>
      <c r="F2703" t="n">
        <v>1751498</v>
      </c>
      <c r="G2703" t="s">
        <v>74</v>
      </c>
      <c r="H2703" t="s">
        <v>75</v>
      </c>
      <c r="I2703" t="s"/>
      <c r="J2703" t="s">
        <v>74</v>
      </c>
      <c r="K2703" t="n">
        <v>156</v>
      </c>
      <c r="L2703" t="s">
        <v>76</v>
      </c>
      <c r="M2703" t="s"/>
      <c r="N2703" t="s">
        <v>1073</v>
      </c>
      <c r="O2703" t="s">
        <v>78</v>
      </c>
      <c r="P2703" t="s">
        <v>1070</v>
      </c>
      <c r="Q2703" t="s"/>
      <c r="R2703" t="s">
        <v>112</v>
      </c>
      <c r="S2703" t="s">
        <v>755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>
        <f>HYPERLINK("https://hotel-media.eclerx.com/savepage/tk_15462414483940494_sr_188.html","info")</f>
        <v/>
      </c>
      <c r="AA2703" t="n">
        <v>270847</v>
      </c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96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1814969</v>
      </c>
      <c r="AZ2703" t="s">
        <v>1071</v>
      </c>
      <c r="BA2703" t="s"/>
      <c r="BB2703" t="n">
        <v>638015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1068</v>
      </c>
      <c r="F2704" t="n">
        <v>1751498</v>
      </c>
      <c r="G2704" t="s">
        <v>74</v>
      </c>
      <c r="H2704" t="s">
        <v>75</v>
      </c>
      <c r="I2704" t="s"/>
      <c r="J2704" t="s">
        <v>74</v>
      </c>
      <c r="K2704" t="n">
        <v>156</v>
      </c>
      <c r="L2704" t="s">
        <v>76</v>
      </c>
      <c r="M2704" t="s"/>
      <c r="N2704" t="s">
        <v>1074</v>
      </c>
      <c r="O2704" t="s">
        <v>78</v>
      </c>
      <c r="P2704" t="s">
        <v>1070</v>
      </c>
      <c r="Q2704" t="s"/>
      <c r="R2704" t="s">
        <v>112</v>
      </c>
      <c r="S2704" t="s">
        <v>755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>
        <f>HYPERLINK("https://hotel-media.eclerx.com/savepage/tk_15462414483940494_sr_188.html","info")</f>
        <v/>
      </c>
      <c r="AA2704" t="n">
        <v>270847</v>
      </c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96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1814969</v>
      </c>
      <c r="AZ2704" t="s">
        <v>1071</v>
      </c>
      <c r="BA2704" t="s"/>
      <c r="BB2704" t="n">
        <v>638015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1068</v>
      </c>
      <c r="F2705" t="n">
        <v>1751498</v>
      </c>
      <c r="G2705" t="s">
        <v>74</v>
      </c>
      <c r="H2705" t="s">
        <v>75</v>
      </c>
      <c r="I2705" t="s"/>
      <c r="J2705" t="s">
        <v>74</v>
      </c>
      <c r="K2705" t="n">
        <v>156</v>
      </c>
      <c r="L2705" t="s">
        <v>76</v>
      </c>
      <c r="M2705" t="s"/>
      <c r="N2705" t="s">
        <v>1075</v>
      </c>
      <c r="O2705" t="s">
        <v>78</v>
      </c>
      <c r="P2705" t="s">
        <v>1070</v>
      </c>
      <c r="Q2705" t="s"/>
      <c r="R2705" t="s">
        <v>112</v>
      </c>
      <c r="S2705" t="s">
        <v>755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>
        <f>HYPERLINK("https://hotel-media.eclerx.com/savepage/tk_15462414483940494_sr_188.html","info")</f>
        <v/>
      </c>
      <c r="AA2705" t="n">
        <v>270847</v>
      </c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96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1814969</v>
      </c>
      <c r="AZ2705" t="s">
        <v>1071</v>
      </c>
      <c r="BA2705" t="s"/>
      <c r="BB2705" t="n">
        <v>638015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1068</v>
      </c>
      <c r="F2706" t="n">
        <v>1751498</v>
      </c>
      <c r="G2706" t="s">
        <v>74</v>
      </c>
      <c r="H2706" t="s">
        <v>75</v>
      </c>
      <c r="I2706" t="s"/>
      <c r="J2706" t="s">
        <v>74</v>
      </c>
      <c r="K2706" t="n">
        <v>156</v>
      </c>
      <c r="L2706" t="s">
        <v>76</v>
      </c>
      <c r="M2706" t="s"/>
      <c r="N2706" t="s">
        <v>1076</v>
      </c>
      <c r="O2706" t="s">
        <v>78</v>
      </c>
      <c r="P2706" t="s">
        <v>1070</v>
      </c>
      <c r="Q2706" t="s"/>
      <c r="R2706" t="s">
        <v>112</v>
      </c>
      <c r="S2706" t="s">
        <v>755</v>
      </c>
      <c r="T2706" t="s">
        <v>81</v>
      </c>
      <c r="U2706" t="s">
        <v>82</v>
      </c>
      <c r="V2706" t="s">
        <v>83</v>
      </c>
      <c r="W2706" t="s">
        <v>109</v>
      </c>
      <c r="X2706" t="s"/>
      <c r="Y2706" t="s">
        <v>85</v>
      </c>
      <c r="Z2706">
        <f>HYPERLINK("https://hotel-media.eclerx.com/savepage/tk_15462414483940494_sr_188.html","info")</f>
        <v/>
      </c>
      <c r="AA2706" t="n">
        <v>270847</v>
      </c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96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1814969</v>
      </c>
      <c r="AZ2706" t="s">
        <v>1071</v>
      </c>
      <c r="BA2706" t="s"/>
      <c r="BB2706" t="n">
        <v>638015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1068</v>
      </c>
      <c r="F2707" t="n">
        <v>1751498</v>
      </c>
      <c r="G2707" t="s">
        <v>74</v>
      </c>
      <c r="H2707" t="s">
        <v>75</v>
      </c>
      <c r="I2707" t="s"/>
      <c r="J2707" t="s">
        <v>74</v>
      </c>
      <c r="K2707" t="n">
        <v>171</v>
      </c>
      <c r="L2707" t="s">
        <v>76</v>
      </c>
      <c r="M2707" t="s"/>
      <c r="N2707" t="s">
        <v>1076</v>
      </c>
      <c r="O2707" t="s">
        <v>78</v>
      </c>
      <c r="P2707" t="s">
        <v>1070</v>
      </c>
      <c r="Q2707" t="s"/>
      <c r="R2707" t="s">
        <v>112</v>
      </c>
      <c r="S2707" t="s">
        <v>757</v>
      </c>
      <c r="T2707" t="s">
        <v>81</v>
      </c>
      <c r="U2707" t="s">
        <v>82</v>
      </c>
      <c r="V2707" t="s">
        <v>83</v>
      </c>
      <c r="W2707" t="s">
        <v>84</v>
      </c>
      <c r="X2707" t="s"/>
      <c r="Y2707" t="s">
        <v>85</v>
      </c>
      <c r="Z2707">
        <f>HYPERLINK("https://hotel-media.eclerx.com/savepage/tk_15462414483940494_sr_188.html","info")</f>
        <v/>
      </c>
      <c r="AA2707" t="n">
        <v>270847</v>
      </c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96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1814969</v>
      </c>
      <c r="AZ2707" t="s">
        <v>1071</v>
      </c>
      <c r="BA2707" t="s"/>
      <c r="BB2707" t="n">
        <v>638015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1068</v>
      </c>
      <c r="F2708" t="n">
        <v>1751498</v>
      </c>
      <c r="G2708" t="s">
        <v>74</v>
      </c>
      <c r="H2708" t="s">
        <v>75</v>
      </c>
      <c r="I2708" t="s"/>
      <c r="J2708" t="s">
        <v>74</v>
      </c>
      <c r="K2708" t="n">
        <v>186</v>
      </c>
      <c r="L2708" t="s">
        <v>76</v>
      </c>
      <c r="M2708" t="s"/>
      <c r="N2708" t="s">
        <v>1076</v>
      </c>
      <c r="O2708" t="s">
        <v>78</v>
      </c>
      <c r="P2708" t="s">
        <v>1070</v>
      </c>
      <c r="Q2708" t="s"/>
      <c r="R2708" t="s">
        <v>112</v>
      </c>
      <c r="S2708" t="s">
        <v>1077</v>
      </c>
      <c r="T2708" t="s">
        <v>81</v>
      </c>
      <c r="U2708" t="s">
        <v>82</v>
      </c>
      <c r="V2708" t="s">
        <v>83</v>
      </c>
      <c r="W2708" t="s">
        <v>84</v>
      </c>
      <c r="X2708" t="s"/>
      <c r="Y2708" t="s">
        <v>85</v>
      </c>
      <c r="Z2708">
        <f>HYPERLINK("https://hotel-media.eclerx.com/savepage/tk_15462414483940494_sr_188.html","info")</f>
        <v/>
      </c>
      <c r="AA2708" t="n">
        <v>270847</v>
      </c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96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1814969</v>
      </c>
      <c r="AZ2708" t="s">
        <v>1071</v>
      </c>
      <c r="BA2708" t="s"/>
      <c r="BB2708" t="n">
        <v>638015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2061</v>
      </c>
      <c r="F2709" t="n">
        <v>1765648</v>
      </c>
      <c r="G2709" t="s">
        <v>74</v>
      </c>
      <c r="H2709" t="s">
        <v>75</v>
      </c>
      <c r="I2709" t="s"/>
      <c r="J2709" t="s">
        <v>74</v>
      </c>
      <c r="K2709" t="n">
        <v>59</v>
      </c>
      <c r="L2709" t="s">
        <v>76</v>
      </c>
      <c r="M2709" t="s"/>
      <c r="N2709" t="s">
        <v>2062</v>
      </c>
      <c r="O2709" t="s">
        <v>78</v>
      </c>
      <c r="P2709" t="s">
        <v>2063</v>
      </c>
      <c r="Q2709" t="s"/>
      <c r="R2709" t="s">
        <v>79</v>
      </c>
      <c r="S2709" t="s">
        <v>286</v>
      </c>
      <c r="T2709" t="s">
        <v>81</v>
      </c>
      <c r="U2709" t="s">
        <v>82</v>
      </c>
      <c r="V2709" t="s">
        <v>83</v>
      </c>
      <c r="W2709" t="s">
        <v>109</v>
      </c>
      <c r="X2709" t="s"/>
      <c r="Y2709" t="s">
        <v>85</v>
      </c>
      <c r="Z2709">
        <f>HYPERLINK("https://hotel-media.eclerx.com/savepage/tk_15462413465032802_sr_188.html","info")</f>
        <v/>
      </c>
      <c r="AA2709" t="n">
        <v>228052</v>
      </c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40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937875</v>
      </c>
      <c r="AZ2709" t="s">
        <v>2064</v>
      </c>
      <c r="BA2709" t="s"/>
      <c r="BB2709" t="n">
        <v>60270</v>
      </c>
      <c r="BC2709" t="n">
        <v>52.528676</v>
      </c>
      <c r="BD2709" t="n">
        <v>52.528676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2061</v>
      </c>
      <c r="F2710" t="n">
        <v>1765648</v>
      </c>
      <c r="G2710" t="s">
        <v>74</v>
      </c>
      <c r="H2710" t="s">
        <v>75</v>
      </c>
      <c r="I2710" t="s"/>
      <c r="J2710" t="s">
        <v>74</v>
      </c>
      <c r="K2710" t="n">
        <v>69</v>
      </c>
      <c r="L2710" t="s">
        <v>76</v>
      </c>
      <c r="M2710" t="s"/>
      <c r="N2710" t="s">
        <v>2065</v>
      </c>
      <c r="O2710" t="s">
        <v>78</v>
      </c>
      <c r="P2710" t="s">
        <v>2063</v>
      </c>
      <c r="Q2710" t="s"/>
      <c r="R2710" t="s">
        <v>79</v>
      </c>
      <c r="S2710" t="s">
        <v>367</v>
      </c>
      <c r="T2710" t="s">
        <v>81</v>
      </c>
      <c r="U2710" t="s">
        <v>82</v>
      </c>
      <c r="V2710" t="s">
        <v>83</v>
      </c>
      <c r="W2710" t="s">
        <v>109</v>
      </c>
      <c r="X2710" t="s"/>
      <c r="Y2710" t="s">
        <v>85</v>
      </c>
      <c r="Z2710">
        <f>HYPERLINK("https://hotel-media.eclerx.com/savepage/tk_15462413465032802_sr_188.html","info")</f>
        <v/>
      </c>
      <c r="AA2710" t="n">
        <v>228052</v>
      </c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40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937875</v>
      </c>
      <c r="AZ2710" t="s">
        <v>2064</v>
      </c>
      <c r="BA2710" t="s"/>
      <c r="BB2710" t="n">
        <v>60270</v>
      </c>
      <c r="BC2710" t="n">
        <v>52.528676</v>
      </c>
      <c r="BD2710" t="n">
        <v>52.528676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2061</v>
      </c>
      <c r="F2711" t="n">
        <v>1765648</v>
      </c>
      <c r="G2711" t="s">
        <v>74</v>
      </c>
      <c r="H2711" t="s">
        <v>75</v>
      </c>
      <c r="I2711" t="s"/>
      <c r="J2711" t="s">
        <v>74</v>
      </c>
      <c r="K2711" t="n">
        <v>59</v>
      </c>
      <c r="L2711" t="s">
        <v>76</v>
      </c>
      <c r="M2711" t="s"/>
      <c r="N2711" t="s">
        <v>1688</v>
      </c>
      <c r="O2711" t="s">
        <v>78</v>
      </c>
      <c r="P2711" t="s">
        <v>2063</v>
      </c>
      <c r="Q2711" t="s"/>
      <c r="R2711" t="s">
        <v>79</v>
      </c>
      <c r="S2711" t="s">
        <v>286</v>
      </c>
      <c r="T2711" t="s">
        <v>81</v>
      </c>
      <c r="U2711" t="s">
        <v>82</v>
      </c>
      <c r="V2711" t="s">
        <v>83</v>
      </c>
      <c r="W2711" t="s">
        <v>109</v>
      </c>
      <c r="X2711" t="s"/>
      <c r="Y2711" t="s">
        <v>85</v>
      </c>
      <c r="Z2711">
        <f>HYPERLINK("https://hotel-media.eclerx.com/savepage/tk_15462413465032802_sr_188.html","info")</f>
        <v/>
      </c>
      <c r="AA2711" t="n">
        <v>228052</v>
      </c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40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937875</v>
      </c>
      <c r="AZ2711" t="s">
        <v>2064</v>
      </c>
      <c r="BA2711" t="s"/>
      <c r="BB2711" t="n">
        <v>60270</v>
      </c>
      <c r="BC2711" t="n">
        <v>52.528676</v>
      </c>
      <c r="BD2711" t="n">
        <v>52.528676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2061</v>
      </c>
      <c r="F2712" t="n">
        <v>1765648</v>
      </c>
      <c r="G2712" t="s">
        <v>74</v>
      </c>
      <c r="H2712" t="s">
        <v>75</v>
      </c>
      <c r="I2712" t="s"/>
      <c r="J2712" t="s">
        <v>74</v>
      </c>
      <c r="K2712" t="n">
        <v>59</v>
      </c>
      <c r="L2712" t="s">
        <v>76</v>
      </c>
      <c r="M2712" t="s"/>
      <c r="N2712" t="s">
        <v>2066</v>
      </c>
      <c r="O2712" t="s">
        <v>78</v>
      </c>
      <c r="P2712" t="s">
        <v>2063</v>
      </c>
      <c r="Q2712" t="s"/>
      <c r="R2712" t="s">
        <v>79</v>
      </c>
      <c r="S2712" t="s">
        <v>286</v>
      </c>
      <c r="T2712" t="s">
        <v>81</v>
      </c>
      <c r="U2712" t="s">
        <v>82</v>
      </c>
      <c r="V2712" t="s">
        <v>83</v>
      </c>
      <c r="W2712" t="s">
        <v>109</v>
      </c>
      <c r="X2712" t="s"/>
      <c r="Y2712" t="s">
        <v>85</v>
      </c>
      <c r="Z2712">
        <f>HYPERLINK("https://hotel-media.eclerx.com/savepage/tk_15462413465032802_sr_188.html","info")</f>
        <v/>
      </c>
      <c r="AA2712" t="n">
        <v>228052</v>
      </c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40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937875</v>
      </c>
      <c r="AZ2712" t="s">
        <v>2064</v>
      </c>
      <c r="BA2712" t="s"/>
      <c r="BB2712" t="n">
        <v>60270</v>
      </c>
      <c r="BC2712" t="n">
        <v>52.528676</v>
      </c>
      <c r="BD2712" t="n">
        <v>52.528676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2061</v>
      </c>
      <c r="F2713" t="n">
        <v>1765648</v>
      </c>
      <c r="G2713" t="s">
        <v>74</v>
      </c>
      <c r="H2713" t="s">
        <v>75</v>
      </c>
      <c r="I2713" t="s"/>
      <c r="J2713" t="s">
        <v>74</v>
      </c>
      <c r="K2713" t="n">
        <v>59</v>
      </c>
      <c r="L2713" t="s">
        <v>76</v>
      </c>
      <c r="M2713" t="s"/>
      <c r="N2713" t="s">
        <v>1688</v>
      </c>
      <c r="O2713" t="s">
        <v>78</v>
      </c>
      <c r="P2713" t="s">
        <v>2063</v>
      </c>
      <c r="Q2713" t="s"/>
      <c r="R2713" t="s">
        <v>79</v>
      </c>
      <c r="S2713" t="s">
        <v>286</v>
      </c>
      <c r="T2713" t="s">
        <v>81</v>
      </c>
      <c r="U2713" t="s">
        <v>82</v>
      </c>
      <c r="V2713" t="s">
        <v>83</v>
      </c>
      <c r="W2713" t="s">
        <v>109</v>
      </c>
      <c r="X2713" t="s"/>
      <c r="Y2713" t="s">
        <v>85</v>
      </c>
      <c r="Z2713">
        <f>HYPERLINK("https://hotel-media.eclerx.com/savepage/tk_15462413465032802_sr_188.html","info")</f>
        <v/>
      </c>
      <c r="AA2713" t="n">
        <v>228052</v>
      </c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40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937875</v>
      </c>
      <c r="AZ2713" t="s">
        <v>2064</v>
      </c>
      <c r="BA2713" t="s"/>
      <c r="BB2713" t="n">
        <v>60270</v>
      </c>
      <c r="BC2713" t="n">
        <v>52.528676</v>
      </c>
      <c r="BD2713" t="n">
        <v>52.528676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2061</v>
      </c>
      <c r="F2714" t="n">
        <v>1765648</v>
      </c>
      <c r="G2714" t="s">
        <v>74</v>
      </c>
      <c r="H2714" t="s">
        <v>75</v>
      </c>
      <c r="I2714" t="s"/>
      <c r="J2714" t="s">
        <v>74</v>
      </c>
      <c r="K2714" t="n">
        <v>65</v>
      </c>
      <c r="L2714" t="s">
        <v>76</v>
      </c>
      <c r="M2714" t="s"/>
      <c r="N2714" t="s">
        <v>2066</v>
      </c>
      <c r="O2714" t="s">
        <v>78</v>
      </c>
      <c r="P2714" t="s">
        <v>2063</v>
      </c>
      <c r="Q2714" t="s"/>
      <c r="R2714" t="s">
        <v>79</v>
      </c>
      <c r="S2714" t="s">
        <v>363</v>
      </c>
      <c r="T2714" t="s">
        <v>81</v>
      </c>
      <c r="U2714" t="s">
        <v>82</v>
      </c>
      <c r="V2714" t="s">
        <v>83</v>
      </c>
      <c r="W2714" t="s">
        <v>109</v>
      </c>
      <c r="X2714" t="s"/>
      <c r="Y2714" t="s">
        <v>85</v>
      </c>
      <c r="Z2714">
        <f>HYPERLINK("https://hotel-media.eclerx.com/savepage/tk_15462413465032802_sr_188.html","info")</f>
        <v/>
      </c>
      <c r="AA2714" t="n">
        <v>228052</v>
      </c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40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937875</v>
      </c>
      <c r="AZ2714" t="s">
        <v>2064</v>
      </c>
      <c r="BA2714" t="s"/>
      <c r="BB2714" t="n">
        <v>60270</v>
      </c>
      <c r="BC2714" t="n">
        <v>52.528676</v>
      </c>
      <c r="BD2714" t="n">
        <v>52.528676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2061</v>
      </c>
      <c r="F2715" t="n">
        <v>1765648</v>
      </c>
      <c r="G2715" t="s">
        <v>74</v>
      </c>
      <c r="H2715" t="s">
        <v>75</v>
      </c>
      <c r="I2715" t="s"/>
      <c r="J2715" t="s">
        <v>74</v>
      </c>
      <c r="K2715" t="n">
        <v>65</v>
      </c>
      <c r="L2715" t="s">
        <v>76</v>
      </c>
      <c r="M2715" t="s"/>
      <c r="N2715" t="s">
        <v>1688</v>
      </c>
      <c r="O2715" t="s">
        <v>78</v>
      </c>
      <c r="P2715" t="s">
        <v>2063</v>
      </c>
      <c r="Q2715" t="s"/>
      <c r="R2715" t="s">
        <v>79</v>
      </c>
      <c r="S2715" t="s">
        <v>363</v>
      </c>
      <c r="T2715" t="s">
        <v>81</v>
      </c>
      <c r="U2715" t="s">
        <v>82</v>
      </c>
      <c r="V2715" t="s">
        <v>83</v>
      </c>
      <c r="W2715" t="s">
        <v>109</v>
      </c>
      <c r="X2715" t="s"/>
      <c r="Y2715" t="s">
        <v>85</v>
      </c>
      <c r="Z2715">
        <f>HYPERLINK("https://hotel-media.eclerx.com/savepage/tk_15462413465032802_sr_188.html","info")</f>
        <v/>
      </c>
      <c r="AA2715" t="n">
        <v>228052</v>
      </c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40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937875</v>
      </c>
      <c r="AZ2715" t="s">
        <v>2064</v>
      </c>
      <c r="BA2715" t="s"/>
      <c r="BB2715" t="n">
        <v>60270</v>
      </c>
      <c r="BC2715" t="n">
        <v>52.528676</v>
      </c>
      <c r="BD2715" t="n">
        <v>52.528676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2061</v>
      </c>
      <c r="F2716" t="n">
        <v>1765648</v>
      </c>
      <c r="G2716" t="s">
        <v>74</v>
      </c>
      <c r="H2716" t="s">
        <v>75</v>
      </c>
      <c r="I2716" t="s"/>
      <c r="J2716" t="s">
        <v>74</v>
      </c>
      <c r="K2716" t="n">
        <v>69</v>
      </c>
      <c r="L2716" t="s">
        <v>76</v>
      </c>
      <c r="M2716" t="s"/>
      <c r="N2716" t="s">
        <v>1692</v>
      </c>
      <c r="O2716" t="s">
        <v>78</v>
      </c>
      <c r="P2716" t="s">
        <v>2063</v>
      </c>
      <c r="Q2716" t="s"/>
      <c r="R2716" t="s">
        <v>79</v>
      </c>
      <c r="S2716" t="s">
        <v>367</v>
      </c>
      <c r="T2716" t="s">
        <v>81</v>
      </c>
      <c r="U2716" t="s">
        <v>82</v>
      </c>
      <c r="V2716" t="s">
        <v>83</v>
      </c>
      <c r="W2716" t="s">
        <v>109</v>
      </c>
      <c r="X2716" t="s"/>
      <c r="Y2716" t="s">
        <v>85</v>
      </c>
      <c r="Z2716">
        <f>HYPERLINK("https://hotel-media.eclerx.com/savepage/tk_15462413465032802_sr_188.html","info")</f>
        <v/>
      </c>
      <c r="AA2716" t="n">
        <v>228052</v>
      </c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40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937875</v>
      </c>
      <c r="AZ2716" t="s">
        <v>2064</v>
      </c>
      <c r="BA2716" t="s"/>
      <c r="BB2716" t="n">
        <v>60270</v>
      </c>
      <c r="BC2716" t="n">
        <v>52.528676</v>
      </c>
      <c r="BD2716" t="n">
        <v>52.528676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2061</v>
      </c>
      <c r="F2717" t="n">
        <v>1765648</v>
      </c>
      <c r="G2717" t="s">
        <v>74</v>
      </c>
      <c r="H2717" t="s">
        <v>75</v>
      </c>
      <c r="I2717" t="s"/>
      <c r="J2717" t="s">
        <v>74</v>
      </c>
      <c r="K2717" t="n">
        <v>77</v>
      </c>
      <c r="L2717" t="s">
        <v>76</v>
      </c>
      <c r="M2717" t="s"/>
      <c r="N2717" t="s">
        <v>2066</v>
      </c>
      <c r="O2717" t="s">
        <v>78</v>
      </c>
      <c r="P2717" t="s">
        <v>2063</v>
      </c>
      <c r="Q2717" t="s"/>
      <c r="R2717" t="s">
        <v>79</v>
      </c>
      <c r="S2717" t="s">
        <v>383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>
        <f>HYPERLINK("https://hotel-media.eclerx.com/savepage/tk_15462413465032802_sr_188.html","info")</f>
        <v/>
      </c>
      <c r="AA2717" t="n">
        <v>228052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40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937875</v>
      </c>
      <c r="AZ2717" t="s">
        <v>2064</v>
      </c>
      <c r="BA2717" t="s"/>
      <c r="BB2717" t="n">
        <v>60270</v>
      </c>
      <c r="BC2717" t="n">
        <v>52.528676</v>
      </c>
      <c r="BD2717" t="n">
        <v>52.528676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2061</v>
      </c>
      <c r="F2718" t="n">
        <v>1765648</v>
      </c>
      <c r="G2718" t="s">
        <v>74</v>
      </c>
      <c r="H2718" t="s">
        <v>75</v>
      </c>
      <c r="I2718" t="s"/>
      <c r="J2718" t="s">
        <v>74</v>
      </c>
      <c r="K2718" t="n">
        <v>77</v>
      </c>
      <c r="L2718" t="s">
        <v>76</v>
      </c>
      <c r="M2718" t="s"/>
      <c r="N2718" t="s">
        <v>1688</v>
      </c>
      <c r="O2718" t="s">
        <v>78</v>
      </c>
      <c r="P2718" t="s">
        <v>2063</v>
      </c>
      <c r="Q2718" t="s"/>
      <c r="R2718" t="s">
        <v>79</v>
      </c>
      <c r="S2718" t="s">
        <v>383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>
        <f>HYPERLINK("https://hotel-media.eclerx.com/savepage/tk_15462413465032802_sr_188.html","info")</f>
        <v/>
      </c>
      <c r="AA2718" t="n">
        <v>228052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40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937875</v>
      </c>
      <c r="AZ2718" t="s">
        <v>2064</v>
      </c>
      <c r="BA2718" t="s"/>
      <c r="BB2718" t="n">
        <v>60270</v>
      </c>
      <c r="BC2718" t="n">
        <v>52.528676</v>
      </c>
      <c r="BD2718" t="n">
        <v>52.528676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2061</v>
      </c>
      <c r="F2719" t="n">
        <v>1765648</v>
      </c>
      <c r="G2719" t="s">
        <v>74</v>
      </c>
      <c r="H2719" t="s">
        <v>75</v>
      </c>
      <c r="I2719" t="s"/>
      <c r="J2719" t="s">
        <v>74</v>
      </c>
      <c r="K2719" t="n">
        <v>83</v>
      </c>
      <c r="L2719" t="s">
        <v>76</v>
      </c>
      <c r="M2719" t="s"/>
      <c r="N2719" t="s">
        <v>2066</v>
      </c>
      <c r="O2719" t="s">
        <v>78</v>
      </c>
      <c r="P2719" t="s">
        <v>2063</v>
      </c>
      <c r="Q2719" t="s"/>
      <c r="R2719" t="s">
        <v>79</v>
      </c>
      <c r="S2719" t="s">
        <v>1488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>
        <f>HYPERLINK("https://hotel-media.eclerx.com/savepage/tk_15462413465032802_sr_188.html","info")</f>
        <v/>
      </c>
      <c r="AA2719" t="n">
        <v>228052</v>
      </c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40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937875</v>
      </c>
      <c r="AZ2719" t="s">
        <v>2064</v>
      </c>
      <c r="BA2719" t="s"/>
      <c r="BB2719" t="n">
        <v>60270</v>
      </c>
      <c r="BC2719" t="n">
        <v>52.528676</v>
      </c>
      <c r="BD2719" t="n">
        <v>52.528676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2061</v>
      </c>
      <c r="F2720" t="n">
        <v>1765648</v>
      </c>
      <c r="G2720" t="s">
        <v>74</v>
      </c>
      <c r="H2720" t="s">
        <v>75</v>
      </c>
      <c r="I2720" t="s"/>
      <c r="J2720" t="s">
        <v>74</v>
      </c>
      <c r="K2720" t="n">
        <v>83</v>
      </c>
      <c r="L2720" t="s">
        <v>76</v>
      </c>
      <c r="M2720" t="s"/>
      <c r="N2720" t="s">
        <v>1688</v>
      </c>
      <c r="O2720" t="s">
        <v>78</v>
      </c>
      <c r="P2720" t="s">
        <v>2063</v>
      </c>
      <c r="Q2720" t="s"/>
      <c r="R2720" t="s">
        <v>79</v>
      </c>
      <c r="S2720" t="s">
        <v>1488</v>
      </c>
      <c r="T2720" t="s">
        <v>81</v>
      </c>
      <c r="U2720" t="s">
        <v>82</v>
      </c>
      <c r="V2720" t="s">
        <v>83</v>
      </c>
      <c r="W2720" t="s">
        <v>84</v>
      </c>
      <c r="X2720" t="s"/>
      <c r="Y2720" t="s">
        <v>85</v>
      </c>
      <c r="Z2720">
        <f>HYPERLINK("https://hotel-media.eclerx.com/savepage/tk_15462413465032802_sr_188.html","info")</f>
        <v/>
      </c>
      <c r="AA2720" t="n">
        <v>228052</v>
      </c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40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937875</v>
      </c>
      <c r="AZ2720" t="s">
        <v>2064</v>
      </c>
      <c r="BA2720" t="s"/>
      <c r="BB2720" t="n">
        <v>60270</v>
      </c>
      <c r="BC2720" t="n">
        <v>52.528676</v>
      </c>
      <c r="BD2720" t="n">
        <v>52.528676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2061</v>
      </c>
      <c r="F2721" t="n">
        <v>1765648</v>
      </c>
      <c r="G2721" t="s">
        <v>74</v>
      </c>
      <c r="H2721" t="s">
        <v>75</v>
      </c>
      <c r="I2721" t="s"/>
      <c r="J2721" t="s">
        <v>74</v>
      </c>
      <c r="K2721" t="n">
        <v>91</v>
      </c>
      <c r="L2721" t="s">
        <v>76</v>
      </c>
      <c r="M2721" t="s"/>
      <c r="N2721" t="s">
        <v>2065</v>
      </c>
      <c r="O2721" t="s">
        <v>78</v>
      </c>
      <c r="P2721" t="s">
        <v>2063</v>
      </c>
      <c r="Q2721" t="s"/>
      <c r="R2721" t="s">
        <v>79</v>
      </c>
      <c r="S2721" t="s">
        <v>94</v>
      </c>
      <c r="T2721" t="s">
        <v>81</v>
      </c>
      <c r="U2721" t="s">
        <v>82</v>
      </c>
      <c r="V2721" t="s">
        <v>83</v>
      </c>
      <c r="W2721" t="s">
        <v>84</v>
      </c>
      <c r="X2721" t="s"/>
      <c r="Y2721" t="s">
        <v>85</v>
      </c>
      <c r="Z2721">
        <f>HYPERLINK("https://hotel-media.eclerx.com/savepage/tk_15462413465032802_sr_188.html","info")</f>
        <v/>
      </c>
      <c r="AA2721" t="n">
        <v>228052</v>
      </c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40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937875</v>
      </c>
      <c r="AZ2721" t="s">
        <v>2064</v>
      </c>
      <c r="BA2721" t="s"/>
      <c r="BB2721" t="n">
        <v>60270</v>
      </c>
      <c r="BC2721" t="n">
        <v>52.528676</v>
      </c>
      <c r="BD2721" t="n">
        <v>52.528676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2061</v>
      </c>
      <c r="F2722" t="n">
        <v>1765648</v>
      </c>
      <c r="G2722" t="s">
        <v>74</v>
      </c>
      <c r="H2722" t="s">
        <v>75</v>
      </c>
      <c r="I2722" t="s"/>
      <c r="J2722" t="s">
        <v>74</v>
      </c>
      <c r="K2722" t="n">
        <v>91</v>
      </c>
      <c r="L2722" t="s">
        <v>76</v>
      </c>
      <c r="M2722" t="s"/>
      <c r="N2722" t="s">
        <v>1692</v>
      </c>
      <c r="O2722" t="s">
        <v>78</v>
      </c>
      <c r="P2722" t="s">
        <v>2063</v>
      </c>
      <c r="Q2722" t="s"/>
      <c r="R2722" t="s">
        <v>79</v>
      </c>
      <c r="S2722" t="s">
        <v>94</v>
      </c>
      <c r="T2722" t="s">
        <v>81</v>
      </c>
      <c r="U2722" t="s">
        <v>82</v>
      </c>
      <c r="V2722" t="s">
        <v>83</v>
      </c>
      <c r="W2722" t="s">
        <v>84</v>
      </c>
      <c r="X2722" t="s"/>
      <c r="Y2722" t="s">
        <v>85</v>
      </c>
      <c r="Z2722">
        <f>HYPERLINK("https://hotel-media.eclerx.com/savepage/tk_15462413465032802_sr_188.html","info")</f>
        <v/>
      </c>
      <c r="AA2722" t="n">
        <v>228052</v>
      </c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40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937875</v>
      </c>
      <c r="AZ2722" t="s">
        <v>2064</v>
      </c>
      <c r="BA2722" t="s"/>
      <c r="BB2722" t="n">
        <v>60270</v>
      </c>
      <c r="BC2722" t="n">
        <v>52.528676</v>
      </c>
      <c r="BD2722" t="n">
        <v>52.528676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2142</v>
      </c>
      <c r="F2723" t="n">
        <v>346694</v>
      </c>
      <c r="G2723" t="s">
        <v>74</v>
      </c>
      <c r="H2723" t="s">
        <v>75</v>
      </c>
      <c r="I2723" t="s"/>
      <c r="J2723" t="s">
        <v>74</v>
      </c>
      <c r="K2723" t="n">
        <v>107.85</v>
      </c>
      <c r="L2723" t="s">
        <v>76</v>
      </c>
      <c r="M2723" t="s"/>
      <c r="N2723" t="s">
        <v>93</v>
      </c>
      <c r="O2723" t="s">
        <v>78</v>
      </c>
      <c r="P2723" t="s">
        <v>2142</v>
      </c>
      <c r="Q2723" t="s"/>
      <c r="R2723" t="s">
        <v>112</v>
      </c>
      <c r="S2723" t="s">
        <v>2143</v>
      </c>
      <c r="T2723" t="s">
        <v>81</v>
      </c>
      <c r="U2723" t="s">
        <v>82</v>
      </c>
      <c r="V2723" t="s">
        <v>83</v>
      </c>
      <c r="W2723" t="s">
        <v>84</v>
      </c>
      <c r="X2723" t="s"/>
      <c r="Y2723" t="s">
        <v>85</v>
      </c>
      <c r="Z2723">
        <f>HYPERLINK("https://hotel-media.eclerx.com/savepage/tk_15462417734295552_sr_189.html","info")</f>
        <v/>
      </c>
      <c r="AA2723" t="n">
        <v>17082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242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937859</v>
      </c>
      <c r="AZ2723" t="s">
        <v>2144</v>
      </c>
      <c r="BA2723" t="s"/>
      <c r="BB2723" t="n">
        <v>67555</v>
      </c>
      <c r="BC2723" t="n">
        <v>52.501652</v>
      </c>
      <c r="BD2723" t="n">
        <v>52.501652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2142</v>
      </c>
      <c r="F2724" t="n">
        <v>346694</v>
      </c>
      <c r="G2724" t="s">
        <v>74</v>
      </c>
      <c r="H2724" t="s">
        <v>75</v>
      </c>
      <c r="I2724" t="s"/>
      <c r="J2724" t="s">
        <v>74</v>
      </c>
      <c r="K2724" t="n">
        <v>126</v>
      </c>
      <c r="L2724" t="s">
        <v>76</v>
      </c>
      <c r="M2724" t="s"/>
      <c r="N2724" t="s">
        <v>95</v>
      </c>
      <c r="O2724" t="s">
        <v>78</v>
      </c>
      <c r="P2724" t="s">
        <v>2142</v>
      </c>
      <c r="Q2724" t="s"/>
      <c r="R2724" t="s">
        <v>112</v>
      </c>
      <c r="S2724" t="s">
        <v>1046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>
        <f>HYPERLINK("https://hotel-media.eclerx.com/savepage/tk_15462417734295552_sr_189.html","info")</f>
        <v/>
      </c>
      <c r="AA2724" t="n">
        <v>17082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242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937859</v>
      </c>
      <c r="AZ2724" t="s">
        <v>2144</v>
      </c>
      <c r="BA2724" t="s"/>
      <c r="BB2724" t="n">
        <v>67555</v>
      </c>
      <c r="BC2724" t="n">
        <v>52.501652</v>
      </c>
      <c r="BD2724" t="n">
        <v>52.501652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2142</v>
      </c>
      <c r="F2725" t="n">
        <v>346694</v>
      </c>
      <c r="G2725" t="s">
        <v>74</v>
      </c>
      <c r="H2725" t="s">
        <v>75</v>
      </c>
      <c r="I2725" t="s"/>
      <c r="J2725" t="s">
        <v>74</v>
      </c>
      <c r="K2725" t="n">
        <v>136</v>
      </c>
      <c r="L2725" t="s">
        <v>76</v>
      </c>
      <c r="M2725" t="s"/>
      <c r="N2725" t="s">
        <v>201</v>
      </c>
      <c r="O2725" t="s">
        <v>78</v>
      </c>
      <c r="P2725" t="s">
        <v>2142</v>
      </c>
      <c r="Q2725" t="s"/>
      <c r="R2725" t="s">
        <v>112</v>
      </c>
      <c r="S2725" t="s">
        <v>912</v>
      </c>
      <c r="T2725" t="s">
        <v>81</v>
      </c>
      <c r="U2725" t="s">
        <v>82</v>
      </c>
      <c r="V2725" t="s">
        <v>83</v>
      </c>
      <c r="W2725" t="s">
        <v>84</v>
      </c>
      <c r="X2725" t="s"/>
      <c r="Y2725" t="s">
        <v>85</v>
      </c>
      <c r="Z2725">
        <f>HYPERLINK("https://hotel-media.eclerx.com/savepage/tk_15462417734295552_sr_189.html","info")</f>
        <v/>
      </c>
      <c r="AA2725" t="n">
        <v>17082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242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937859</v>
      </c>
      <c r="AZ2725" t="s">
        <v>2144</v>
      </c>
      <c r="BA2725" t="s"/>
      <c r="BB2725" t="n">
        <v>67555</v>
      </c>
      <c r="BC2725" t="n">
        <v>52.501652</v>
      </c>
      <c r="BD2725" t="n">
        <v>52.501652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2142</v>
      </c>
      <c r="F2726" t="n">
        <v>346694</v>
      </c>
      <c r="G2726" t="s">
        <v>74</v>
      </c>
      <c r="H2726" t="s">
        <v>75</v>
      </c>
      <c r="I2726" t="s"/>
      <c r="J2726" t="s">
        <v>74</v>
      </c>
      <c r="K2726" t="n">
        <v>156</v>
      </c>
      <c r="L2726" t="s">
        <v>76</v>
      </c>
      <c r="M2726" t="s"/>
      <c r="N2726" t="s">
        <v>203</v>
      </c>
      <c r="O2726" t="s">
        <v>78</v>
      </c>
      <c r="P2726" t="s">
        <v>2142</v>
      </c>
      <c r="Q2726" t="s"/>
      <c r="R2726" t="s">
        <v>112</v>
      </c>
      <c r="S2726" t="s">
        <v>755</v>
      </c>
      <c r="T2726" t="s">
        <v>81</v>
      </c>
      <c r="U2726" t="s">
        <v>82</v>
      </c>
      <c r="V2726" t="s">
        <v>83</v>
      </c>
      <c r="W2726" t="s">
        <v>84</v>
      </c>
      <c r="X2726" t="s"/>
      <c r="Y2726" t="s">
        <v>85</v>
      </c>
      <c r="Z2726">
        <f>HYPERLINK("https://hotel-media.eclerx.com/savepage/tk_15462417734295552_sr_189.html","info")</f>
        <v/>
      </c>
      <c r="AA2726" t="n">
        <v>17082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242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937859</v>
      </c>
      <c r="AZ2726" t="s">
        <v>2144</v>
      </c>
      <c r="BA2726" t="s"/>
      <c r="BB2726" t="n">
        <v>67555</v>
      </c>
      <c r="BC2726" t="n">
        <v>52.501652</v>
      </c>
      <c r="BD2726" t="n">
        <v>52.501652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953</v>
      </c>
      <c r="F2727" t="n">
        <v>5935711</v>
      </c>
      <c r="G2727" t="s">
        <v>74</v>
      </c>
      <c r="H2727" t="s">
        <v>75</v>
      </c>
      <c r="I2727" t="s"/>
      <c r="J2727" t="s">
        <v>74</v>
      </c>
      <c r="K2727" t="n">
        <v>72.5</v>
      </c>
      <c r="L2727" t="s">
        <v>76</v>
      </c>
      <c r="M2727" t="s"/>
      <c r="N2727" t="s">
        <v>954</v>
      </c>
      <c r="O2727" t="s">
        <v>78</v>
      </c>
      <c r="P2727" t="s">
        <v>955</v>
      </c>
      <c r="Q2727" t="s"/>
      <c r="R2727" t="s">
        <v>171</v>
      </c>
      <c r="S2727" t="s">
        <v>956</v>
      </c>
      <c r="T2727" t="s">
        <v>81</v>
      </c>
      <c r="U2727" t="s">
        <v>82</v>
      </c>
      <c r="V2727" t="s">
        <v>83</v>
      </c>
      <c r="W2727" t="s">
        <v>84</v>
      </c>
      <c r="X2727" t="s"/>
      <c r="Y2727" t="s">
        <v>85</v>
      </c>
      <c r="Z2727">
        <f>HYPERLINK("https://hotel-media.eclerx.com/savepage/tk_15462419233645973_sr_189.html","info")</f>
        <v/>
      </c>
      <c r="AA2727" t="n">
        <v>215634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315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1239537</v>
      </c>
      <c r="AZ2727" t="s">
        <v>957</v>
      </c>
      <c r="BA2727" t="s"/>
      <c r="BB2727" t="n">
        <v>222579</v>
      </c>
      <c r="BC2727" t="n">
        <v>52.51644</v>
      </c>
      <c r="BD2727" t="n">
        <v>52.51644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953</v>
      </c>
      <c r="F2728" t="n">
        <v>5935711</v>
      </c>
      <c r="G2728" t="s">
        <v>74</v>
      </c>
      <c r="H2728" t="s">
        <v>75</v>
      </c>
      <c r="I2728" t="s"/>
      <c r="J2728" t="s">
        <v>74</v>
      </c>
      <c r="K2728" t="n">
        <v>92.5</v>
      </c>
      <c r="L2728" t="s">
        <v>76</v>
      </c>
      <c r="M2728" t="s"/>
      <c r="N2728" t="s">
        <v>958</v>
      </c>
      <c r="O2728" t="s">
        <v>78</v>
      </c>
      <c r="P2728" t="s">
        <v>955</v>
      </c>
      <c r="Q2728" t="s"/>
      <c r="R2728" t="s">
        <v>171</v>
      </c>
      <c r="S2728" t="s">
        <v>959</v>
      </c>
      <c r="T2728" t="s">
        <v>81</v>
      </c>
      <c r="U2728" t="s">
        <v>82</v>
      </c>
      <c r="V2728" t="s">
        <v>83</v>
      </c>
      <c r="W2728" t="s">
        <v>84</v>
      </c>
      <c r="X2728" t="s"/>
      <c r="Y2728" t="s">
        <v>85</v>
      </c>
      <c r="Z2728">
        <f>HYPERLINK("https://hotel-media.eclerx.com/savepage/tk_15462419233645973_sr_189.html","info")</f>
        <v/>
      </c>
      <c r="AA2728" t="n">
        <v>215634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315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1239537</v>
      </c>
      <c r="AZ2728" t="s">
        <v>957</v>
      </c>
      <c r="BA2728" t="s"/>
      <c r="BB2728" t="n">
        <v>222579</v>
      </c>
      <c r="BC2728" t="n">
        <v>52.51644</v>
      </c>
      <c r="BD2728" t="n">
        <v>52.51644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1251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75.59999999999999</v>
      </c>
      <c r="L2729" t="s">
        <v>76</v>
      </c>
      <c r="M2729" t="s"/>
      <c r="N2729" t="s">
        <v>1252</v>
      </c>
      <c r="O2729" t="s">
        <v>78</v>
      </c>
      <c r="P2729" t="s">
        <v>1251</v>
      </c>
      <c r="Q2729" t="s"/>
      <c r="R2729" t="s">
        <v>79</v>
      </c>
      <c r="S2729" t="s">
        <v>315</v>
      </c>
      <c r="T2729" t="s">
        <v>81</v>
      </c>
      <c r="U2729" t="s">
        <v>82</v>
      </c>
      <c r="V2729" t="s">
        <v>83</v>
      </c>
      <c r="W2729" t="s">
        <v>109</v>
      </c>
      <c r="X2729" t="s"/>
      <c r="Y2729" t="s">
        <v>85</v>
      </c>
      <c r="Z2729">
        <f>HYPERLINK("https://hotel-media.eclerx.com/savepage/tk_15462416294201047_sr_188.html","info")</f>
        <v/>
      </c>
      <c r="AA2729" t="n">
        <v>-5876998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193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5876998</v>
      </c>
      <c r="AZ2729" t="s">
        <v>1253</v>
      </c>
      <c r="BA2729" t="s"/>
      <c r="BB2729" t="n">
        <v>563529</v>
      </c>
      <c r="BC2729" t="n">
        <v>52.55584</v>
      </c>
      <c r="BD2729" t="n">
        <v>52.55584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1251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80.09999999999999</v>
      </c>
      <c r="L2730" t="s">
        <v>76</v>
      </c>
      <c r="M2730" t="s"/>
      <c r="N2730" t="s">
        <v>95</v>
      </c>
      <c r="O2730" t="s">
        <v>78</v>
      </c>
      <c r="P2730" t="s">
        <v>1251</v>
      </c>
      <c r="Q2730" t="s"/>
      <c r="R2730" t="s">
        <v>79</v>
      </c>
      <c r="S2730" t="s">
        <v>239</v>
      </c>
      <c r="T2730" t="s">
        <v>81</v>
      </c>
      <c r="U2730" t="s">
        <v>82</v>
      </c>
      <c r="V2730" t="s">
        <v>83</v>
      </c>
      <c r="W2730" t="s">
        <v>109</v>
      </c>
      <c r="X2730" t="s"/>
      <c r="Y2730" t="s">
        <v>85</v>
      </c>
      <c r="Z2730">
        <f>HYPERLINK("https://hotel-media.eclerx.com/savepage/tk_15462416294201047_sr_188.html","info")</f>
        <v/>
      </c>
      <c r="AA2730" t="n">
        <v>-5876998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193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5876998</v>
      </c>
      <c r="AZ2730" t="s">
        <v>1253</v>
      </c>
      <c r="BA2730" t="s"/>
      <c r="BB2730" t="n">
        <v>563529</v>
      </c>
      <c r="BC2730" t="n">
        <v>52.55584</v>
      </c>
      <c r="BD2730" t="n">
        <v>52.55584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1251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108</v>
      </c>
      <c r="L2731" t="s">
        <v>76</v>
      </c>
      <c r="M2731" t="s"/>
      <c r="N2731" t="s">
        <v>1254</v>
      </c>
      <c r="O2731" t="s">
        <v>78</v>
      </c>
      <c r="P2731" t="s">
        <v>1251</v>
      </c>
      <c r="Q2731" t="s"/>
      <c r="R2731" t="s">
        <v>79</v>
      </c>
      <c r="S2731" t="s">
        <v>401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>
        <f>HYPERLINK("https://hotel-media.eclerx.com/savepage/tk_15462416294201047_sr_188.html","info")</f>
        <v/>
      </c>
      <c r="AA2731" t="n">
        <v>-5876998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193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5876998</v>
      </c>
      <c r="AZ2731" t="s">
        <v>1253</v>
      </c>
      <c r="BA2731" t="s"/>
      <c r="BB2731" t="n">
        <v>563529</v>
      </c>
      <c r="BC2731" t="n">
        <v>52.55584</v>
      </c>
      <c r="BD2731" t="n">
        <v>52.55584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2337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56</v>
      </c>
      <c r="L2732" t="s">
        <v>76</v>
      </c>
      <c r="M2732" t="s"/>
      <c r="N2732" t="s">
        <v>787</v>
      </c>
      <c r="O2732" t="s">
        <v>78</v>
      </c>
      <c r="P2732" t="s">
        <v>2337</v>
      </c>
      <c r="Q2732" t="s"/>
      <c r="R2732" t="s">
        <v>79</v>
      </c>
      <c r="S2732" t="s">
        <v>1236</v>
      </c>
      <c r="T2732" t="s">
        <v>81</v>
      </c>
      <c r="U2732" t="s">
        <v>82</v>
      </c>
      <c r="V2732" t="s">
        <v>83</v>
      </c>
      <c r="W2732" t="s">
        <v>109</v>
      </c>
      <c r="X2732" t="s"/>
      <c r="Y2732" t="s">
        <v>85</v>
      </c>
      <c r="Z2732">
        <f>HYPERLINK("https://hotel-media.eclerx.com/savepage/tk_15462421173615885_sr_189.html","info")</f>
        <v/>
      </c>
      <c r="AA2732" t="n">
        <v>-8979225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406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8979225</v>
      </c>
      <c r="AZ2732" t="s">
        <v>2338</v>
      </c>
      <c r="BA2732" t="s"/>
      <c r="BB2732" t="n">
        <v>37289</v>
      </c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2337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60</v>
      </c>
      <c r="L2733" t="s">
        <v>76</v>
      </c>
      <c r="M2733" t="s"/>
      <c r="N2733" t="s">
        <v>104</v>
      </c>
      <c r="O2733" t="s">
        <v>78</v>
      </c>
      <c r="P2733" t="s">
        <v>2337</v>
      </c>
      <c r="Q2733" t="s"/>
      <c r="R2733" t="s">
        <v>79</v>
      </c>
      <c r="S2733" t="s">
        <v>377</v>
      </c>
      <c r="T2733" t="s">
        <v>81</v>
      </c>
      <c r="U2733" t="s">
        <v>82</v>
      </c>
      <c r="V2733" t="s">
        <v>83</v>
      </c>
      <c r="W2733" t="s">
        <v>109</v>
      </c>
      <c r="X2733" t="s"/>
      <c r="Y2733" t="s">
        <v>85</v>
      </c>
      <c r="Z2733">
        <f>HYPERLINK("https://hotel-media.eclerx.com/savepage/tk_15462421173615885_sr_189.html","info")</f>
        <v/>
      </c>
      <c r="AA2733" t="n">
        <v>-8979225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406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8979225</v>
      </c>
      <c r="AZ2733" t="s">
        <v>2338</v>
      </c>
      <c r="BA2733" t="s"/>
      <c r="BB2733" t="n">
        <v>37289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2337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64.98999999999999</v>
      </c>
      <c r="L2734" t="s">
        <v>76</v>
      </c>
      <c r="M2734" t="s"/>
      <c r="N2734" t="s">
        <v>183</v>
      </c>
      <c r="O2734" t="s">
        <v>78</v>
      </c>
      <c r="P2734" t="s">
        <v>2337</v>
      </c>
      <c r="Q2734" t="s"/>
      <c r="R2734" t="s">
        <v>79</v>
      </c>
      <c r="S2734" t="s">
        <v>1123</v>
      </c>
      <c r="T2734" t="s">
        <v>81</v>
      </c>
      <c r="U2734" t="s">
        <v>82</v>
      </c>
      <c r="V2734" t="s">
        <v>83</v>
      </c>
      <c r="W2734" t="s">
        <v>109</v>
      </c>
      <c r="X2734" t="s"/>
      <c r="Y2734" t="s">
        <v>85</v>
      </c>
      <c r="Z2734">
        <f>HYPERLINK("https://hotel-media.eclerx.com/savepage/tk_15462421173615885_sr_189.html","info")</f>
        <v/>
      </c>
      <c r="AA2734" t="n">
        <v>-8979225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406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8979225</v>
      </c>
      <c r="AZ2734" t="s">
        <v>2338</v>
      </c>
      <c r="BA2734" t="s"/>
      <c r="BB2734" t="n">
        <v>37289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2339</v>
      </c>
      <c r="F2735" t="n">
        <v>2189623</v>
      </c>
      <c r="G2735" t="s">
        <v>74</v>
      </c>
      <c r="H2735" t="s">
        <v>75</v>
      </c>
      <c r="I2735" t="s"/>
      <c r="J2735" t="s">
        <v>74</v>
      </c>
      <c r="K2735" t="n">
        <v>72.90000000000001</v>
      </c>
      <c r="L2735" t="s">
        <v>76</v>
      </c>
      <c r="M2735" t="s"/>
      <c r="N2735" t="s">
        <v>93</v>
      </c>
      <c r="O2735" t="s">
        <v>78</v>
      </c>
      <c r="P2735" t="s">
        <v>2340</v>
      </c>
      <c r="Q2735" t="s"/>
      <c r="R2735" t="s">
        <v>171</v>
      </c>
      <c r="S2735" t="s">
        <v>2341</v>
      </c>
      <c r="T2735" t="s">
        <v>81</v>
      </c>
      <c r="U2735" t="s">
        <v>82</v>
      </c>
      <c r="V2735" t="s">
        <v>83</v>
      </c>
      <c r="W2735" t="s">
        <v>109</v>
      </c>
      <c r="X2735" t="s"/>
      <c r="Y2735" t="s">
        <v>85</v>
      </c>
      <c r="Z2735">
        <f>HYPERLINK("https://hotel-media.eclerx.com/savepage/tk_15462415914487977_sr_189.html","info")</f>
        <v/>
      </c>
      <c r="AA2735" t="n">
        <v>414579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155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2071786</v>
      </c>
      <c r="AZ2735" t="s">
        <v>2342</v>
      </c>
      <c r="BA2735" t="s"/>
      <c r="BB2735" t="n">
        <v>692317</v>
      </c>
      <c r="BC2735" t="n">
        <v>52.5282</v>
      </c>
      <c r="BD2735" t="n">
        <v>52.5282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2339</v>
      </c>
      <c r="F2736" t="n">
        <v>2189623</v>
      </c>
      <c r="G2736" t="s">
        <v>74</v>
      </c>
      <c r="H2736" t="s">
        <v>75</v>
      </c>
      <c r="I2736" t="s"/>
      <c r="J2736" t="s">
        <v>74</v>
      </c>
      <c r="K2736" t="n">
        <v>81</v>
      </c>
      <c r="L2736" t="s">
        <v>76</v>
      </c>
      <c r="M2736" t="s"/>
      <c r="N2736" t="s">
        <v>104</v>
      </c>
      <c r="O2736" t="s">
        <v>78</v>
      </c>
      <c r="P2736" t="s">
        <v>2340</v>
      </c>
      <c r="Q2736" t="s"/>
      <c r="R2736" t="s">
        <v>171</v>
      </c>
      <c r="S2736" t="s">
        <v>721</v>
      </c>
      <c r="T2736" t="s">
        <v>81</v>
      </c>
      <c r="U2736" t="s">
        <v>82</v>
      </c>
      <c r="V2736" t="s">
        <v>83</v>
      </c>
      <c r="W2736" t="s">
        <v>109</v>
      </c>
      <c r="X2736" t="s"/>
      <c r="Y2736" t="s">
        <v>85</v>
      </c>
      <c r="Z2736">
        <f>HYPERLINK("https://hotel-media.eclerx.com/savepage/tk_15462415914487977_sr_189.html","info")</f>
        <v/>
      </c>
      <c r="AA2736" t="n">
        <v>414579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155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2071786</v>
      </c>
      <c r="AZ2736" t="s">
        <v>2342</v>
      </c>
      <c r="BA2736" t="s"/>
      <c r="BB2736" t="n">
        <v>692317</v>
      </c>
      <c r="BC2736" t="n">
        <v>52.5282</v>
      </c>
      <c r="BD2736" t="n">
        <v>52.5282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2339</v>
      </c>
      <c r="F2737" t="n">
        <v>2189623</v>
      </c>
      <c r="G2737" t="s">
        <v>74</v>
      </c>
      <c r="H2737" t="s">
        <v>75</v>
      </c>
      <c r="I2737" t="s"/>
      <c r="J2737" t="s">
        <v>74</v>
      </c>
      <c r="K2737" t="n">
        <v>81.91</v>
      </c>
      <c r="L2737" t="s">
        <v>76</v>
      </c>
      <c r="M2737" t="s"/>
      <c r="N2737" t="s">
        <v>2343</v>
      </c>
      <c r="O2737" t="s">
        <v>78</v>
      </c>
      <c r="P2737" t="s">
        <v>2340</v>
      </c>
      <c r="Q2737" t="s"/>
      <c r="R2737" t="s">
        <v>171</v>
      </c>
      <c r="S2737" t="s">
        <v>2344</v>
      </c>
      <c r="T2737" t="s">
        <v>81</v>
      </c>
      <c r="U2737" t="s">
        <v>82</v>
      </c>
      <c r="V2737" t="s">
        <v>83</v>
      </c>
      <c r="W2737" t="s">
        <v>109</v>
      </c>
      <c r="X2737" t="s"/>
      <c r="Y2737" t="s">
        <v>85</v>
      </c>
      <c r="Z2737">
        <f>HYPERLINK("https://hotel-media.eclerx.com/savepage/tk_15462415914487977_sr_189.html","info")</f>
        <v/>
      </c>
      <c r="AA2737" t="n">
        <v>414579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155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2071786</v>
      </c>
      <c r="AZ2737" t="s">
        <v>2342</v>
      </c>
      <c r="BA2737" t="s"/>
      <c r="BB2737" t="n">
        <v>692317</v>
      </c>
      <c r="BC2737" t="n">
        <v>52.5282</v>
      </c>
      <c r="BD2737" t="n">
        <v>52.5282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2339</v>
      </c>
      <c r="F2738" t="n">
        <v>2189623</v>
      </c>
      <c r="G2738" t="s">
        <v>74</v>
      </c>
      <c r="H2738" t="s">
        <v>75</v>
      </c>
      <c r="I2738" t="s"/>
      <c r="J2738" t="s">
        <v>74</v>
      </c>
      <c r="K2738" t="n">
        <v>91</v>
      </c>
      <c r="L2738" t="s">
        <v>76</v>
      </c>
      <c r="M2738" t="s"/>
      <c r="N2738" t="s">
        <v>182</v>
      </c>
      <c r="O2738" t="s">
        <v>78</v>
      </c>
      <c r="P2738" t="s">
        <v>2340</v>
      </c>
      <c r="Q2738" t="s"/>
      <c r="R2738" t="s">
        <v>171</v>
      </c>
      <c r="S2738" t="s">
        <v>94</v>
      </c>
      <c r="T2738" t="s">
        <v>81</v>
      </c>
      <c r="U2738" t="s">
        <v>82</v>
      </c>
      <c r="V2738" t="s">
        <v>83</v>
      </c>
      <c r="W2738" t="s">
        <v>109</v>
      </c>
      <c r="X2738" t="s"/>
      <c r="Y2738" t="s">
        <v>85</v>
      </c>
      <c r="Z2738">
        <f>HYPERLINK("https://hotel-media.eclerx.com/savepage/tk_15462415914487977_sr_189.html","info")</f>
        <v/>
      </c>
      <c r="AA2738" t="n">
        <v>414579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155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2071786</v>
      </c>
      <c r="AZ2738" t="s">
        <v>2342</v>
      </c>
      <c r="BA2738" t="s"/>
      <c r="BB2738" t="n">
        <v>692317</v>
      </c>
      <c r="BC2738" t="n">
        <v>52.5282</v>
      </c>
      <c r="BD2738" t="n">
        <v>52.5282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2339</v>
      </c>
      <c r="F2739" t="n">
        <v>2189623</v>
      </c>
      <c r="G2739" t="s">
        <v>74</v>
      </c>
      <c r="H2739" t="s">
        <v>75</v>
      </c>
      <c r="I2739" t="s"/>
      <c r="J2739" t="s">
        <v>74</v>
      </c>
      <c r="K2739" t="n">
        <v>108.91</v>
      </c>
      <c r="L2739" t="s">
        <v>76</v>
      </c>
      <c r="M2739" t="s"/>
      <c r="N2739" t="s">
        <v>690</v>
      </c>
      <c r="O2739" t="s">
        <v>78</v>
      </c>
      <c r="P2739" t="s">
        <v>2340</v>
      </c>
      <c r="Q2739" t="s"/>
      <c r="R2739" t="s">
        <v>171</v>
      </c>
      <c r="S2739" t="s">
        <v>2345</v>
      </c>
      <c r="T2739" t="s">
        <v>81</v>
      </c>
      <c r="U2739" t="s">
        <v>82</v>
      </c>
      <c r="V2739" t="s">
        <v>83</v>
      </c>
      <c r="W2739" t="s">
        <v>109</v>
      </c>
      <c r="X2739" t="s"/>
      <c r="Y2739" t="s">
        <v>85</v>
      </c>
      <c r="Z2739">
        <f>HYPERLINK("https://hotel-media.eclerx.com/savepage/tk_15462415914487977_sr_189.html","info")</f>
        <v/>
      </c>
      <c r="AA2739" t="n">
        <v>414579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155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2071786</v>
      </c>
      <c r="AZ2739" t="s">
        <v>2342</v>
      </c>
      <c r="BA2739" t="s"/>
      <c r="BB2739" t="n">
        <v>692317</v>
      </c>
      <c r="BC2739" t="n">
        <v>52.5282</v>
      </c>
      <c r="BD2739" t="n">
        <v>52.5282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2339</v>
      </c>
      <c r="F2740" t="n">
        <v>2189623</v>
      </c>
      <c r="G2740" t="s">
        <v>74</v>
      </c>
      <c r="H2740" t="s">
        <v>75</v>
      </c>
      <c r="I2740" t="s"/>
      <c r="J2740" t="s">
        <v>74</v>
      </c>
      <c r="K2740" t="n">
        <v>121</v>
      </c>
      <c r="L2740" t="s">
        <v>76</v>
      </c>
      <c r="M2740" t="s"/>
      <c r="N2740" t="s">
        <v>1753</v>
      </c>
      <c r="O2740" t="s">
        <v>78</v>
      </c>
      <c r="P2740" t="s">
        <v>2340</v>
      </c>
      <c r="Q2740" t="s"/>
      <c r="R2740" t="s">
        <v>171</v>
      </c>
      <c r="S2740" t="s">
        <v>668</v>
      </c>
      <c r="T2740" t="s">
        <v>81</v>
      </c>
      <c r="U2740" t="s">
        <v>82</v>
      </c>
      <c r="V2740" t="s">
        <v>83</v>
      </c>
      <c r="W2740" t="s">
        <v>109</v>
      </c>
      <c r="X2740" t="s"/>
      <c r="Y2740" t="s">
        <v>85</v>
      </c>
      <c r="Z2740">
        <f>HYPERLINK("https://hotel-media.eclerx.com/savepage/tk_15462415914487977_sr_189.html","info")</f>
        <v/>
      </c>
      <c r="AA2740" t="n">
        <v>414579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155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2071786</v>
      </c>
      <c r="AZ2740" t="s">
        <v>2342</v>
      </c>
      <c r="BA2740" t="s"/>
      <c r="BB2740" t="n">
        <v>692317</v>
      </c>
      <c r="BC2740" t="n">
        <v>52.5282</v>
      </c>
      <c r="BD2740" t="n">
        <v>52.5282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2346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85</v>
      </c>
      <c r="L2741" t="s">
        <v>76</v>
      </c>
      <c r="M2741" t="s"/>
      <c r="N2741" t="s">
        <v>2347</v>
      </c>
      <c r="O2741" t="s">
        <v>78</v>
      </c>
      <c r="P2741" t="s">
        <v>2346</v>
      </c>
      <c r="Q2741" t="s"/>
      <c r="R2741" t="s">
        <v>79</v>
      </c>
      <c r="S2741" t="s">
        <v>211</v>
      </c>
      <c r="T2741" t="s">
        <v>81</v>
      </c>
      <c r="U2741" t="s">
        <v>82</v>
      </c>
      <c r="V2741" t="s">
        <v>83</v>
      </c>
      <c r="W2741" t="s">
        <v>109</v>
      </c>
      <c r="X2741" t="s"/>
      <c r="Y2741" t="s">
        <v>85</v>
      </c>
      <c r="Z2741">
        <f>HYPERLINK("https://hotel-media.eclerx.com/savepage/tk_15462421847782073_sr_188.html","info")</f>
        <v/>
      </c>
      <c r="AA2741" t="n">
        <v>-2071515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496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2071515</v>
      </c>
      <c r="AZ2741" t="s">
        <v>2348</v>
      </c>
      <c r="BA2741" t="s"/>
      <c r="BB2741" t="n">
        <v>153660</v>
      </c>
      <c r="BC2741" t="n">
        <v>52.501</v>
      </c>
      <c r="BD2741" t="n">
        <v>52.501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2346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119</v>
      </c>
      <c r="L2742" t="s">
        <v>76</v>
      </c>
      <c r="M2742" t="s"/>
      <c r="N2742" t="s">
        <v>104</v>
      </c>
      <c r="O2742" t="s">
        <v>78</v>
      </c>
      <c r="P2742" t="s">
        <v>2346</v>
      </c>
      <c r="Q2742" t="s"/>
      <c r="R2742" t="s">
        <v>79</v>
      </c>
      <c r="S2742" t="s">
        <v>204</v>
      </c>
      <c r="T2742" t="s">
        <v>81</v>
      </c>
      <c r="U2742" t="s">
        <v>82</v>
      </c>
      <c r="V2742" t="s">
        <v>83</v>
      </c>
      <c r="W2742" t="s">
        <v>109</v>
      </c>
      <c r="X2742" t="s"/>
      <c r="Y2742" t="s">
        <v>85</v>
      </c>
      <c r="Z2742">
        <f>HYPERLINK("https://hotel-media.eclerx.com/savepage/tk_15462421847782073_sr_188.html","info")</f>
        <v/>
      </c>
      <c r="AA2742" t="n">
        <v>-2071515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496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2071515</v>
      </c>
      <c r="AZ2742" t="s">
        <v>2348</v>
      </c>
      <c r="BA2742" t="s"/>
      <c r="BB2742" t="n">
        <v>153660</v>
      </c>
      <c r="BC2742" t="n">
        <v>52.501</v>
      </c>
      <c r="BD2742" t="n">
        <v>52.501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2349</v>
      </c>
      <c r="F2743" t="n">
        <v>-1</v>
      </c>
      <c r="G2743" t="s">
        <v>74</v>
      </c>
      <c r="H2743" t="s">
        <v>75</v>
      </c>
      <c r="I2743" t="s"/>
      <c r="J2743" t="s">
        <v>74</v>
      </c>
      <c r="K2743" t="n">
        <v>72.09999999999999</v>
      </c>
      <c r="L2743" t="s">
        <v>76</v>
      </c>
      <c r="M2743" t="s"/>
      <c r="N2743" t="s">
        <v>93</v>
      </c>
      <c r="O2743" t="s">
        <v>78</v>
      </c>
      <c r="P2743" t="s">
        <v>2349</v>
      </c>
      <c r="Q2743" t="s"/>
      <c r="R2743" t="s">
        <v>171</v>
      </c>
      <c r="S2743" t="s">
        <v>2350</v>
      </c>
      <c r="T2743" t="s">
        <v>81</v>
      </c>
      <c r="U2743" t="s">
        <v>82</v>
      </c>
      <c r="V2743" t="s">
        <v>83</v>
      </c>
      <c r="W2743" t="s">
        <v>109</v>
      </c>
      <c r="X2743" t="s"/>
      <c r="Y2743" t="s">
        <v>85</v>
      </c>
      <c r="Z2743">
        <f>HYPERLINK("https://hotel-media.eclerx.com/savepage/tk_15462416381519556_sr_188.html","info")</f>
        <v/>
      </c>
      <c r="AA2743" t="n">
        <v>-2071793</v>
      </c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198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2071793</v>
      </c>
      <c r="AZ2743" t="s">
        <v>2351</v>
      </c>
      <c r="BA2743" t="s"/>
      <c r="BB2743" t="n">
        <v>584282</v>
      </c>
      <c r="BC2743" t="n">
        <v>52.55822</v>
      </c>
      <c r="BD2743" t="n">
        <v>52.55822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2349</v>
      </c>
      <c r="F2744" t="n">
        <v>-1</v>
      </c>
      <c r="G2744" t="s">
        <v>74</v>
      </c>
      <c r="H2744" t="s">
        <v>75</v>
      </c>
      <c r="I2744" t="s"/>
      <c r="J2744" t="s">
        <v>74</v>
      </c>
      <c r="K2744" t="n">
        <v>79</v>
      </c>
      <c r="L2744" t="s">
        <v>76</v>
      </c>
      <c r="M2744" t="s"/>
      <c r="N2744" t="s">
        <v>95</v>
      </c>
      <c r="O2744" t="s">
        <v>78</v>
      </c>
      <c r="P2744" t="s">
        <v>2349</v>
      </c>
      <c r="Q2744" t="s"/>
      <c r="R2744" t="s">
        <v>171</v>
      </c>
      <c r="S2744" t="s">
        <v>98</v>
      </c>
      <c r="T2744" t="s">
        <v>81</v>
      </c>
      <c r="U2744" t="s">
        <v>82</v>
      </c>
      <c r="V2744" t="s">
        <v>83</v>
      </c>
      <c r="W2744" t="s">
        <v>109</v>
      </c>
      <c r="X2744" t="s"/>
      <c r="Y2744" t="s">
        <v>85</v>
      </c>
      <c r="Z2744">
        <f>HYPERLINK("https://hotel-media.eclerx.com/savepage/tk_15462416381519556_sr_188.html","info")</f>
        <v/>
      </c>
      <c r="AA2744" t="n">
        <v>-2071793</v>
      </c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198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2071793</v>
      </c>
      <c r="AZ2744" t="s">
        <v>2351</v>
      </c>
      <c r="BA2744" t="s"/>
      <c r="BB2744" t="n">
        <v>584282</v>
      </c>
      <c r="BC2744" t="n">
        <v>52.55822</v>
      </c>
      <c r="BD2744" t="n">
        <v>52.55822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2349</v>
      </c>
      <c r="F2745" t="n">
        <v>-1</v>
      </c>
      <c r="G2745" t="s">
        <v>74</v>
      </c>
      <c r="H2745" t="s">
        <v>75</v>
      </c>
      <c r="I2745" t="s"/>
      <c r="J2745" t="s">
        <v>74</v>
      </c>
      <c r="K2745" t="n">
        <v>81.3</v>
      </c>
      <c r="L2745" t="s">
        <v>76</v>
      </c>
      <c r="M2745" t="s"/>
      <c r="N2745" t="s">
        <v>327</v>
      </c>
      <c r="O2745" t="s">
        <v>78</v>
      </c>
      <c r="P2745" t="s">
        <v>2349</v>
      </c>
      <c r="Q2745" t="s"/>
      <c r="R2745" t="s">
        <v>171</v>
      </c>
      <c r="S2745" t="s">
        <v>2352</v>
      </c>
      <c r="T2745" t="s">
        <v>81</v>
      </c>
      <c r="U2745" t="s">
        <v>82</v>
      </c>
      <c r="V2745" t="s">
        <v>83</v>
      </c>
      <c r="W2745" t="s">
        <v>109</v>
      </c>
      <c r="X2745" t="s"/>
      <c r="Y2745" t="s">
        <v>85</v>
      </c>
      <c r="Z2745">
        <f>HYPERLINK("https://hotel-media.eclerx.com/savepage/tk_15462416381519556_sr_188.html","info")</f>
        <v/>
      </c>
      <c r="AA2745" t="n">
        <v>-2071793</v>
      </c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198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2071793</v>
      </c>
      <c r="AZ2745" t="s">
        <v>2351</v>
      </c>
      <c r="BA2745" t="s"/>
      <c r="BB2745" t="n">
        <v>584282</v>
      </c>
      <c r="BC2745" t="n">
        <v>52.55822</v>
      </c>
      <c r="BD2745" t="n">
        <v>52.55822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2349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89</v>
      </c>
      <c r="L2746" t="s">
        <v>76</v>
      </c>
      <c r="M2746" t="s"/>
      <c r="N2746" t="s">
        <v>329</v>
      </c>
      <c r="O2746" t="s">
        <v>78</v>
      </c>
      <c r="P2746" t="s">
        <v>2349</v>
      </c>
      <c r="Q2746" t="s"/>
      <c r="R2746" t="s">
        <v>171</v>
      </c>
      <c r="S2746" t="s">
        <v>1179</v>
      </c>
      <c r="T2746" t="s">
        <v>81</v>
      </c>
      <c r="U2746" t="s">
        <v>82</v>
      </c>
      <c r="V2746" t="s">
        <v>83</v>
      </c>
      <c r="W2746" t="s">
        <v>109</v>
      </c>
      <c r="X2746" t="s"/>
      <c r="Y2746" t="s">
        <v>85</v>
      </c>
      <c r="Z2746">
        <f>HYPERLINK("https://hotel-media.eclerx.com/savepage/tk_15462416381519556_sr_188.html","info")</f>
        <v/>
      </c>
      <c r="AA2746" t="n">
        <v>-2071793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198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2071793</v>
      </c>
      <c r="AZ2746" t="s">
        <v>2351</v>
      </c>
      <c r="BA2746" t="s"/>
      <c r="BB2746" t="n">
        <v>584282</v>
      </c>
      <c r="BC2746" t="n">
        <v>52.55822</v>
      </c>
      <c r="BD2746" t="n">
        <v>52.55822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2349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104</v>
      </c>
      <c r="L2747" t="s">
        <v>76</v>
      </c>
      <c r="M2747" t="s"/>
      <c r="N2747" t="s">
        <v>203</v>
      </c>
      <c r="O2747" t="s">
        <v>78</v>
      </c>
      <c r="P2747" t="s">
        <v>2349</v>
      </c>
      <c r="Q2747" t="s"/>
      <c r="R2747" t="s">
        <v>171</v>
      </c>
      <c r="S2747" t="s">
        <v>184</v>
      </c>
      <c r="T2747" t="s">
        <v>81</v>
      </c>
      <c r="U2747" t="s">
        <v>82</v>
      </c>
      <c r="V2747" t="s">
        <v>83</v>
      </c>
      <c r="W2747" t="s">
        <v>109</v>
      </c>
      <c r="X2747" t="s"/>
      <c r="Y2747" t="s">
        <v>85</v>
      </c>
      <c r="Z2747">
        <f>HYPERLINK("https://hotel-media.eclerx.com/savepage/tk_15462416381519556_sr_188.html","info")</f>
        <v/>
      </c>
      <c r="AA2747" t="n">
        <v>-2071793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198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2071793</v>
      </c>
      <c r="AZ2747" t="s">
        <v>2351</v>
      </c>
      <c r="BA2747" t="s"/>
      <c r="BB2747" t="n">
        <v>584282</v>
      </c>
      <c r="BC2747" t="n">
        <v>52.55822</v>
      </c>
      <c r="BD2747" t="n">
        <v>52.55822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2353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90</v>
      </c>
      <c r="L2748" t="s">
        <v>76</v>
      </c>
      <c r="M2748" t="s"/>
      <c r="N2748" t="s">
        <v>104</v>
      </c>
      <c r="O2748" t="s">
        <v>78</v>
      </c>
      <c r="P2748" t="s">
        <v>2353</v>
      </c>
      <c r="Q2748" t="s"/>
      <c r="R2748" t="s">
        <v>269</v>
      </c>
      <c r="S2748" t="s">
        <v>398</v>
      </c>
      <c r="T2748" t="s">
        <v>81</v>
      </c>
      <c r="U2748" t="s">
        <v>82</v>
      </c>
      <c r="V2748" t="s">
        <v>83</v>
      </c>
      <c r="W2748" t="s">
        <v>109</v>
      </c>
      <c r="X2748" t="s"/>
      <c r="Y2748" t="s">
        <v>85</v>
      </c>
      <c r="Z2748">
        <f>HYPERLINK("https://hotel-media.eclerx.com/savepage/tk_1546241754625365_sr_189.html","info")</f>
        <v/>
      </c>
      <c r="AA2748" t="n">
        <v>-6262103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233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6262103</v>
      </c>
      <c r="AZ2748" t="s">
        <v>2354</v>
      </c>
      <c r="BA2748" t="s"/>
      <c r="BB2748" t="n">
        <v>146739</v>
      </c>
      <c r="BC2748" t="n">
        <v>52.39591</v>
      </c>
      <c r="BD2748" t="n">
        <v>52.39591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2353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120</v>
      </c>
      <c r="L2749" t="s">
        <v>76</v>
      </c>
      <c r="M2749" t="s"/>
      <c r="N2749" t="s">
        <v>216</v>
      </c>
      <c r="O2749" t="s">
        <v>78</v>
      </c>
      <c r="P2749" t="s">
        <v>2353</v>
      </c>
      <c r="Q2749" t="s"/>
      <c r="R2749" t="s">
        <v>269</v>
      </c>
      <c r="S2749" t="s">
        <v>554</v>
      </c>
      <c r="T2749" t="s">
        <v>81</v>
      </c>
      <c r="U2749" t="s">
        <v>82</v>
      </c>
      <c r="V2749" t="s">
        <v>83</v>
      </c>
      <c r="W2749" t="s">
        <v>109</v>
      </c>
      <c r="X2749" t="s"/>
      <c r="Y2749" t="s">
        <v>85</v>
      </c>
      <c r="Z2749">
        <f>HYPERLINK("https://hotel-media.eclerx.com/savepage/tk_1546241754625365_sr_189.html","info")</f>
        <v/>
      </c>
      <c r="AA2749" t="n">
        <v>-6262103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233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6262103</v>
      </c>
      <c r="AZ2749" t="s">
        <v>2354</v>
      </c>
      <c r="BA2749" t="s"/>
      <c r="BB2749" t="n">
        <v>146739</v>
      </c>
      <c r="BC2749" t="n">
        <v>52.39591</v>
      </c>
      <c r="BD2749" t="n">
        <v>52.39591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2355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59</v>
      </c>
      <c r="L2750" t="s">
        <v>76</v>
      </c>
      <c r="M2750" t="s"/>
      <c r="N2750" t="s">
        <v>1684</v>
      </c>
      <c r="O2750" t="s">
        <v>78</v>
      </c>
      <c r="P2750" t="s">
        <v>2355</v>
      </c>
      <c r="Q2750" t="s"/>
      <c r="R2750" t="s">
        <v>171</v>
      </c>
      <c r="S2750" t="s">
        <v>286</v>
      </c>
      <c r="T2750" t="s">
        <v>81</v>
      </c>
      <c r="U2750" t="s">
        <v>82</v>
      </c>
      <c r="V2750" t="s">
        <v>83</v>
      </c>
      <c r="W2750" t="s">
        <v>109</v>
      </c>
      <c r="X2750" t="s"/>
      <c r="Y2750" t="s">
        <v>85</v>
      </c>
      <c r="Z2750">
        <f>HYPERLINK("https://hotel-media.eclerx.com/savepage/tk_15462414841836545_sr_189.html","info")</f>
        <v/>
      </c>
      <c r="AA2750" t="n">
        <v>-2071599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103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2071599</v>
      </c>
      <c r="AZ2750" t="s">
        <v>2356</v>
      </c>
      <c r="BA2750" t="s"/>
      <c r="BB2750" t="n">
        <v>41417</v>
      </c>
      <c r="BC2750" t="n">
        <v>52.461141</v>
      </c>
      <c r="BD2750" t="n">
        <v>52.461141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2355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65</v>
      </c>
      <c r="L2751" t="s">
        <v>76</v>
      </c>
      <c r="M2751" t="s"/>
      <c r="N2751" t="s">
        <v>1247</v>
      </c>
      <c r="O2751" t="s">
        <v>78</v>
      </c>
      <c r="P2751" t="s">
        <v>2355</v>
      </c>
      <c r="Q2751" t="s"/>
      <c r="R2751" t="s">
        <v>171</v>
      </c>
      <c r="S2751" t="s">
        <v>363</v>
      </c>
      <c r="T2751" t="s">
        <v>81</v>
      </c>
      <c r="U2751" t="s">
        <v>82</v>
      </c>
      <c r="V2751" t="s">
        <v>83</v>
      </c>
      <c r="W2751" t="s">
        <v>109</v>
      </c>
      <c r="X2751" t="s"/>
      <c r="Y2751" t="s">
        <v>85</v>
      </c>
      <c r="Z2751">
        <f>HYPERLINK("https://hotel-media.eclerx.com/savepage/tk_15462414841836545_sr_189.html","info")</f>
        <v/>
      </c>
      <c r="AA2751" t="n">
        <v>-2071599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103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2071599</v>
      </c>
      <c r="AZ2751" t="s">
        <v>2356</v>
      </c>
      <c r="BA2751" t="s"/>
      <c r="BB2751" t="n">
        <v>41417</v>
      </c>
      <c r="BC2751" t="n">
        <v>52.461141</v>
      </c>
      <c r="BD2751" t="n">
        <v>52.461141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2355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59</v>
      </c>
      <c r="L2752" t="s">
        <v>76</v>
      </c>
      <c r="M2752" t="s"/>
      <c r="N2752" t="s">
        <v>1688</v>
      </c>
      <c r="O2752" t="s">
        <v>78</v>
      </c>
      <c r="P2752" t="s">
        <v>2355</v>
      </c>
      <c r="Q2752" t="s"/>
      <c r="R2752" t="s">
        <v>171</v>
      </c>
      <c r="S2752" t="s">
        <v>286</v>
      </c>
      <c r="T2752" t="s">
        <v>81</v>
      </c>
      <c r="U2752" t="s">
        <v>82</v>
      </c>
      <c r="V2752" t="s">
        <v>83</v>
      </c>
      <c r="W2752" t="s">
        <v>109</v>
      </c>
      <c r="X2752" t="s"/>
      <c r="Y2752" t="s">
        <v>85</v>
      </c>
      <c r="Z2752">
        <f>HYPERLINK("https://hotel-media.eclerx.com/savepage/tk_15462414841836545_sr_189.html","info")</f>
        <v/>
      </c>
      <c r="AA2752" t="n">
        <v>-2071599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103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2071599</v>
      </c>
      <c r="AZ2752" t="s">
        <v>2356</v>
      </c>
      <c r="BA2752" t="s"/>
      <c r="BB2752" t="n">
        <v>41417</v>
      </c>
      <c r="BC2752" t="n">
        <v>52.461141</v>
      </c>
      <c r="BD2752" t="n">
        <v>52.461141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2355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65</v>
      </c>
      <c r="L2753" t="s">
        <v>76</v>
      </c>
      <c r="M2753" t="s"/>
      <c r="N2753" t="s">
        <v>1692</v>
      </c>
      <c r="O2753" t="s">
        <v>78</v>
      </c>
      <c r="P2753" t="s">
        <v>2355</v>
      </c>
      <c r="Q2753" t="s"/>
      <c r="R2753" t="s">
        <v>171</v>
      </c>
      <c r="S2753" t="s">
        <v>363</v>
      </c>
      <c r="T2753" t="s">
        <v>81</v>
      </c>
      <c r="U2753" t="s">
        <v>82</v>
      </c>
      <c r="V2753" t="s">
        <v>83</v>
      </c>
      <c r="W2753" t="s">
        <v>109</v>
      </c>
      <c r="X2753" t="s"/>
      <c r="Y2753" t="s">
        <v>85</v>
      </c>
      <c r="Z2753">
        <f>HYPERLINK("https://hotel-media.eclerx.com/savepage/tk_15462414841836545_sr_189.html","info")</f>
        <v/>
      </c>
      <c r="AA2753" t="n">
        <v>-2071599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103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2071599</v>
      </c>
      <c r="AZ2753" t="s">
        <v>2356</v>
      </c>
      <c r="BA2753" t="s"/>
      <c r="BB2753" t="n">
        <v>41417</v>
      </c>
      <c r="BC2753" t="n">
        <v>52.461141</v>
      </c>
      <c r="BD2753" t="n">
        <v>52.461141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2355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77</v>
      </c>
      <c r="L2754" t="s">
        <v>76</v>
      </c>
      <c r="M2754" t="s"/>
      <c r="N2754" t="s">
        <v>2357</v>
      </c>
      <c r="O2754" t="s">
        <v>78</v>
      </c>
      <c r="P2754" t="s">
        <v>2355</v>
      </c>
      <c r="Q2754" t="s"/>
      <c r="R2754" t="s">
        <v>171</v>
      </c>
      <c r="S2754" t="s">
        <v>383</v>
      </c>
      <c r="T2754" t="s">
        <v>81</v>
      </c>
      <c r="U2754" t="s">
        <v>82</v>
      </c>
      <c r="V2754" t="s">
        <v>83</v>
      </c>
      <c r="W2754" t="s">
        <v>109</v>
      </c>
      <c r="X2754" t="s"/>
      <c r="Y2754" t="s">
        <v>85</v>
      </c>
      <c r="Z2754">
        <f>HYPERLINK("https://hotel-media.eclerx.com/savepage/tk_15462414841836545_sr_189.html","info")</f>
        <v/>
      </c>
      <c r="AA2754" t="n">
        <v>-2071599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103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2071599</v>
      </c>
      <c r="AZ2754" t="s">
        <v>2356</v>
      </c>
      <c r="BA2754" t="s"/>
      <c r="BB2754" t="n">
        <v>41417</v>
      </c>
      <c r="BC2754" t="n">
        <v>52.461141</v>
      </c>
      <c r="BD2754" t="n">
        <v>52.461141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2355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81</v>
      </c>
      <c r="L2755" t="s">
        <v>76</v>
      </c>
      <c r="M2755" t="s"/>
      <c r="N2755" t="s">
        <v>1689</v>
      </c>
      <c r="O2755" t="s">
        <v>78</v>
      </c>
      <c r="P2755" t="s">
        <v>2355</v>
      </c>
      <c r="Q2755" t="s"/>
      <c r="R2755" t="s">
        <v>171</v>
      </c>
      <c r="S2755" t="s">
        <v>721</v>
      </c>
      <c r="T2755" t="s">
        <v>81</v>
      </c>
      <c r="U2755" t="s">
        <v>82</v>
      </c>
      <c r="V2755" t="s">
        <v>83</v>
      </c>
      <c r="W2755" t="s">
        <v>84</v>
      </c>
      <c r="X2755" t="s"/>
      <c r="Y2755" t="s">
        <v>85</v>
      </c>
      <c r="Z2755">
        <f>HYPERLINK("https://hotel-media.eclerx.com/savepage/tk_15462414841836545_sr_189.html","info")</f>
        <v/>
      </c>
      <c r="AA2755" t="n">
        <v>-2071599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103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2071599</v>
      </c>
      <c r="AZ2755" t="s">
        <v>2356</v>
      </c>
      <c r="BA2755" t="s"/>
      <c r="BB2755" t="n">
        <v>41417</v>
      </c>
      <c r="BC2755" t="n">
        <v>52.461141</v>
      </c>
      <c r="BD2755" t="n">
        <v>52.461141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2355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81</v>
      </c>
      <c r="L2756" t="s">
        <v>76</v>
      </c>
      <c r="M2756" t="s"/>
      <c r="N2756" t="s">
        <v>1688</v>
      </c>
      <c r="O2756" t="s">
        <v>78</v>
      </c>
      <c r="P2756" t="s">
        <v>2355</v>
      </c>
      <c r="Q2756" t="s"/>
      <c r="R2756" t="s">
        <v>171</v>
      </c>
      <c r="S2756" t="s">
        <v>721</v>
      </c>
      <c r="T2756" t="s">
        <v>81</v>
      </c>
      <c r="U2756" t="s">
        <v>82</v>
      </c>
      <c r="V2756" t="s">
        <v>83</v>
      </c>
      <c r="W2756" t="s">
        <v>84</v>
      </c>
      <c r="X2756" t="s"/>
      <c r="Y2756" t="s">
        <v>85</v>
      </c>
      <c r="Z2756">
        <f>HYPERLINK("https://hotel-media.eclerx.com/savepage/tk_15462414841836545_sr_189.html","info")</f>
        <v/>
      </c>
      <c r="AA2756" t="n">
        <v>-2071599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103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2071599</v>
      </c>
      <c r="AZ2756" t="s">
        <v>2356</v>
      </c>
      <c r="BA2756" t="s"/>
      <c r="BB2756" t="n">
        <v>41417</v>
      </c>
      <c r="BC2756" t="n">
        <v>52.461141</v>
      </c>
      <c r="BD2756" t="n">
        <v>52.461141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2355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85</v>
      </c>
      <c r="L2757" t="s">
        <v>76</v>
      </c>
      <c r="M2757" t="s"/>
      <c r="N2757" t="s">
        <v>2358</v>
      </c>
      <c r="O2757" t="s">
        <v>78</v>
      </c>
      <c r="P2757" t="s">
        <v>2355</v>
      </c>
      <c r="Q2757" t="s"/>
      <c r="R2757" t="s">
        <v>171</v>
      </c>
      <c r="S2757" t="s">
        <v>211</v>
      </c>
      <c r="T2757" t="s">
        <v>81</v>
      </c>
      <c r="U2757" t="s">
        <v>82</v>
      </c>
      <c r="V2757" t="s">
        <v>83</v>
      </c>
      <c r="W2757" t="s">
        <v>109</v>
      </c>
      <c r="X2757" t="s"/>
      <c r="Y2757" t="s">
        <v>85</v>
      </c>
      <c r="Z2757">
        <f>HYPERLINK("https://hotel-media.eclerx.com/savepage/tk_15462414841836545_sr_189.html","info")</f>
        <v/>
      </c>
      <c r="AA2757" t="n">
        <v>-2071599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103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2071599</v>
      </c>
      <c r="AZ2757" t="s">
        <v>2356</v>
      </c>
      <c r="BA2757" t="s"/>
      <c r="BB2757" t="n">
        <v>41417</v>
      </c>
      <c r="BC2757" t="n">
        <v>52.461141</v>
      </c>
      <c r="BD2757" t="n">
        <v>52.461141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2355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87</v>
      </c>
      <c r="L2758" t="s">
        <v>76</v>
      </c>
      <c r="M2758" t="s"/>
      <c r="N2758" t="s">
        <v>1247</v>
      </c>
      <c r="O2758" t="s">
        <v>78</v>
      </c>
      <c r="P2758" t="s">
        <v>2355</v>
      </c>
      <c r="Q2758" t="s"/>
      <c r="R2758" t="s">
        <v>171</v>
      </c>
      <c r="S2758" t="s">
        <v>181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>
        <f>HYPERLINK("https://hotel-media.eclerx.com/savepage/tk_15462414841836545_sr_189.html","info")</f>
        <v/>
      </c>
      <c r="AA2758" t="n">
        <v>-2071599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103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2071599</v>
      </c>
      <c r="AZ2758" t="s">
        <v>2356</v>
      </c>
      <c r="BA2758" t="s"/>
      <c r="BB2758" t="n">
        <v>41417</v>
      </c>
      <c r="BC2758" t="n">
        <v>52.461141</v>
      </c>
      <c r="BD2758" t="n">
        <v>52.461141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2355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87</v>
      </c>
      <c r="L2759" t="s">
        <v>76</v>
      </c>
      <c r="M2759" t="s"/>
      <c r="N2759" t="s">
        <v>1692</v>
      </c>
      <c r="O2759" t="s">
        <v>78</v>
      </c>
      <c r="P2759" t="s">
        <v>2355</v>
      </c>
      <c r="Q2759" t="s"/>
      <c r="R2759" t="s">
        <v>171</v>
      </c>
      <c r="S2759" t="s">
        <v>181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>
        <f>HYPERLINK("https://hotel-media.eclerx.com/savepage/tk_15462414841836545_sr_189.html","info")</f>
        <v/>
      </c>
      <c r="AA2759" t="n">
        <v>-2071599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103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2071599</v>
      </c>
      <c r="AZ2759" t="s">
        <v>2356</v>
      </c>
      <c r="BA2759" t="s"/>
      <c r="BB2759" t="n">
        <v>41417</v>
      </c>
      <c r="BC2759" t="n">
        <v>52.461141</v>
      </c>
      <c r="BD2759" t="n">
        <v>52.461141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2355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2357</v>
      </c>
      <c r="O2760" t="s">
        <v>78</v>
      </c>
      <c r="P2760" t="s">
        <v>2355</v>
      </c>
      <c r="Q2760" t="s"/>
      <c r="R2760" t="s">
        <v>171</v>
      </c>
      <c r="S2760" t="s">
        <v>200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>
        <f>HYPERLINK("https://hotel-media.eclerx.com/savepage/tk_15462414841836545_sr_189.html","info")</f>
        <v/>
      </c>
      <c r="AA2760" t="n">
        <v>-2071599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103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2071599</v>
      </c>
      <c r="AZ2760" t="s">
        <v>2356</v>
      </c>
      <c r="BA2760" t="s"/>
      <c r="BB2760" t="n">
        <v>41417</v>
      </c>
      <c r="BC2760" t="n">
        <v>52.461141</v>
      </c>
      <c r="BD2760" t="n">
        <v>52.461141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2355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107</v>
      </c>
      <c r="L2761" t="s">
        <v>76</v>
      </c>
      <c r="M2761" t="s"/>
      <c r="N2761" t="s">
        <v>2358</v>
      </c>
      <c r="O2761" t="s">
        <v>78</v>
      </c>
      <c r="P2761" t="s">
        <v>2355</v>
      </c>
      <c r="Q2761" t="s"/>
      <c r="R2761" t="s">
        <v>171</v>
      </c>
      <c r="S2761" t="s">
        <v>245</v>
      </c>
      <c r="T2761" t="s">
        <v>81</v>
      </c>
      <c r="U2761" t="s">
        <v>82</v>
      </c>
      <c r="V2761" t="s">
        <v>83</v>
      </c>
      <c r="W2761" t="s">
        <v>84</v>
      </c>
      <c r="X2761" t="s"/>
      <c r="Y2761" t="s">
        <v>85</v>
      </c>
      <c r="Z2761">
        <f>HYPERLINK("https://hotel-media.eclerx.com/savepage/tk_15462414841836545_sr_189.html","info")</f>
        <v/>
      </c>
      <c r="AA2761" t="n">
        <v>-2071599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103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2071599</v>
      </c>
      <c r="AZ2761" t="s">
        <v>2356</v>
      </c>
      <c r="BA2761" t="s"/>
      <c r="BB2761" t="n">
        <v>41417</v>
      </c>
      <c r="BC2761" t="n">
        <v>52.461141</v>
      </c>
      <c r="BD2761" t="n">
        <v>52.461141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1703</v>
      </c>
      <c r="F2762" t="n">
        <v>3554772</v>
      </c>
      <c r="G2762" t="s">
        <v>74</v>
      </c>
      <c r="H2762" t="s">
        <v>75</v>
      </c>
      <c r="I2762" t="s"/>
      <c r="J2762" t="s">
        <v>74</v>
      </c>
      <c r="K2762" t="n">
        <v>150.26</v>
      </c>
      <c r="L2762" t="s">
        <v>76</v>
      </c>
      <c r="M2762" t="s"/>
      <c r="N2762" t="s">
        <v>1704</v>
      </c>
      <c r="O2762" t="s">
        <v>78</v>
      </c>
      <c r="P2762" t="s">
        <v>1705</v>
      </c>
      <c r="Q2762" t="s"/>
      <c r="R2762" t="s">
        <v>107</v>
      </c>
      <c r="S2762" t="s">
        <v>1706</v>
      </c>
      <c r="T2762" t="s">
        <v>81</v>
      </c>
      <c r="U2762" t="s">
        <v>82</v>
      </c>
      <c r="V2762" t="s">
        <v>83</v>
      </c>
      <c r="W2762" t="s">
        <v>109</v>
      </c>
      <c r="X2762" t="s"/>
      <c r="Y2762" t="s">
        <v>85</v>
      </c>
      <c r="Z2762">
        <f>HYPERLINK("https://hotel-media.eclerx.com/savepage/tk_15462418615793004_sr_188.html","info")</f>
        <v/>
      </c>
      <c r="AA2762" t="n">
        <v>9274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319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1704877</v>
      </c>
      <c r="AZ2762" t="s">
        <v>1707</v>
      </c>
      <c r="BA2762" t="s"/>
      <c r="BB2762" t="n">
        <v>10517</v>
      </c>
      <c r="BC2762" t="n">
        <v>52.51955</v>
      </c>
      <c r="BD2762" t="n">
        <v>52.51955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1703</v>
      </c>
      <c r="F2763" t="n">
        <v>3554772</v>
      </c>
      <c r="G2763" t="s">
        <v>74</v>
      </c>
      <c r="H2763" t="s">
        <v>75</v>
      </c>
      <c r="I2763" t="s"/>
      <c r="J2763" t="s">
        <v>74</v>
      </c>
      <c r="K2763" t="n">
        <v>197.99</v>
      </c>
      <c r="L2763" t="s">
        <v>76</v>
      </c>
      <c r="M2763" t="s"/>
      <c r="N2763" t="s">
        <v>1708</v>
      </c>
      <c r="O2763" t="s">
        <v>78</v>
      </c>
      <c r="P2763" t="s">
        <v>1705</v>
      </c>
      <c r="Q2763" t="s"/>
      <c r="R2763" t="s">
        <v>107</v>
      </c>
      <c r="S2763" t="s">
        <v>1709</v>
      </c>
      <c r="T2763" t="s">
        <v>81</v>
      </c>
      <c r="U2763" t="s">
        <v>82</v>
      </c>
      <c r="V2763" t="s">
        <v>83</v>
      </c>
      <c r="W2763" t="s">
        <v>84</v>
      </c>
      <c r="X2763" t="s"/>
      <c r="Y2763" t="s">
        <v>85</v>
      </c>
      <c r="Z2763">
        <f>HYPERLINK("https://hotel-media.eclerx.com/savepage/tk_15462418615793004_sr_188.html","info")</f>
        <v/>
      </c>
      <c r="AA2763" t="n">
        <v>9274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319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1704877</v>
      </c>
      <c r="AZ2763" t="s">
        <v>1707</v>
      </c>
      <c r="BA2763" t="s"/>
      <c r="BB2763" t="n">
        <v>10517</v>
      </c>
      <c r="BC2763" t="n">
        <v>52.51955</v>
      </c>
      <c r="BD2763" t="n">
        <v>52.51955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1703</v>
      </c>
      <c r="F2764" t="n">
        <v>3554772</v>
      </c>
      <c r="G2764" t="s">
        <v>74</v>
      </c>
      <c r="H2764" t="s">
        <v>75</v>
      </c>
      <c r="I2764" t="s"/>
      <c r="J2764" t="s">
        <v>74</v>
      </c>
      <c r="K2764" t="n">
        <v>178.09</v>
      </c>
      <c r="L2764" t="s">
        <v>76</v>
      </c>
      <c r="M2764" t="s"/>
      <c r="N2764" t="s">
        <v>1710</v>
      </c>
      <c r="O2764" t="s">
        <v>78</v>
      </c>
      <c r="P2764" t="s">
        <v>1705</v>
      </c>
      <c r="Q2764" t="s"/>
      <c r="R2764" t="s">
        <v>107</v>
      </c>
      <c r="S2764" t="s">
        <v>1711</v>
      </c>
      <c r="T2764" t="s">
        <v>81</v>
      </c>
      <c r="U2764" t="s">
        <v>82</v>
      </c>
      <c r="V2764" t="s">
        <v>83</v>
      </c>
      <c r="W2764" t="s">
        <v>84</v>
      </c>
      <c r="X2764" t="s"/>
      <c r="Y2764" t="s">
        <v>85</v>
      </c>
      <c r="Z2764">
        <f>HYPERLINK("https://hotel-media.eclerx.com/savepage/tk_15462418615793004_sr_188.html","info")</f>
        <v/>
      </c>
      <c r="AA2764" t="n">
        <v>9274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319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1704877</v>
      </c>
      <c r="AZ2764" t="s">
        <v>1707</v>
      </c>
      <c r="BA2764" t="s"/>
      <c r="BB2764" t="n">
        <v>10517</v>
      </c>
      <c r="BC2764" t="n">
        <v>52.51955</v>
      </c>
      <c r="BD2764" t="n">
        <v>52.51955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1703</v>
      </c>
      <c r="F2765" t="n">
        <v>3554772</v>
      </c>
      <c r="G2765" t="s">
        <v>74</v>
      </c>
      <c r="H2765" t="s">
        <v>75</v>
      </c>
      <c r="I2765" t="s"/>
      <c r="J2765" t="s">
        <v>74</v>
      </c>
      <c r="K2765" t="n">
        <v>178.09</v>
      </c>
      <c r="L2765" t="s">
        <v>76</v>
      </c>
      <c r="M2765" t="s"/>
      <c r="N2765" t="s">
        <v>1712</v>
      </c>
      <c r="O2765" t="s">
        <v>78</v>
      </c>
      <c r="P2765" t="s">
        <v>1705</v>
      </c>
      <c r="Q2765" t="s"/>
      <c r="R2765" t="s">
        <v>107</v>
      </c>
      <c r="S2765" t="s">
        <v>1711</v>
      </c>
      <c r="T2765" t="s">
        <v>81</v>
      </c>
      <c r="U2765" t="s">
        <v>82</v>
      </c>
      <c r="V2765" t="s">
        <v>83</v>
      </c>
      <c r="W2765" t="s">
        <v>84</v>
      </c>
      <c r="X2765" t="s"/>
      <c r="Y2765" t="s">
        <v>85</v>
      </c>
      <c r="Z2765">
        <f>HYPERLINK("https://hotel-media.eclerx.com/savepage/tk_15462418615793004_sr_188.html","info")</f>
        <v/>
      </c>
      <c r="AA2765" t="n">
        <v>9274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319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1704877</v>
      </c>
      <c r="AZ2765" t="s">
        <v>1707</v>
      </c>
      <c r="BA2765" t="s"/>
      <c r="BB2765" t="n">
        <v>10517</v>
      </c>
      <c r="BC2765" t="n">
        <v>52.51955</v>
      </c>
      <c r="BD2765" t="n">
        <v>52.51955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1703</v>
      </c>
      <c r="F2766" t="n">
        <v>3554772</v>
      </c>
      <c r="G2766" t="s">
        <v>74</v>
      </c>
      <c r="H2766" t="s">
        <v>75</v>
      </c>
      <c r="I2766" t="s"/>
      <c r="J2766" t="s">
        <v>74</v>
      </c>
      <c r="K2766" t="n">
        <v>178.09</v>
      </c>
      <c r="L2766" t="s">
        <v>76</v>
      </c>
      <c r="M2766" t="s"/>
      <c r="N2766" t="s">
        <v>1713</v>
      </c>
      <c r="O2766" t="s">
        <v>78</v>
      </c>
      <c r="P2766" t="s">
        <v>1705</v>
      </c>
      <c r="Q2766" t="s"/>
      <c r="R2766" t="s">
        <v>107</v>
      </c>
      <c r="S2766" t="s">
        <v>1711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>
        <f>HYPERLINK("https://hotel-media.eclerx.com/savepage/tk_15462418615793004_sr_188.html","info")</f>
        <v/>
      </c>
      <c r="AA2766" t="n">
        <v>9274</v>
      </c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319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1704877</v>
      </c>
      <c r="AZ2766" t="s">
        <v>1707</v>
      </c>
      <c r="BA2766" t="s"/>
      <c r="BB2766" t="n">
        <v>10517</v>
      </c>
      <c r="BC2766" t="n">
        <v>52.51955</v>
      </c>
      <c r="BD2766" t="n">
        <v>52.51955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1703</v>
      </c>
      <c r="F2767" t="n">
        <v>3554772</v>
      </c>
      <c r="G2767" t="s">
        <v>74</v>
      </c>
      <c r="H2767" t="s">
        <v>75</v>
      </c>
      <c r="I2767" t="s"/>
      <c r="J2767" t="s">
        <v>74</v>
      </c>
      <c r="K2767" t="n">
        <v>192.75</v>
      </c>
      <c r="L2767" t="s">
        <v>76</v>
      </c>
      <c r="M2767" t="s"/>
      <c r="N2767" t="s">
        <v>1714</v>
      </c>
      <c r="O2767" t="s">
        <v>78</v>
      </c>
      <c r="P2767" t="s">
        <v>1705</v>
      </c>
      <c r="Q2767" t="s"/>
      <c r="R2767" t="s">
        <v>107</v>
      </c>
      <c r="S2767" t="s">
        <v>1715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>
        <f>HYPERLINK("https://hotel-media.eclerx.com/savepage/tk_15462418615793004_sr_188.html","info")</f>
        <v/>
      </c>
      <c r="AA2767" t="n">
        <v>9274</v>
      </c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319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1704877</v>
      </c>
      <c r="AZ2767" t="s">
        <v>1707</v>
      </c>
      <c r="BA2767" t="s"/>
      <c r="BB2767" t="n">
        <v>10517</v>
      </c>
      <c r="BC2767" t="n">
        <v>52.51955</v>
      </c>
      <c r="BD2767" t="n">
        <v>52.51955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1703</v>
      </c>
      <c r="F2768" t="n">
        <v>3554772</v>
      </c>
      <c r="G2768" t="s">
        <v>74</v>
      </c>
      <c r="H2768" t="s">
        <v>75</v>
      </c>
      <c r="I2768" t="s"/>
      <c r="J2768" t="s">
        <v>74</v>
      </c>
      <c r="K2768" t="n">
        <v>192.75</v>
      </c>
      <c r="L2768" t="s">
        <v>76</v>
      </c>
      <c r="M2768" t="s"/>
      <c r="N2768" t="s">
        <v>1716</v>
      </c>
      <c r="O2768" t="s">
        <v>78</v>
      </c>
      <c r="P2768" t="s">
        <v>1705</v>
      </c>
      <c r="Q2768" t="s"/>
      <c r="R2768" t="s">
        <v>107</v>
      </c>
      <c r="S2768" t="s">
        <v>1715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>
        <f>HYPERLINK("https://hotel-media.eclerx.com/savepage/tk_15462418615793004_sr_188.html","info")</f>
        <v/>
      </c>
      <c r="AA2768" t="n">
        <v>9274</v>
      </c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319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1704877</v>
      </c>
      <c r="AZ2768" t="s">
        <v>1707</v>
      </c>
      <c r="BA2768" t="s"/>
      <c r="BB2768" t="n">
        <v>10517</v>
      </c>
      <c r="BC2768" t="n">
        <v>52.51955</v>
      </c>
      <c r="BD2768" t="n">
        <v>52.51955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1703</v>
      </c>
      <c r="F2769" t="n">
        <v>3554772</v>
      </c>
      <c r="G2769" t="s">
        <v>74</v>
      </c>
      <c r="H2769" t="s">
        <v>75</v>
      </c>
      <c r="I2769" t="s"/>
      <c r="J2769" t="s">
        <v>74</v>
      </c>
      <c r="K2769" t="n">
        <v>192.75</v>
      </c>
      <c r="L2769" t="s">
        <v>76</v>
      </c>
      <c r="M2769" t="s"/>
      <c r="N2769" t="s">
        <v>1717</v>
      </c>
      <c r="O2769" t="s">
        <v>78</v>
      </c>
      <c r="P2769" t="s">
        <v>1705</v>
      </c>
      <c r="Q2769" t="s"/>
      <c r="R2769" t="s">
        <v>107</v>
      </c>
      <c r="S2769" t="s">
        <v>1715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>
        <f>HYPERLINK("https://hotel-media.eclerx.com/savepage/tk_15462418615793004_sr_188.html","info")</f>
        <v/>
      </c>
      <c r="AA2769" t="n">
        <v>9274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319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1704877</v>
      </c>
      <c r="AZ2769" t="s">
        <v>1707</v>
      </c>
      <c r="BA2769" t="s"/>
      <c r="BB2769" t="n">
        <v>10517</v>
      </c>
      <c r="BC2769" t="n">
        <v>52.51955</v>
      </c>
      <c r="BD2769" t="n">
        <v>52.51955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1703</v>
      </c>
      <c r="F2770" t="n">
        <v>3554772</v>
      </c>
      <c r="G2770" t="s">
        <v>74</v>
      </c>
      <c r="H2770" t="s">
        <v>75</v>
      </c>
      <c r="I2770" t="s"/>
      <c r="J2770" t="s">
        <v>74</v>
      </c>
      <c r="K2770" t="n">
        <v>193.25</v>
      </c>
      <c r="L2770" t="s">
        <v>76</v>
      </c>
      <c r="M2770" t="s"/>
      <c r="N2770" t="s">
        <v>1718</v>
      </c>
      <c r="O2770" t="s">
        <v>78</v>
      </c>
      <c r="P2770" t="s">
        <v>1705</v>
      </c>
      <c r="Q2770" t="s"/>
      <c r="R2770" t="s">
        <v>107</v>
      </c>
      <c r="S2770" t="s">
        <v>1719</v>
      </c>
      <c r="T2770" t="s">
        <v>81</v>
      </c>
      <c r="U2770" t="s">
        <v>82</v>
      </c>
      <c r="V2770" t="s">
        <v>83</v>
      </c>
      <c r="W2770" t="s">
        <v>109</v>
      </c>
      <c r="X2770" t="s"/>
      <c r="Y2770" t="s">
        <v>85</v>
      </c>
      <c r="Z2770">
        <f>HYPERLINK("https://hotel-media.eclerx.com/savepage/tk_15462418615793004_sr_188.html","info")</f>
        <v/>
      </c>
      <c r="AA2770" t="n">
        <v>9274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319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1704877</v>
      </c>
      <c r="AZ2770" t="s">
        <v>1707</v>
      </c>
      <c r="BA2770" t="s"/>
      <c r="BB2770" t="n">
        <v>10517</v>
      </c>
      <c r="BC2770" t="n">
        <v>52.51955</v>
      </c>
      <c r="BD2770" t="n">
        <v>52.51955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1703</v>
      </c>
      <c r="F2771" t="n">
        <v>3554772</v>
      </c>
      <c r="G2771" t="s">
        <v>74</v>
      </c>
      <c r="H2771" t="s">
        <v>75</v>
      </c>
      <c r="I2771" t="s"/>
      <c r="J2771" t="s">
        <v>74</v>
      </c>
      <c r="K2771" t="n">
        <v>193.25</v>
      </c>
      <c r="L2771" t="s">
        <v>76</v>
      </c>
      <c r="M2771" t="s"/>
      <c r="N2771" t="s">
        <v>1720</v>
      </c>
      <c r="O2771" t="s">
        <v>78</v>
      </c>
      <c r="P2771" t="s">
        <v>1705</v>
      </c>
      <c r="Q2771" t="s"/>
      <c r="R2771" t="s">
        <v>107</v>
      </c>
      <c r="S2771" t="s">
        <v>1719</v>
      </c>
      <c r="T2771" t="s">
        <v>81</v>
      </c>
      <c r="U2771" t="s">
        <v>82</v>
      </c>
      <c r="V2771" t="s">
        <v>83</v>
      </c>
      <c r="W2771" t="s">
        <v>109</v>
      </c>
      <c r="X2771" t="s"/>
      <c r="Y2771" t="s">
        <v>85</v>
      </c>
      <c r="Z2771">
        <f>HYPERLINK("https://hotel-media.eclerx.com/savepage/tk_15462418615793004_sr_188.html","info")</f>
        <v/>
      </c>
      <c r="AA2771" t="n">
        <v>9274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319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1704877</v>
      </c>
      <c r="AZ2771" t="s">
        <v>1707</v>
      </c>
      <c r="BA2771" t="s"/>
      <c r="BB2771" t="n">
        <v>10517</v>
      </c>
      <c r="BC2771" t="n">
        <v>52.51955</v>
      </c>
      <c r="BD2771" t="n">
        <v>52.51955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1703</v>
      </c>
      <c r="F2772" t="n">
        <v>3554772</v>
      </c>
      <c r="G2772" t="s">
        <v>74</v>
      </c>
      <c r="H2772" t="s">
        <v>75</v>
      </c>
      <c r="I2772" t="s"/>
      <c r="J2772" t="s">
        <v>74</v>
      </c>
      <c r="K2772" t="n">
        <v>194.67</v>
      </c>
      <c r="L2772" t="s">
        <v>76</v>
      </c>
      <c r="M2772" t="s"/>
      <c r="N2772" t="s">
        <v>1721</v>
      </c>
      <c r="O2772" t="s">
        <v>78</v>
      </c>
      <c r="P2772" t="s">
        <v>1705</v>
      </c>
      <c r="Q2772" t="s"/>
      <c r="R2772" t="s">
        <v>107</v>
      </c>
      <c r="S2772" t="s">
        <v>1722</v>
      </c>
      <c r="T2772" t="s">
        <v>81</v>
      </c>
      <c r="U2772" t="s">
        <v>82</v>
      </c>
      <c r="V2772" t="s">
        <v>83</v>
      </c>
      <c r="W2772" t="s">
        <v>109</v>
      </c>
      <c r="X2772" t="s"/>
      <c r="Y2772" t="s">
        <v>85</v>
      </c>
      <c r="Z2772">
        <f>HYPERLINK("https://hotel-media.eclerx.com/savepage/tk_15462418615793004_sr_188.html","info")</f>
        <v/>
      </c>
      <c r="AA2772" t="n">
        <v>9274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319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1704877</v>
      </c>
      <c r="AZ2772" t="s">
        <v>1707</v>
      </c>
      <c r="BA2772" t="s"/>
      <c r="BB2772" t="n">
        <v>10517</v>
      </c>
      <c r="BC2772" t="n">
        <v>52.51955</v>
      </c>
      <c r="BD2772" t="n">
        <v>52.51955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1703</v>
      </c>
      <c r="F2773" t="n">
        <v>3554772</v>
      </c>
      <c r="G2773" t="s">
        <v>74</v>
      </c>
      <c r="H2773" t="s">
        <v>75</v>
      </c>
      <c r="I2773" t="s"/>
      <c r="J2773" t="s">
        <v>74</v>
      </c>
      <c r="K2773" t="n">
        <v>194.67</v>
      </c>
      <c r="L2773" t="s">
        <v>76</v>
      </c>
      <c r="M2773" t="s"/>
      <c r="N2773" t="s">
        <v>1723</v>
      </c>
      <c r="O2773" t="s">
        <v>78</v>
      </c>
      <c r="P2773" t="s">
        <v>1705</v>
      </c>
      <c r="Q2773" t="s"/>
      <c r="R2773" t="s">
        <v>107</v>
      </c>
      <c r="S2773" t="s">
        <v>1722</v>
      </c>
      <c r="T2773" t="s">
        <v>81</v>
      </c>
      <c r="U2773" t="s">
        <v>82</v>
      </c>
      <c r="V2773" t="s">
        <v>83</v>
      </c>
      <c r="W2773" t="s">
        <v>109</v>
      </c>
      <c r="X2773" t="s"/>
      <c r="Y2773" t="s">
        <v>85</v>
      </c>
      <c r="Z2773">
        <f>HYPERLINK("https://hotel-media.eclerx.com/savepage/tk_15462418615793004_sr_188.html","info")</f>
        <v/>
      </c>
      <c r="AA2773" t="n">
        <v>9274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319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1704877</v>
      </c>
      <c r="AZ2773" t="s">
        <v>1707</v>
      </c>
      <c r="BA2773" t="s"/>
      <c r="BB2773" t="n">
        <v>10517</v>
      </c>
      <c r="BC2773" t="n">
        <v>52.51955</v>
      </c>
      <c r="BD2773" t="n">
        <v>52.51955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1703</v>
      </c>
      <c r="F2774" t="n">
        <v>3554772</v>
      </c>
      <c r="G2774" t="s">
        <v>74</v>
      </c>
      <c r="H2774" t="s">
        <v>75</v>
      </c>
      <c r="I2774" t="s"/>
      <c r="J2774" t="s">
        <v>74</v>
      </c>
      <c r="K2774" t="n">
        <v>214.27</v>
      </c>
      <c r="L2774" t="s">
        <v>76</v>
      </c>
      <c r="M2774" t="s"/>
      <c r="N2774" t="s">
        <v>1724</v>
      </c>
      <c r="O2774" t="s">
        <v>78</v>
      </c>
      <c r="P2774" t="s">
        <v>1705</v>
      </c>
      <c r="Q2774" t="s"/>
      <c r="R2774" t="s">
        <v>107</v>
      </c>
      <c r="S2774" t="s">
        <v>1725</v>
      </c>
      <c r="T2774" t="s">
        <v>81</v>
      </c>
      <c r="U2774" t="s">
        <v>82</v>
      </c>
      <c r="V2774" t="s">
        <v>83</v>
      </c>
      <c r="W2774" t="s">
        <v>84</v>
      </c>
      <c r="X2774" t="s"/>
      <c r="Y2774" t="s">
        <v>85</v>
      </c>
      <c r="Z2774">
        <f>HYPERLINK("https://hotel-media.eclerx.com/savepage/tk_15462418615793004_sr_188.html","info")</f>
        <v/>
      </c>
      <c r="AA2774" t="n">
        <v>9274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319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1704877</v>
      </c>
      <c r="AZ2774" t="s">
        <v>1707</v>
      </c>
      <c r="BA2774" t="s"/>
      <c r="BB2774" t="n">
        <v>10517</v>
      </c>
      <c r="BC2774" t="n">
        <v>52.51955</v>
      </c>
      <c r="BD2774" t="n">
        <v>52.51955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1703</v>
      </c>
      <c r="F2775" t="n">
        <v>3554772</v>
      </c>
      <c r="G2775" t="s">
        <v>74</v>
      </c>
      <c r="H2775" t="s">
        <v>75</v>
      </c>
      <c r="I2775" t="s"/>
      <c r="J2775" t="s">
        <v>74</v>
      </c>
      <c r="K2775" t="n">
        <v>221.1</v>
      </c>
      <c r="L2775" t="s">
        <v>76</v>
      </c>
      <c r="M2775" t="s"/>
      <c r="N2775" t="s">
        <v>1718</v>
      </c>
      <c r="O2775" t="s">
        <v>78</v>
      </c>
      <c r="P2775" t="s">
        <v>1705</v>
      </c>
      <c r="Q2775" t="s"/>
      <c r="R2775" t="s">
        <v>107</v>
      </c>
      <c r="S2775" t="s">
        <v>1726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>
        <f>HYPERLINK("https://hotel-media.eclerx.com/savepage/tk_15462418615793004_sr_188.html","info")</f>
        <v/>
      </c>
      <c r="AA2775" t="n">
        <v>9274</v>
      </c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319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1704877</v>
      </c>
      <c r="AZ2775" t="s">
        <v>1707</v>
      </c>
      <c r="BA2775" t="s"/>
      <c r="BB2775" t="n">
        <v>10517</v>
      </c>
      <c r="BC2775" t="n">
        <v>52.51955</v>
      </c>
      <c r="BD2775" t="n">
        <v>52.51955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1703</v>
      </c>
      <c r="F2776" t="n">
        <v>3554772</v>
      </c>
      <c r="G2776" t="s">
        <v>74</v>
      </c>
      <c r="H2776" t="s">
        <v>75</v>
      </c>
      <c r="I2776" t="s"/>
      <c r="J2776" t="s">
        <v>74</v>
      </c>
      <c r="K2776" t="n">
        <v>221.1</v>
      </c>
      <c r="L2776" t="s">
        <v>76</v>
      </c>
      <c r="M2776" t="s"/>
      <c r="N2776" t="s">
        <v>1720</v>
      </c>
      <c r="O2776" t="s">
        <v>78</v>
      </c>
      <c r="P2776" t="s">
        <v>1705</v>
      </c>
      <c r="Q2776" t="s"/>
      <c r="R2776" t="s">
        <v>107</v>
      </c>
      <c r="S2776" t="s">
        <v>1726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>
        <f>HYPERLINK("https://hotel-media.eclerx.com/savepage/tk_15462418615793004_sr_188.html","info")</f>
        <v/>
      </c>
      <c r="AA2776" t="n">
        <v>9274</v>
      </c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319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1704877</v>
      </c>
      <c r="AZ2776" t="s">
        <v>1707</v>
      </c>
      <c r="BA2776" t="s"/>
      <c r="BB2776" t="n">
        <v>10517</v>
      </c>
      <c r="BC2776" t="n">
        <v>52.51955</v>
      </c>
      <c r="BD2776" t="n">
        <v>52.51955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1703</v>
      </c>
      <c r="F2777" t="n">
        <v>3554772</v>
      </c>
      <c r="G2777" t="s">
        <v>74</v>
      </c>
      <c r="H2777" t="s">
        <v>75</v>
      </c>
      <c r="I2777" t="s"/>
      <c r="J2777" t="s">
        <v>74</v>
      </c>
      <c r="K2777" t="n">
        <v>221.6</v>
      </c>
      <c r="L2777" t="s">
        <v>76</v>
      </c>
      <c r="M2777" t="s"/>
      <c r="N2777" t="s">
        <v>1727</v>
      </c>
      <c r="O2777" t="s">
        <v>78</v>
      </c>
      <c r="P2777" t="s">
        <v>1705</v>
      </c>
      <c r="Q2777" t="s"/>
      <c r="R2777" t="s">
        <v>107</v>
      </c>
      <c r="S2777" t="s">
        <v>1728</v>
      </c>
      <c r="T2777" t="s">
        <v>81</v>
      </c>
      <c r="U2777" t="s">
        <v>82</v>
      </c>
      <c r="V2777" t="s">
        <v>83</v>
      </c>
      <c r="W2777" t="s">
        <v>109</v>
      </c>
      <c r="X2777" t="s"/>
      <c r="Y2777" t="s">
        <v>85</v>
      </c>
      <c r="Z2777">
        <f>HYPERLINK("https://hotel-media.eclerx.com/savepage/tk_15462418615793004_sr_188.html","info")</f>
        <v/>
      </c>
      <c r="AA2777" t="n">
        <v>9274</v>
      </c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319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1704877</v>
      </c>
      <c r="AZ2777" t="s">
        <v>1707</v>
      </c>
      <c r="BA2777" t="s"/>
      <c r="BB2777" t="n">
        <v>10517</v>
      </c>
      <c r="BC2777" t="n">
        <v>52.51955</v>
      </c>
      <c r="BD2777" t="n">
        <v>52.51955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1703</v>
      </c>
      <c r="F2778" t="n">
        <v>3554772</v>
      </c>
      <c r="G2778" t="s">
        <v>74</v>
      </c>
      <c r="H2778" t="s">
        <v>75</v>
      </c>
      <c r="I2778" t="s"/>
      <c r="J2778" t="s">
        <v>74</v>
      </c>
      <c r="K2778" t="n">
        <v>221.6</v>
      </c>
      <c r="L2778" t="s">
        <v>76</v>
      </c>
      <c r="M2778" t="s"/>
      <c r="N2778" t="s">
        <v>1729</v>
      </c>
      <c r="O2778" t="s">
        <v>78</v>
      </c>
      <c r="P2778" t="s">
        <v>1705</v>
      </c>
      <c r="Q2778" t="s"/>
      <c r="R2778" t="s">
        <v>107</v>
      </c>
      <c r="S2778" t="s">
        <v>1728</v>
      </c>
      <c r="T2778" t="s">
        <v>81</v>
      </c>
      <c r="U2778" t="s">
        <v>82</v>
      </c>
      <c r="V2778" t="s">
        <v>83</v>
      </c>
      <c r="W2778" t="s">
        <v>109</v>
      </c>
      <c r="X2778" t="s"/>
      <c r="Y2778" t="s">
        <v>85</v>
      </c>
      <c r="Z2778">
        <f>HYPERLINK("https://hotel-media.eclerx.com/savepage/tk_15462418615793004_sr_188.html","info")</f>
        <v/>
      </c>
      <c r="AA2778" t="n">
        <v>9274</v>
      </c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319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1704877</v>
      </c>
      <c r="AZ2778" t="s">
        <v>1707</v>
      </c>
      <c r="BA2778" t="s"/>
      <c r="BB2778" t="n">
        <v>10517</v>
      </c>
      <c r="BC2778" t="n">
        <v>52.51955</v>
      </c>
      <c r="BD2778" t="n">
        <v>52.51955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1703</v>
      </c>
      <c r="F2779" t="n">
        <v>3554772</v>
      </c>
      <c r="G2779" t="s">
        <v>74</v>
      </c>
      <c r="H2779" t="s">
        <v>75</v>
      </c>
      <c r="I2779" t="s"/>
      <c r="J2779" t="s">
        <v>74</v>
      </c>
      <c r="K2779" t="n">
        <v>222.51</v>
      </c>
      <c r="L2779" t="s">
        <v>76</v>
      </c>
      <c r="M2779" t="s"/>
      <c r="N2779" t="s">
        <v>1721</v>
      </c>
      <c r="O2779" t="s">
        <v>78</v>
      </c>
      <c r="P2779" t="s">
        <v>1705</v>
      </c>
      <c r="Q2779" t="s"/>
      <c r="R2779" t="s">
        <v>107</v>
      </c>
      <c r="S2779" t="s">
        <v>1730</v>
      </c>
      <c r="T2779" t="s">
        <v>81</v>
      </c>
      <c r="U2779" t="s">
        <v>82</v>
      </c>
      <c r="V2779" t="s">
        <v>83</v>
      </c>
      <c r="W2779" t="s">
        <v>84</v>
      </c>
      <c r="X2779" t="s"/>
      <c r="Y2779" t="s">
        <v>85</v>
      </c>
      <c r="Z2779">
        <f>HYPERLINK("https://hotel-media.eclerx.com/savepage/tk_15462418615793004_sr_188.html","info")</f>
        <v/>
      </c>
      <c r="AA2779" t="n">
        <v>9274</v>
      </c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319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1704877</v>
      </c>
      <c r="AZ2779" t="s">
        <v>1707</v>
      </c>
      <c r="BA2779" t="s"/>
      <c r="BB2779" t="n">
        <v>10517</v>
      </c>
      <c r="BC2779" t="n">
        <v>52.51955</v>
      </c>
      <c r="BD2779" t="n">
        <v>52.51955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1703</v>
      </c>
      <c r="F2780" t="n">
        <v>3554772</v>
      </c>
      <c r="G2780" t="s">
        <v>74</v>
      </c>
      <c r="H2780" t="s">
        <v>75</v>
      </c>
      <c r="I2780" t="s"/>
      <c r="J2780" t="s">
        <v>74</v>
      </c>
      <c r="K2780" t="n">
        <v>222.51</v>
      </c>
      <c r="L2780" t="s">
        <v>76</v>
      </c>
      <c r="M2780" t="s"/>
      <c r="N2780" t="s">
        <v>1723</v>
      </c>
      <c r="O2780" t="s">
        <v>78</v>
      </c>
      <c r="P2780" t="s">
        <v>1705</v>
      </c>
      <c r="Q2780" t="s"/>
      <c r="R2780" t="s">
        <v>107</v>
      </c>
      <c r="S2780" t="s">
        <v>1730</v>
      </c>
      <c r="T2780" t="s">
        <v>81</v>
      </c>
      <c r="U2780" t="s">
        <v>82</v>
      </c>
      <c r="V2780" t="s">
        <v>83</v>
      </c>
      <c r="W2780" t="s">
        <v>84</v>
      </c>
      <c r="X2780" t="s"/>
      <c r="Y2780" t="s">
        <v>85</v>
      </c>
      <c r="Z2780">
        <f>HYPERLINK("https://hotel-media.eclerx.com/savepage/tk_15462418615793004_sr_188.html","info")</f>
        <v/>
      </c>
      <c r="AA2780" t="n">
        <v>9274</v>
      </c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319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1704877</v>
      </c>
      <c r="AZ2780" t="s">
        <v>1707</v>
      </c>
      <c r="BA2780" t="s"/>
      <c r="BB2780" t="n">
        <v>10517</v>
      </c>
      <c r="BC2780" t="n">
        <v>52.51955</v>
      </c>
      <c r="BD2780" t="n">
        <v>52.51955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1703</v>
      </c>
      <c r="F2781" t="n">
        <v>3554772</v>
      </c>
      <c r="G2781" t="s">
        <v>74</v>
      </c>
      <c r="H2781" t="s">
        <v>75</v>
      </c>
      <c r="I2781" t="s"/>
      <c r="J2781" t="s">
        <v>74</v>
      </c>
      <c r="K2781" t="n">
        <v>245.77</v>
      </c>
      <c r="L2781" t="s">
        <v>76</v>
      </c>
      <c r="M2781" t="s"/>
      <c r="N2781" t="s">
        <v>1731</v>
      </c>
      <c r="O2781" t="s">
        <v>78</v>
      </c>
      <c r="P2781" t="s">
        <v>1705</v>
      </c>
      <c r="Q2781" t="s"/>
      <c r="R2781" t="s">
        <v>107</v>
      </c>
      <c r="S2781" t="s">
        <v>1732</v>
      </c>
      <c r="T2781" t="s">
        <v>81</v>
      </c>
      <c r="U2781" t="s">
        <v>82</v>
      </c>
      <c r="V2781" t="s">
        <v>83</v>
      </c>
      <c r="W2781" t="s">
        <v>84</v>
      </c>
      <c r="X2781" t="s"/>
      <c r="Y2781" t="s">
        <v>85</v>
      </c>
      <c r="Z2781">
        <f>HYPERLINK("https://hotel-media.eclerx.com/savepage/tk_15462418615793004_sr_188.html","info")</f>
        <v/>
      </c>
      <c r="AA2781" t="n">
        <v>9274</v>
      </c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319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1704877</v>
      </c>
      <c r="AZ2781" t="s">
        <v>1707</v>
      </c>
      <c r="BA2781" t="s"/>
      <c r="BB2781" t="n">
        <v>10517</v>
      </c>
      <c r="BC2781" t="n">
        <v>52.51955</v>
      </c>
      <c r="BD2781" t="n">
        <v>52.51955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647</v>
      </c>
      <c r="F2782" t="n">
        <v>-1</v>
      </c>
      <c r="G2782" t="s">
        <v>74</v>
      </c>
      <c r="H2782" t="s">
        <v>75</v>
      </c>
      <c r="I2782" t="s"/>
      <c r="J2782" t="s">
        <v>74</v>
      </c>
      <c r="K2782" t="n">
        <v>68</v>
      </c>
      <c r="L2782" t="s">
        <v>76</v>
      </c>
      <c r="M2782" t="s"/>
      <c r="N2782" t="s">
        <v>93</v>
      </c>
      <c r="O2782" t="s">
        <v>78</v>
      </c>
      <c r="P2782" t="s">
        <v>647</v>
      </c>
      <c r="Q2782" t="s"/>
      <c r="R2782" t="s">
        <v>112</v>
      </c>
      <c r="S2782" t="s">
        <v>648</v>
      </c>
      <c r="T2782" t="s">
        <v>81</v>
      </c>
      <c r="U2782" t="s">
        <v>82</v>
      </c>
      <c r="V2782" t="s">
        <v>83</v>
      </c>
      <c r="W2782" t="s">
        <v>109</v>
      </c>
      <c r="X2782" t="s"/>
      <c r="Y2782" t="s">
        <v>85</v>
      </c>
      <c r="Z2782">
        <f>HYPERLINK("https://hotel-media.eclerx.com/savepage/tk_15462416406923618_sr_189.html","info")</f>
        <v/>
      </c>
      <c r="AA2782" t="n">
        <v>-4918906</v>
      </c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178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4918906</v>
      </c>
      <c r="AZ2782" t="s">
        <v>649</v>
      </c>
      <c r="BA2782" t="s"/>
      <c r="BB2782" t="n">
        <v>438072</v>
      </c>
      <c r="BC2782" t="n">
        <v>52.50095</v>
      </c>
      <c r="BD2782" t="n">
        <v>52.50095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647</v>
      </c>
      <c r="F2783" t="n">
        <v>-1</v>
      </c>
      <c r="G2783" t="s">
        <v>74</v>
      </c>
      <c r="H2783" t="s">
        <v>75</v>
      </c>
      <c r="I2783" t="s"/>
      <c r="J2783" t="s">
        <v>74</v>
      </c>
      <c r="K2783" t="n">
        <v>72</v>
      </c>
      <c r="L2783" t="s">
        <v>76</v>
      </c>
      <c r="M2783" t="s"/>
      <c r="N2783" t="s">
        <v>95</v>
      </c>
      <c r="O2783" t="s">
        <v>78</v>
      </c>
      <c r="P2783" t="s">
        <v>647</v>
      </c>
      <c r="Q2783" t="s"/>
      <c r="R2783" t="s">
        <v>112</v>
      </c>
      <c r="S2783" t="s">
        <v>650</v>
      </c>
      <c r="T2783" t="s">
        <v>81</v>
      </c>
      <c r="U2783" t="s">
        <v>82</v>
      </c>
      <c r="V2783" t="s">
        <v>83</v>
      </c>
      <c r="W2783" t="s">
        <v>109</v>
      </c>
      <c r="X2783" t="s"/>
      <c r="Y2783" t="s">
        <v>85</v>
      </c>
      <c r="Z2783">
        <f>HYPERLINK("https://hotel-media.eclerx.com/savepage/tk_15462416406923618_sr_189.html","info")</f>
        <v/>
      </c>
      <c r="AA2783" t="n">
        <v>-4918906</v>
      </c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178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4918906</v>
      </c>
      <c r="AZ2783" t="s">
        <v>649</v>
      </c>
      <c r="BA2783" t="s"/>
      <c r="BB2783" t="n">
        <v>438072</v>
      </c>
      <c r="BC2783" t="n">
        <v>52.50095</v>
      </c>
      <c r="BD2783" t="n">
        <v>52.50095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2359</v>
      </c>
      <c r="F2784" t="n">
        <v>2650398</v>
      </c>
      <c r="G2784" t="s">
        <v>74</v>
      </c>
      <c r="H2784" t="s">
        <v>75</v>
      </c>
      <c r="I2784" t="s"/>
      <c r="J2784" t="s">
        <v>74</v>
      </c>
      <c r="K2784" t="n">
        <v>68</v>
      </c>
      <c r="L2784" t="s">
        <v>76</v>
      </c>
      <c r="M2784" t="s"/>
      <c r="N2784" t="s">
        <v>93</v>
      </c>
      <c r="O2784" t="s">
        <v>78</v>
      </c>
      <c r="P2784" t="s">
        <v>2360</v>
      </c>
      <c r="Q2784" t="s"/>
      <c r="R2784" t="s">
        <v>112</v>
      </c>
      <c r="S2784" t="s">
        <v>648</v>
      </c>
      <c r="T2784" t="s">
        <v>81</v>
      </c>
      <c r="U2784" t="s">
        <v>82</v>
      </c>
      <c r="V2784" t="s">
        <v>83</v>
      </c>
      <c r="W2784" t="s">
        <v>109</v>
      </c>
      <c r="X2784" t="s"/>
      <c r="Y2784" t="s">
        <v>85</v>
      </c>
      <c r="Z2784">
        <f>HYPERLINK("https://hotel-media.eclerx.com/savepage/tk_15462420609538853_sr_188.html","info")</f>
        <v/>
      </c>
      <c r="AA2784" t="n">
        <v>273541</v>
      </c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428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2071547</v>
      </c>
      <c r="AZ2784" t="s"/>
      <c r="BA2784" t="s"/>
      <c r="BB2784" t="n">
        <v>547180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2359</v>
      </c>
      <c r="F2785" t="n">
        <v>2650398</v>
      </c>
      <c r="G2785" t="s">
        <v>74</v>
      </c>
      <c r="H2785" t="s">
        <v>75</v>
      </c>
      <c r="I2785" t="s"/>
      <c r="J2785" t="s">
        <v>74</v>
      </c>
      <c r="K2785" t="n">
        <v>68.01000000000001</v>
      </c>
      <c r="L2785" t="s">
        <v>76</v>
      </c>
      <c r="M2785" t="s"/>
      <c r="N2785" t="s">
        <v>2361</v>
      </c>
      <c r="O2785" t="s">
        <v>78</v>
      </c>
      <c r="P2785" t="s">
        <v>2360</v>
      </c>
      <c r="Q2785" t="s"/>
      <c r="R2785" t="s">
        <v>112</v>
      </c>
      <c r="S2785" t="s">
        <v>388</v>
      </c>
      <c r="T2785" t="s">
        <v>81</v>
      </c>
      <c r="U2785" t="s">
        <v>82</v>
      </c>
      <c r="V2785" t="s">
        <v>83</v>
      </c>
      <c r="W2785" t="s">
        <v>109</v>
      </c>
      <c r="X2785" t="s"/>
      <c r="Y2785" t="s">
        <v>85</v>
      </c>
      <c r="Z2785">
        <f>HYPERLINK("https://hotel-media.eclerx.com/savepage/tk_15462420609538853_sr_188.html","info")</f>
        <v/>
      </c>
      <c r="AA2785" t="n">
        <v>273541</v>
      </c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428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2071547</v>
      </c>
      <c r="AZ2785" t="s"/>
      <c r="BA2785" t="s"/>
      <c r="BB2785" t="n">
        <v>547180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2359</v>
      </c>
      <c r="F2786" t="n">
        <v>2650398</v>
      </c>
      <c r="G2786" t="s">
        <v>74</v>
      </c>
      <c r="H2786" t="s">
        <v>75</v>
      </c>
      <c r="I2786" t="s"/>
      <c r="J2786" t="s">
        <v>74</v>
      </c>
      <c r="K2786" t="n">
        <v>75</v>
      </c>
      <c r="L2786" t="s">
        <v>76</v>
      </c>
      <c r="M2786" t="s"/>
      <c r="N2786" t="s">
        <v>95</v>
      </c>
      <c r="O2786" t="s">
        <v>78</v>
      </c>
      <c r="P2786" t="s">
        <v>2360</v>
      </c>
      <c r="Q2786" t="s"/>
      <c r="R2786" t="s">
        <v>112</v>
      </c>
      <c r="S2786" t="s">
        <v>210</v>
      </c>
      <c r="T2786" t="s">
        <v>81</v>
      </c>
      <c r="U2786" t="s">
        <v>82</v>
      </c>
      <c r="V2786" t="s">
        <v>83</v>
      </c>
      <c r="W2786" t="s">
        <v>109</v>
      </c>
      <c r="X2786" t="s"/>
      <c r="Y2786" t="s">
        <v>85</v>
      </c>
      <c r="Z2786">
        <f>HYPERLINK("https://hotel-media.eclerx.com/savepage/tk_15462420609538853_sr_188.html","info")</f>
        <v/>
      </c>
      <c r="AA2786" t="n">
        <v>273541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428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2071547</v>
      </c>
      <c r="AZ2786" t="s"/>
      <c r="BA2786" t="s"/>
      <c r="BB2786" t="n">
        <v>547180</v>
      </c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2359</v>
      </c>
      <c r="F2787" t="n">
        <v>2650398</v>
      </c>
      <c r="G2787" t="s">
        <v>74</v>
      </c>
      <c r="H2787" t="s">
        <v>75</v>
      </c>
      <c r="I2787" t="s"/>
      <c r="J2787" t="s">
        <v>74</v>
      </c>
      <c r="K2787" t="n">
        <v>80</v>
      </c>
      <c r="L2787" t="s">
        <v>76</v>
      </c>
      <c r="M2787" t="s"/>
      <c r="N2787" t="s">
        <v>597</v>
      </c>
      <c r="O2787" t="s">
        <v>78</v>
      </c>
      <c r="P2787" t="s">
        <v>2360</v>
      </c>
      <c r="Q2787" t="s"/>
      <c r="R2787" t="s">
        <v>112</v>
      </c>
      <c r="S2787" t="s">
        <v>798</v>
      </c>
      <c r="T2787" t="s">
        <v>81</v>
      </c>
      <c r="U2787" t="s">
        <v>82</v>
      </c>
      <c r="V2787" t="s">
        <v>83</v>
      </c>
      <c r="W2787" t="s">
        <v>109</v>
      </c>
      <c r="X2787" t="s"/>
      <c r="Y2787" t="s">
        <v>85</v>
      </c>
      <c r="Z2787">
        <f>HYPERLINK("https://hotel-media.eclerx.com/savepage/tk_15462420609538853_sr_188.html","info")</f>
        <v/>
      </c>
      <c r="AA2787" t="n">
        <v>273541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428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2071547</v>
      </c>
      <c r="AZ2787" t="s"/>
      <c r="BA2787" t="s"/>
      <c r="BB2787" t="n">
        <v>547180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2359</v>
      </c>
      <c r="F2788" t="n">
        <v>2650398</v>
      </c>
      <c r="G2788" t="s">
        <v>74</v>
      </c>
      <c r="H2788" t="s">
        <v>75</v>
      </c>
      <c r="I2788" t="s"/>
      <c r="J2788" t="s">
        <v>74</v>
      </c>
      <c r="K2788" t="n">
        <v>85</v>
      </c>
      <c r="L2788" t="s">
        <v>76</v>
      </c>
      <c r="M2788" t="s"/>
      <c r="N2788" t="s">
        <v>201</v>
      </c>
      <c r="O2788" t="s">
        <v>78</v>
      </c>
      <c r="P2788" t="s">
        <v>2360</v>
      </c>
      <c r="Q2788" t="s"/>
      <c r="R2788" t="s">
        <v>112</v>
      </c>
      <c r="S2788" t="s">
        <v>211</v>
      </c>
      <c r="T2788" t="s">
        <v>81</v>
      </c>
      <c r="U2788" t="s">
        <v>82</v>
      </c>
      <c r="V2788" t="s">
        <v>83</v>
      </c>
      <c r="W2788" t="s">
        <v>109</v>
      </c>
      <c r="X2788" t="s"/>
      <c r="Y2788" t="s">
        <v>85</v>
      </c>
      <c r="Z2788">
        <f>HYPERLINK("https://hotel-media.eclerx.com/savepage/tk_15462420609538853_sr_188.html","info")</f>
        <v/>
      </c>
      <c r="AA2788" t="n">
        <v>273541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428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2071547</v>
      </c>
      <c r="AZ2788" t="s"/>
      <c r="BA2788" t="s"/>
      <c r="BB2788" t="n">
        <v>547180</v>
      </c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2359</v>
      </c>
      <c r="F2789" t="n">
        <v>2650398</v>
      </c>
      <c r="G2789" t="s">
        <v>74</v>
      </c>
      <c r="H2789" t="s">
        <v>75</v>
      </c>
      <c r="I2789" t="s"/>
      <c r="J2789" t="s">
        <v>74</v>
      </c>
      <c r="K2789" t="n">
        <v>95</v>
      </c>
      <c r="L2789" t="s">
        <v>76</v>
      </c>
      <c r="M2789" t="s"/>
      <c r="N2789" t="s">
        <v>2362</v>
      </c>
      <c r="O2789" t="s">
        <v>78</v>
      </c>
      <c r="P2789" t="s">
        <v>2360</v>
      </c>
      <c r="Q2789" t="s"/>
      <c r="R2789" t="s">
        <v>112</v>
      </c>
      <c r="S2789" t="s">
        <v>274</v>
      </c>
      <c r="T2789" t="s">
        <v>81</v>
      </c>
      <c r="U2789" t="s">
        <v>82</v>
      </c>
      <c r="V2789" t="s">
        <v>83</v>
      </c>
      <c r="W2789" t="s">
        <v>109</v>
      </c>
      <c r="X2789" t="s"/>
      <c r="Y2789" t="s">
        <v>85</v>
      </c>
      <c r="Z2789">
        <f>HYPERLINK("https://hotel-media.eclerx.com/savepage/tk_15462420609538853_sr_188.html","info")</f>
        <v/>
      </c>
      <c r="AA2789" t="n">
        <v>273541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428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2071547</v>
      </c>
      <c r="AZ2789" t="s"/>
      <c r="BA2789" t="s"/>
      <c r="BB2789" t="n">
        <v>547180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2363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76</v>
      </c>
      <c r="L2790" t="s">
        <v>76</v>
      </c>
      <c r="M2790" t="s"/>
      <c r="N2790" t="s">
        <v>93</v>
      </c>
      <c r="O2790" t="s">
        <v>78</v>
      </c>
      <c r="P2790" t="s">
        <v>2363</v>
      </c>
      <c r="Q2790" t="s"/>
      <c r="R2790" t="s">
        <v>112</v>
      </c>
      <c r="S2790" t="s">
        <v>718</v>
      </c>
      <c r="T2790" t="s">
        <v>81</v>
      </c>
      <c r="U2790" t="s">
        <v>82</v>
      </c>
      <c r="V2790" t="s">
        <v>83</v>
      </c>
      <c r="W2790" t="s">
        <v>109</v>
      </c>
      <c r="X2790" t="s"/>
      <c r="Y2790" t="s">
        <v>85</v>
      </c>
      <c r="Z2790">
        <f>HYPERLINK("https://hotel-media.eclerx.com/savepage/tk_15462420611128542_sr_189.html","info")</f>
        <v/>
      </c>
      <c r="AA2790" t="n">
        <v>-8979222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377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8979222</v>
      </c>
      <c r="AZ2790" t="s">
        <v>2364</v>
      </c>
      <c r="BA2790" t="s"/>
      <c r="BB2790" t="n">
        <v>51925</v>
      </c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2363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95</v>
      </c>
      <c r="L2791" t="s">
        <v>76</v>
      </c>
      <c r="M2791" t="s"/>
      <c r="N2791" t="s">
        <v>95</v>
      </c>
      <c r="O2791" t="s">
        <v>78</v>
      </c>
      <c r="P2791" t="s">
        <v>2363</v>
      </c>
      <c r="Q2791" t="s"/>
      <c r="R2791" t="s">
        <v>112</v>
      </c>
      <c r="S2791" t="s">
        <v>274</v>
      </c>
      <c r="T2791" t="s">
        <v>81</v>
      </c>
      <c r="U2791" t="s">
        <v>82</v>
      </c>
      <c r="V2791" t="s">
        <v>83</v>
      </c>
      <c r="W2791" t="s">
        <v>109</v>
      </c>
      <c r="X2791" t="s"/>
      <c r="Y2791" t="s">
        <v>85</v>
      </c>
      <c r="Z2791">
        <f>HYPERLINK("https://hotel-media.eclerx.com/savepage/tk_15462420611128542_sr_189.html","info")</f>
        <v/>
      </c>
      <c r="AA2791" t="n">
        <v>-8979222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377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8979222</v>
      </c>
      <c r="AZ2791" t="s">
        <v>2364</v>
      </c>
      <c r="BA2791" t="s"/>
      <c r="BB2791" t="n">
        <v>51925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2363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135</v>
      </c>
      <c r="L2792" t="s">
        <v>76</v>
      </c>
      <c r="M2792" t="s"/>
      <c r="N2792" t="s">
        <v>205</v>
      </c>
      <c r="O2792" t="s">
        <v>78</v>
      </c>
      <c r="P2792" t="s">
        <v>2363</v>
      </c>
      <c r="Q2792" t="s"/>
      <c r="R2792" t="s">
        <v>112</v>
      </c>
      <c r="S2792" t="s">
        <v>646</v>
      </c>
      <c r="T2792" t="s">
        <v>81</v>
      </c>
      <c r="U2792" t="s">
        <v>82</v>
      </c>
      <c r="V2792" t="s">
        <v>83</v>
      </c>
      <c r="W2792" t="s">
        <v>109</v>
      </c>
      <c r="X2792" t="s"/>
      <c r="Y2792" t="s">
        <v>85</v>
      </c>
      <c r="Z2792">
        <f>HYPERLINK("https://hotel-media.eclerx.com/savepage/tk_15462420611128542_sr_189.html","info")</f>
        <v/>
      </c>
      <c r="AA2792" t="n">
        <v>-8979222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377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8979222</v>
      </c>
      <c r="AZ2792" t="s">
        <v>2364</v>
      </c>
      <c r="BA2792" t="s"/>
      <c r="BB2792" t="n">
        <v>51925</v>
      </c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2365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98</v>
      </c>
      <c r="L2793" t="s">
        <v>76</v>
      </c>
      <c r="M2793" t="s"/>
      <c r="N2793" t="s">
        <v>104</v>
      </c>
      <c r="O2793" t="s">
        <v>78</v>
      </c>
      <c r="P2793" t="s">
        <v>2365</v>
      </c>
      <c r="Q2793" t="s"/>
      <c r="R2793" t="s">
        <v>171</v>
      </c>
      <c r="S2793" t="s">
        <v>656</v>
      </c>
      <c r="T2793" t="s">
        <v>81</v>
      </c>
      <c r="U2793" t="s">
        <v>82</v>
      </c>
      <c r="V2793" t="s">
        <v>83</v>
      </c>
      <c r="W2793" t="s">
        <v>109</v>
      </c>
      <c r="X2793" t="s"/>
      <c r="Y2793" t="s">
        <v>85</v>
      </c>
      <c r="Z2793">
        <f>HYPERLINK("https://hotel-media.eclerx.com/savepage/tk_15462416773917978_sr_188.html","info")</f>
        <v/>
      </c>
      <c r="AA2793" t="n">
        <v>-8979263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219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8979263</v>
      </c>
      <c r="AZ2793" t="s">
        <v>2366</v>
      </c>
      <c r="BA2793" t="s"/>
      <c r="BB2793" t="n">
        <v>389614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2365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116</v>
      </c>
      <c r="L2794" t="s">
        <v>76</v>
      </c>
      <c r="M2794" t="s"/>
      <c r="N2794" t="s">
        <v>191</v>
      </c>
      <c r="O2794" t="s">
        <v>78</v>
      </c>
      <c r="P2794" t="s">
        <v>2365</v>
      </c>
      <c r="Q2794" t="s"/>
      <c r="R2794" t="s">
        <v>171</v>
      </c>
      <c r="S2794" t="s">
        <v>425</v>
      </c>
      <c r="T2794" t="s">
        <v>81</v>
      </c>
      <c r="U2794" t="s">
        <v>82</v>
      </c>
      <c r="V2794" t="s">
        <v>83</v>
      </c>
      <c r="W2794" t="s">
        <v>109</v>
      </c>
      <c r="X2794" t="s"/>
      <c r="Y2794" t="s">
        <v>85</v>
      </c>
      <c r="Z2794">
        <f>HYPERLINK("https://hotel-media.eclerx.com/savepage/tk_15462416773917978_sr_188.html","info")</f>
        <v/>
      </c>
      <c r="AA2794" t="n">
        <v>-8979263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219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8979263</v>
      </c>
      <c r="AZ2794" t="s">
        <v>2366</v>
      </c>
      <c r="BA2794" t="s"/>
      <c r="BB2794" t="n">
        <v>389614</v>
      </c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2046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49</v>
      </c>
      <c r="L2795" t="s">
        <v>76</v>
      </c>
      <c r="M2795" t="s"/>
      <c r="N2795" t="s">
        <v>480</v>
      </c>
      <c r="O2795" t="s">
        <v>78</v>
      </c>
      <c r="P2795" t="s">
        <v>2046</v>
      </c>
      <c r="Q2795" t="s"/>
      <c r="R2795" t="s">
        <v>79</v>
      </c>
      <c r="S2795" t="s">
        <v>1919</v>
      </c>
      <c r="T2795" t="s">
        <v>81</v>
      </c>
      <c r="U2795" t="s">
        <v>82</v>
      </c>
      <c r="V2795" t="s">
        <v>83</v>
      </c>
      <c r="W2795" t="s">
        <v>84</v>
      </c>
      <c r="X2795" t="s"/>
      <c r="Y2795" t="s">
        <v>85</v>
      </c>
      <c r="Z2795">
        <f>HYPERLINK("https://hotel-media.eclerx.com/savepage/tk_15462419740673513_sr_188.html","info")</f>
        <v/>
      </c>
      <c r="AA2795" t="n">
        <v>-2071692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380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2071692</v>
      </c>
      <c r="AZ2795" t="s">
        <v>2047</v>
      </c>
      <c r="BA2795" t="s"/>
      <c r="BB2795" t="n">
        <v>41803</v>
      </c>
      <c r="BC2795" t="n">
        <v>52.506791</v>
      </c>
      <c r="BD2795" t="n">
        <v>52.506791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2046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61</v>
      </c>
      <c r="L2796" t="s">
        <v>76</v>
      </c>
      <c r="M2796" t="s"/>
      <c r="N2796" t="s">
        <v>958</v>
      </c>
      <c r="O2796" t="s">
        <v>78</v>
      </c>
      <c r="P2796" t="s">
        <v>2046</v>
      </c>
      <c r="Q2796" t="s"/>
      <c r="R2796" t="s">
        <v>79</v>
      </c>
      <c r="S2796" t="s">
        <v>80</v>
      </c>
      <c r="T2796" t="s">
        <v>81</v>
      </c>
      <c r="U2796" t="s">
        <v>82</v>
      </c>
      <c r="V2796" t="s">
        <v>83</v>
      </c>
      <c r="W2796" t="s">
        <v>84</v>
      </c>
      <c r="X2796" t="s"/>
      <c r="Y2796" t="s">
        <v>85</v>
      </c>
      <c r="Z2796">
        <f>HYPERLINK("https://hotel-media.eclerx.com/savepage/tk_15462419740673513_sr_188.html","info")</f>
        <v/>
      </c>
      <c r="AA2796" t="n">
        <v>-2071692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380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2071692</v>
      </c>
      <c r="AZ2796" t="s">
        <v>2047</v>
      </c>
      <c r="BA2796" t="s"/>
      <c r="BB2796" t="n">
        <v>41803</v>
      </c>
      <c r="BC2796" t="n">
        <v>52.506791</v>
      </c>
      <c r="BD2796" t="n">
        <v>52.506791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2046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73</v>
      </c>
      <c r="L2797" t="s">
        <v>76</v>
      </c>
      <c r="M2797" t="s"/>
      <c r="N2797" t="s">
        <v>2048</v>
      </c>
      <c r="O2797" t="s">
        <v>78</v>
      </c>
      <c r="P2797" t="s">
        <v>2046</v>
      </c>
      <c r="Q2797" t="s"/>
      <c r="R2797" t="s">
        <v>79</v>
      </c>
      <c r="S2797" t="s">
        <v>603</v>
      </c>
      <c r="T2797" t="s">
        <v>81</v>
      </c>
      <c r="U2797" t="s">
        <v>82</v>
      </c>
      <c r="V2797" t="s">
        <v>83</v>
      </c>
      <c r="W2797" t="s">
        <v>84</v>
      </c>
      <c r="X2797" t="s"/>
      <c r="Y2797" t="s">
        <v>85</v>
      </c>
      <c r="Z2797">
        <f>HYPERLINK("https://hotel-media.eclerx.com/savepage/tk_15462419740673513_sr_188.html","info")</f>
        <v/>
      </c>
      <c r="AA2797" t="n">
        <v>-2071692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380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2071692</v>
      </c>
      <c r="AZ2797" t="s">
        <v>2047</v>
      </c>
      <c r="BA2797" t="s"/>
      <c r="BB2797" t="n">
        <v>41803</v>
      </c>
      <c r="BC2797" t="n">
        <v>52.506791</v>
      </c>
      <c r="BD2797" t="n">
        <v>52.506791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2046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97</v>
      </c>
      <c r="L2798" t="s">
        <v>76</v>
      </c>
      <c r="M2798" t="s"/>
      <c r="N2798" t="s">
        <v>191</v>
      </c>
      <c r="O2798" t="s">
        <v>78</v>
      </c>
      <c r="P2798" t="s">
        <v>2046</v>
      </c>
      <c r="Q2798" t="s"/>
      <c r="R2798" t="s">
        <v>79</v>
      </c>
      <c r="S2798" t="s">
        <v>217</v>
      </c>
      <c r="T2798" t="s">
        <v>81</v>
      </c>
      <c r="U2798" t="s">
        <v>82</v>
      </c>
      <c r="V2798" t="s">
        <v>83</v>
      </c>
      <c r="W2798" t="s">
        <v>84</v>
      </c>
      <c r="X2798" t="s"/>
      <c r="Y2798" t="s">
        <v>85</v>
      </c>
      <c r="Z2798">
        <f>HYPERLINK("https://hotel-media.eclerx.com/savepage/tk_15462419740673513_sr_188.html","info")</f>
        <v/>
      </c>
      <c r="AA2798" t="n">
        <v>-2071692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380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2071692</v>
      </c>
      <c r="AZ2798" t="s">
        <v>2047</v>
      </c>
      <c r="BA2798" t="s"/>
      <c r="BB2798" t="n">
        <v>41803</v>
      </c>
      <c r="BC2798" t="n">
        <v>52.506791</v>
      </c>
      <c r="BD2798" t="n">
        <v>52.506791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2367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85.41</v>
      </c>
      <c r="L2799" t="s">
        <v>76</v>
      </c>
      <c r="M2799" t="s"/>
      <c r="N2799" t="s">
        <v>93</v>
      </c>
      <c r="O2799" t="s">
        <v>78</v>
      </c>
      <c r="P2799" t="s">
        <v>2367</v>
      </c>
      <c r="Q2799" t="s"/>
      <c r="R2799" t="s">
        <v>171</v>
      </c>
      <c r="S2799" t="s">
        <v>2368</v>
      </c>
      <c r="T2799" t="s">
        <v>81</v>
      </c>
      <c r="U2799" t="s">
        <v>82</v>
      </c>
      <c r="V2799" t="s">
        <v>83</v>
      </c>
      <c r="W2799" t="s">
        <v>84</v>
      </c>
      <c r="X2799" t="s"/>
      <c r="Y2799" t="s">
        <v>85</v>
      </c>
      <c r="Z2799">
        <f>HYPERLINK("https://hotel-media.eclerx.com/savepage/tk_15462419349093473_sr_189.html","info")</f>
        <v/>
      </c>
      <c r="AA2799" t="n">
        <v>-2071723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320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2071723</v>
      </c>
      <c r="AZ2799" t="s">
        <v>2369</v>
      </c>
      <c r="BA2799" t="s"/>
      <c r="BB2799" t="n">
        <v>586925</v>
      </c>
      <c r="BC2799" t="n">
        <v>52.5454</v>
      </c>
      <c r="BD2799" t="n">
        <v>52.5454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2367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89.90000000000001</v>
      </c>
      <c r="L2800" t="s">
        <v>76</v>
      </c>
      <c r="M2800" t="s"/>
      <c r="N2800" t="s">
        <v>137</v>
      </c>
      <c r="O2800" t="s">
        <v>78</v>
      </c>
      <c r="P2800" t="s">
        <v>2367</v>
      </c>
      <c r="Q2800" t="s"/>
      <c r="R2800" t="s">
        <v>171</v>
      </c>
      <c r="S2800" t="s">
        <v>2370</v>
      </c>
      <c r="T2800" t="s">
        <v>81</v>
      </c>
      <c r="U2800" t="s">
        <v>82</v>
      </c>
      <c r="V2800" t="s">
        <v>83</v>
      </c>
      <c r="W2800" t="s">
        <v>109</v>
      </c>
      <c r="X2800" t="s"/>
      <c r="Y2800" t="s">
        <v>85</v>
      </c>
      <c r="Z2800">
        <f>HYPERLINK("https://hotel-media.eclerx.com/savepage/tk_15462419349093473_sr_189.html","info")</f>
        <v/>
      </c>
      <c r="AA2800" t="n">
        <v>-2071723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320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2071723</v>
      </c>
      <c r="AZ2800" t="s">
        <v>2369</v>
      </c>
      <c r="BA2800" t="s"/>
      <c r="BB2800" t="n">
        <v>586925</v>
      </c>
      <c r="BC2800" t="n">
        <v>52.5454</v>
      </c>
      <c r="BD2800" t="n">
        <v>52.5454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2371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84.09999999999999</v>
      </c>
      <c r="L2801" t="s">
        <v>76</v>
      </c>
      <c r="M2801" t="s"/>
      <c r="N2801" t="s">
        <v>2372</v>
      </c>
      <c r="O2801" t="s">
        <v>78</v>
      </c>
      <c r="P2801" t="s">
        <v>2371</v>
      </c>
      <c r="Q2801" t="s"/>
      <c r="R2801" t="s">
        <v>171</v>
      </c>
      <c r="S2801" t="s">
        <v>2373</v>
      </c>
      <c r="T2801" t="s">
        <v>81</v>
      </c>
      <c r="U2801" t="s">
        <v>82</v>
      </c>
      <c r="V2801" t="s">
        <v>83</v>
      </c>
      <c r="W2801" t="s">
        <v>109</v>
      </c>
      <c r="X2801" t="s"/>
      <c r="Y2801" t="s">
        <v>85</v>
      </c>
      <c r="Z2801">
        <f>HYPERLINK("https://hotel-media.eclerx.com/savepage/tk_15462418904396243_sr_189.html","info")</f>
        <v/>
      </c>
      <c r="AA2801" t="n">
        <v>-8979233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298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8979233</v>
      </c>
      <c r="AZ2801" t="s"/>
      <c r="BA2801" t="s"/>
      <c r="BB2801" t="n">
        <v>518627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2371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93.45</v>
      </c>
      <c r="L2802" t="s">
        <v>76</v>
      </c>
      <c r="M2802" t="s"/>
      <c r="N2802" t="s">
        <v>2374</v>
      </c>
      <c r="O2802" t="s">
        <v>78</v>
      </c>
      <c r="P2802" t="s">
        <v>2371</v>
      </c>
      <c r="Q2802" t="s"/>
      <c r="R2802" t="s">
        <v>171</v>
      </c>
      <c r="S2802" t="s">
        <v>2269</v>
      </c>
      <c r="T2802" t="s">
        <v>81</v>
      </c>
      <c r="U2802" t="s">
        <v>82</v>
      </c>
      <c r="V2802" t="s">
        <v>83</v>
      </c>
      <c r="W2802" t="s">
        <v>109</v>
      </c>
      <c r="X2802" t="s"/>
      <c r="Y2802" t="s">
        <v>85</v>
      </c>
      <c r="Z2802">
        <f>HYPERLINK("https://hotel-media.eclerx.com/savepage/tk_15462418904396243_sr_189.html","info")</f>
        <v/>
      </c>
      <c r="AA2802" t="n">
        <v>-8979233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298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8979233</v>
      </c>
      <c r="AZ2802" t="s"/>
      <c r="BA2802" t="s"/>
      <c r="BB2802" t="n">
        <v>518627</v>
      </c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2371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115.45</v>
      </c>
      <c r="L2803" t="s">
        <v>76</v>
      </c>
      <c r="M2803" t="s"/>
      <c r="N2803" t="s">
        <v>2374</v>
      </c>
      <c r="O2803" t="s">
        <v>78</v>
      </c>
      <c r="P2803" t="s">
        <v>2371</v>
      </c>
      <c r="Q2803" t="s"/>
      <c r="R2803" t="s">
        <v>171</v>
      </c>
      <c r="S2803" t="s">
        <v>2375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>
        <f>HYPERLINK("https://hotel-media.eclerx.com/savepage/tk_15462418904396243_sr_189.html","info")</f>
        <v/>
      </c>
      <c r="AA2803" t="n">
        <v>-8979233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298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8979233</v>
      </c>
      <c r="AZ2803" t="s"/>
      <c r="BA2803" t="s"/>
      <c r="BB2803" t="n">
        <v>518627</v>
      </c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2371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117.18</v>
      </c>
      <c r="L2804" t="s">
        <v>76</v>
      </c>
      <c r="M2804" t="s"/>
      <c r="N2804" t="s">
        <v>475</v>
      </c>
      <c r="O2804" t="s">
        <v>78</v>
      </c>
      <c r="P2804" t="s">
        <v>2371</v>
      </c>
      <c r="Q2804" t="s"/>
      <c r="R2804" t="s">
        <v>171</v>
      </c>
      <c r="S2804" t="s">
        <v>2376</v>
      </c>
      <c r="T2804" t="s">
        <v>81</v>
      </c>
      <c r="U2804" t="s">
        <v>82</v>
      </c>
      <c r="V2804" t="s">
        <v>83</v>
      </c>
      <c r="W2804" t="s">
        <v>109</v>
      </c>
      <c r="X2804" t="s"/>
      <c r="Y2804" t="s">
        <v>85</v>
      </c>
      <c r="Z2804">
        <f>HYPERLINK("https://hotel-media.eclerx.com/savepage/tk_15462418904396243_sr_189.html","info")</f>
        <v/>
      </c>
      <c r="AA2804" t="n">
        <v>-8979233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298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8979233</v>
      </c>
      <c r="AZ2804" t="s"/>
      <c r="BA2804" t="s"/>
      <c r="BB2804" t="n">
        <v>518627</v>
      </c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2371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130.2</v>
      </c>
      <c r="L2805" t="s">
        <v>76</v>
      </c>
      <c r="M2805" t="s"/>
      <c r="N2805" t="s">
        <v>478</v>
      </c>
      <c r="O2805" t="s">
        <v>78</v>
      </c>
      <c r="P2805" t="s">
        <v>2371</v>
      </c>
      <c r="Q2805" t="s"/>
      <c r="R2805" t="s">
        <v>171</v>
      </c>
      <c r="S2805" t="s">
        <v>2377</v>
      </c>
      <c r="T2805" t="s">
        <v>81</v>
      </c>
      <c r="U2805" t="s">
        <v>82</v>
      </c>
      <c r="V2805" t="s">
        <v>83</v>
      </c>
      <c r="W2805" t="s">
        <v>109</v>
      </c>
      <c r="X2805" t="s"/>
      <c r="Y2805" t="s">
        <v>85</v>
      </c>
      <c r="Z2805">
        <f>HYPERLINK("https://hotel-media.eclerx.com/savepage/tk_15462418904396243_sr_189.html","info")</f>
        <v/>
      </c>
      <c r="AA2805" t="n">
        <v>-8979233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298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8979233</v>
      </c>
      <c r="AZ2805" t="s"/>
      <c r="BA2805" t="s"/>
      <c r="BB2805" t="n">
        <v>518627</v>
      </c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2371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152.19</v>
      </c>
      <c r="L2806" t="s">
        <v>76</v>
      </c>
      <c r="M2806" t="s"/>
      <c r="N2806" t="s">
        <v>478</v>
      </c>
      <c r="O2806" t="s">
        <v>78</v>
      </c>
      <c r="P2806" t="s">
        <v>2371</v>
      </c>
      <c r="Q2806" t="s"/>
      <c r="R2806" t="s">
        <v>171</v>
      </c>
      <c r="S2806" t="s">
        <v>2378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>
        <f>HYPERLINK("https://hotel-media.eclerx.com/savepage/tk_15462418904396243_sr_189.html","info")</f>
        <v/>
      </c>
      <c r="AA2806" t="n">
        <v>-8979233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298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8979233</v>
      </c>
      <c r="AZ2806" t="s"/>
      <c r="BA2806" t="s"/>
      <c r="BB2806" t="n">
        <v>518627</v>
      </c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2371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222.08</v>
      </c>
      <c r="L2807" t="s">
        <v>76</v>
      </c>
      <c r="M2807" t="s"/>
      <c r="N2807" t="s">
        <v>1193</v>
      </c>
      <c r="O2807" t="s">
        <v>78</v>
      </c>
      <c r="P2807" t="s">
        <v>2371</v>
      </c>
      <c r="Q2807" t="s"/>
      <c r="R2807" t="s">
        <v>171</v>
      </c>
      <c r="S2807" t="s">
        <v>2379</v>
      </c>
      <c r="T2807" t="s">
        <v>81</v>
      </c>
      <c r="U2807" t="s">
        <v>82</v>
      </c>
      <c r="V2807" t="s">
        <v>83</v>
      </c>
      <c r="W2807" t="s">
        <v>109</v>
      </c>
      <c r="X2807" t="s"/>
      <c r="Y2807" t="s">
        <v>85</v>
      </c>
      <c r="Z2807">
        <f>HYPERLINK("https://hotel-media.eclerx.com/savepage/tk_15462418904396243_sr_189.html","info")</f>
        <v/>
      </c>
      <c r="AA2807" t="n">
        <v>-8979233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298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8979233</v>
      </c>
      <c r="AZ2807" t="s"/>
      <c r="BA2807" t="s"/>
      <c r="BB2807" t="n">
        <v>518627</v>
      </c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2371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246.75</v>
      </c>
      <c r="L2808" t="s">
        <v>76</v>
      </c>
      <c r="M2808" t="s"/>
      <c r="N2808" t="s">
        <v>2380</v>
      </c>
      <c r="O2808" t="s">
        <v>78</v>
      </c>
      <c r="P2808" t="s">
        <v>2371</v>
      </c>
      <c r="Q2808" t="s"/>
      <c r="R2808" t="s">
        <v>171</v>
      </c>
      <c r="S2808" t="s">
        <v>2381</v>
      </c>
      <c r="T2808" t="s">
        <v>81</v>
      </c>
      <c r="U2808" t="s">
        <v>82</v>
      </c>
      <c r="V2808" t="s">
        <v>83</v>
      </c>
      <c r="W2808" t="s">
        <v>109</v>
      </c>
      <c r="X2808" t="s"/>
      <c r="Y2808" t="s">
        <v>85</v>
      </c>
      <c r="Z2808">
        <f>HYPERLINK("https://hotel-media.eclerx.com/savepage/tk_15462418904396243_sr_189.html","info")</f>
        <v/>
      </c>
      <c r="AA2808" t="n">
        <v>-8979233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298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8979233</v>
      </c>
      <c r="AZ2808" t="s"/>
      <c r="BA2808" t="s"/>
      <c r="BB2808" t="n">
        <v>518627</v>
      </c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2371</v>
      </c>
      <c r="F2809" t="n">
        <v>-1</v>
      </c>
      <c r="G2809" t="s">
        <v>74</v>
      </c>
      <c r="H2809" t="s">
        <v>75</v>
      </c>
      <c r="I2809" t="s"/>
      <c r="J2809" t="s">
        <v>74</v>
      </c>
      <c r="K2809" t="n">
        <v>268.75</v>
      </c>
      <c r="L2809" t="s">
        <v>76</v>
      </c>
      <c r="M2809" t="s"/>
      <c r="N2809" t="s">
        <v>2380</v>
      </c>
      <c r="O2809" t="s">
        <v>78</v>
      </c>
      <c r="P2809" t="s">
        <v>2371</v>
      </c>
      <c r="Q2809" t="s"/>
      <c r="R2809" t="s">
        <v>171</v>
      </c>
      <c r="S2809" t="s">
        <v>2382</v>
      </c>
      <c r="T2809" t="s">
        <v>81</v>
      </c>
      <c r="U2809" t="s">
        <v>82</v>
      </c>
      <c r="V2809" t="s">
        <v>83</v>
      </c>
      <c r="W2809" t="s">
        <v>84</v>
      </c>
      <c r="X2809" t="s"/>
      <c r="Y2809" t="s">
        <v>85</v>
      </c>
      <c r="Z2809">
        <f>HYPERLINK("https://hotel-media.eclerx.com/savepage/tk_15462418904396243_sr_189.html","info")</f>
        <v/>
      </c>
      <c r="AA2809" t="n">
        <v>-8979233</v>
      </c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298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8979233</v>
      </c>
      <c r="AZ2809" t="s"/>
      <c r="BA2809" t="s"/>
      <c r="BB2809" t="n">
        <v>518627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1515</v>
      </c>
      <c r="F2810" t="n">
        <v>297115</v>
      </c>
      <c r="G2810" t="s">
        <v>74</v>
      </c>
      <c r="H2810" t="s">
        <v>75</v>
      </c>
      <c r="I2810" t="s"/>
      <c r="J2810" t="s">
        <v>74</v>
      </c>
      <c r="K2810" t="n">
        <v>49.39</v>
      </c>
      <c r="L2810" t="s">
        <v>76</v>
      </c>
      <c r="M2810" t="s"/>
      <c r="N2810" t="s">
        <v>95</v>
      </c>
      <c r="O2810" t="s">
        <v>78</v>
      </c>
      <c r="P2810" t="s">
        <v>1516</v>
      </c>
      <c r="Q2810" t="s"/>
      <c r="R2810" t="s">
        <v>79</v>
      </c>
      <c r="S2810" t="s">
        <v>1517</v>
      </c>
      <c r="T2810" t="s">
        <v>81</v>
      </c>
      <c r="U2810" t="s">
        <v>82</v>
      </c>
      <c r="V2810" t="s">
        <v>83</v>
      </c>
      <c r="W2810" t="s">
        <v>109</v>
      </c>
      <c r="X2810" t="s"/>
      <c r="Y2810" t="s">
        <v>85</v>
      </c>
      <c r="Z2810">
        <f>HYPERLINK("https://hotel-media.eclerx.com/savepage/tk_15462419194662478_sr_188.html","info")</f>
        <v/>
      </c>
      <c r="AA2810" t="n">
        <v>19767</v>
      </c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350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3738727</v>
      </c>
      <c r="AZ2810" t="s">
        <v>1518</v>
      </c>
      <c r="BA2810" t="s"/>
      <c r="BB2810" t="n">
        <v>88924</v>
      </c>
      <c r="BC2810" t="n">
        <v>52.506916</v>
      </c>
      <c r="BD2810" t="n">
        <v>52.506916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1515</v>
      </c>
      <c r="F2811" t="n">
        <v>297115</v>
      </c>
      <c r="G2811" t="s">
        <v>74</v>
      </c>
      <c r="H2811" t="s">
        <v>75</v>
      </c>
      <c r="I2811" t="s"/>
      <c r="J2811" t="s">
        <v>74</v>
      </c>
      <c r="K2811" t="n">
        <v>50.39</v>
      </c>
      <c r="L2811" t="s">
        <v>76</v>
      </c>
      <c r="M2811" t="s"/>
      <c r="N2811" t="s">
        <v>329</v>
      </c>
      <c r="O2811" t="s">
        <v>78</v>
      </c>
      <c r="P2811" t="s">
        <v>1516</v>
      </c>
      <c r="Q2811" t="s"/>
      <c r="R2811" t="s">
        <v>79</v>
      </c>
      <c r="S2811" t="s">
        <v>1519</v>
      </c>
      <c r="T2811" t="s">
        <v>81</v>
      </c>
      <c r="U2811" t="s">
        <v>82</v>
      </c>
      <c r="V2811" t="s">
        <v>83</v>
      </c>
      <c r="W2811" t="s">
        <v>109</v>
      </c>
      <c r="X2811" t="s"/>
      <c r="Y2811" t="s">
        <v>85</v>
      </c>
      <c r="Z2811">
        <f>HYPERLINK("https://hotel-media.eclerx.com/savepage/tk_15462419194662478_sr_188.html","info")</f>
        <v/>
      </c>
      <c r="AA2811" t="n">
        <v>19767</v>
      </c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350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3738727</v>
      </c>
      <c r="AZ2811" t="s">
        <v>1518</v>
      </c>
      <c r="BA2811" t="s"/>
      <c r="BB2811" t="n">
        <v>88924</v>
      </c>
      <c r="BC2811" t="n">
        <v>52.506916</v>
      </c>
      <c r="BD2811" t="n">
        <v>52.506916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960</v>
      </c>
      <c r="F2812" t="n">
        <v>-1</v>
      </c>
      <c r="G2812" t="s">
        <v>74</v>
      </c>
      <c r="H2812" t="s">
        <v>75</v>
      </c>
      <c r="I2812" t="s"/>
      <c r="J2812" t="s">
        <v>74</v>
      </c>
      <c r="K2812" t="n">
        <v>71.15000000000001</v>
      </c>
      <c r="L2812" t="s">
        <v>76</v>
      </c>
      <c r="M2812" t="s"/>
      <c r="N2812" t="s">
        <v>93</v>
      </c>
      <c r="O2812" t="s">
        <v>78</v>
      </c>
      <c r="P2812" t="s">
        <v>960</v>
      </c>
      <c r="Q2812" t="s"/>
      <c r="R2812" t="s">
        <v>171</v>
      </c>
      <c r="S2812" t="s">
        <v>961</v>
      </c>
      <c r="T2812" t="s">
        <v>81</v>
      </c>
      <c r="U2812" t="s">
        <v>82</v>
      </c>
      <c r="V2812" t="s">
        <v>83</v>
      </c>
      <c r="W2812" t="s">
        <v>109</v>
      </c>
      <c r="X2812" t="s"/>
      <c r="Y2812" t="s">
        <v>85</v>
      </c>
      <c r="Z2812">
        <f>HYPERLINK("https://hotel-media.eclerx.com/savepage/tk_15462417260093062_sr_189.html","info")</f>
        <v/>
      </c>
      <c r="AA2812" t="n">
        <v>-2071756</v>
      </c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220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2071756</v>
      </c>
      <c r="AZ2812" t="s">
        <v>962</v>
      </c>
      <c r="BA2812" t="s"/>
      <c r="BB2812" t="n">
        <v>60798</v>
      </c>
      <c r="BC2812" t="n">
        <v>52.432205</v>
      </c>
      <c r="BD2812" t="n">
        <v>52.432205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960</v>
      </c>
      <c r="F2813" t="n">
        <v>-1</v>
      </c>
      <c r="G2813" t="s">
        <v>74</v>
      </c>
      <c r="H2813" t="s">
        <v>75</v>
      </c>
      <c r="I2813" t="s"/>
      <c r="J2813" t="s">
        <v>74</v>
      </c>
      <c r="K2813" t="n">
        <v>75</v>
      </c>
      <c r="L2813" t="s">
        <v>76</v>
      </c>
      <c r="M2813" t="s"/>
      <c r="N2813" t="s">
        <v>95</v>
      </c>
      <c r="O2813" t="s">
        <v>78</v>
      </c>
      <c r="P2813" t="s">
        <v>960</v>
      </c>
      <c r="Q2813" t="s"/>
      <c r="R2813" t="s">
        <v>171</v>
      </c>
      <c r="S2813" t="s">
        <v>210</v>
      </c>
      <c r="T2813" t="s">
        <v>81</v>
      </c>
      <c r="U2813" t="s">
        <v>82</v>
      </c>
      <c r="V2813" t="s">
        <v>83</v>
      </c>
      <c r="W2813" t="s">
        <v>109</v>
      </c>
      <c r="X2813" t="s"/>
      <c r="Y2813" t="s">
        <v>85</v>
      </c>
      <c r="Z2813">
        <f>HYPERLINK("https://hotel-media.eclerx.com/savepage/tk_15462417260093062_sr_189.html","info")</f>
        <v/>
      </c>
      <c r="AA2813" t="n">
        <v>-2071756</v>
      </c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220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2071756</v>
      </c>
      <c r="AZ2813" t="s">
        <v>962</v>
      </c>
      <c r="BA2813" t="s"/>
      <c r="BB2813" t="n">
        <v>60798</v>
      </c>
      <c r="BC2813" t="n">
        <v>52.432205</v>
      </c>
      <c r="BD2813" t="n">
        <v>52.432205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2383</v>
      </c>
      <c r="F2814" t="n">
        <v>2160677</v>
      </c>
      <c r="G2814" t="s">
        <v>74</v>
      </c>
      <c r="H2814" t="s">
        <v>75</v>
      </c>
      <c r="I2814" t="s"/>
      <c r="J2814" t="s">
        <v>74</v>
      </c>
      <c r="K2814" t="n">
        <v>144</v>
      </c>
      <c r="L2814" t="s">
        <v>76</v>
      </c>
      <c r="M2814" t="s"/>
      <c r="N2814" t="s">
        <v>93</v>
      </c>
      <c r="O2814" t="s">
        <v>78</v>
      </c>
      <c r="P2814" t="s">
        <v>2383</v>
      </c>
      <c r="Q2814" t="s"/>
      <c r="R2814" t="s">
        <v>107</v>
      </c>
      <c r="S2814" t="s">
        <v>335</v>
      </c>
      <c r="T2814" t="s">
        <v>81</v>
      </c>
      <c r="U2814" t="s">
        <v>82</v>
      </c>
      <c r="V2814" t="s">
        <v>83</v>
      </c>
      <c r="W2814" t="s">
        <v>109</v>
      </c>
      <c r="X2814" t="s"/>
      <c r="Y2814" t="s">
        <v>85</v>
      </c>
      <c r="Z2814">
        <f>HYPERLINK("https://hotel-media.eclerx.com/savepage/tk_15462420990771968_sr_189.html","info")</f>
        <v/>
      </c>
      <c r="AA2814" t="n">
        <v>410978</v>
      </c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397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3423351</v>
      </c>
      <c r="AZ2814" t="s">
        <v>2384</v>
      </c>
      <c r="BA2814" t="s"/>
      <c r="BB2814" t="n">
        <v>688077</v>
      </c>
      <c r="BC2814" t="n">
        <v>52.51496</v>
      </c>
      <c r="BD2814" t="n">
        <v>52.51496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2383</v>
      </c>
      <c r="F2815" t="n">
        <v>2160677</v>
      </c>
      <c r="G2815" t="s">
        <v>74</v>
      </c>
      <c r="H2815" t="s">
        <v>75</v>
      </c>
      <c r="I2815" t="s"/>
      <c r="J2815" t="s">
        <v>74</v>
      </c>
      <c r="K2815" t="n">
        <v>160</v>
      </c>
      <c r="L2815" t="s">
        <v>76</v>
      </c>
      <c r="M2815" t="s"/>
      <c r="N2815" t="s">
        <v>104</v>
      </c>
      <c r="O2815" t="s">
        <v>78</v>
      </c>
      <c r="P2815" t="s">
        <v>2383</v>
      </c>
      <c r="Q2815" t="s"/>
      <c r="R2815" t="s">
        <v>107</v>
      </c>
      <c r="S2815" t="s">
        <v>1005</v>
      </c>
      <c r="T2815" t="s">
        <v>81</v>
      </c>
      <c r="U2815" t="s">
        <v>82</v>
      </c>
      <c r="V2815" t="s">
        <v>83</v>
      </c>
      <c r="W2815" t="s">
        <v>109</v>
      </c>
      <c r="X2815" t="s"/>
      <c r="Y2815" t="s">
        <v>85</v>
      </c>
      <c r="Z2815">
        <f>HYPERLINK("https://hotel-media.eclerx.com/savepage/tk_15462420990771968_sr_189.html","info")</f>
        <v/>
      </c>
      <c r="AA2815" t="n">
        <v>410978</v>
      </c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397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3423351</v>
      </c>
      <c r="AZ2815" t="s">
        <v>2384</v>
      </c>
      <c r="BA2815" t="s"/>
      <c r="BB2815" t="n">
        <v>688077</v>
      </c>
      <c r="BC2815" t="n">
        <v>52.51496</v>
      </c>
      <c r="BD2815" t="n">
        <v>52.51496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2383</v>
      </c>
      <c r="F2816" t="n">
        <v>2160677</v>
      </c>
      <c r="G2816" t="s">
        <v>74</v>
      </c>
      <c r="H2816" t="s">
        <v>75</v>
      </c>
      <c r="I2816" t="s"/>
      <c r="J2816" t="s">
        <v>74</v>
      </c>
      <c r="K2816" t="n">
        <v>161.99</v>
      </c>
      <c r="L2816" t="s">
        <v>76</v>
      </c>
      <c r="M2816" t="s"/>
      <c r="N2816" t="s">
        <v>706</v>
      </c>
      <c r="O2816" t="s">
        <v>78</v>
      </c>
      <c r="P2816" t="s">
        <v>2383</v>
      </c>
      <c r="Q2816" t="s"/>
      <c r="R2816" t="s">
        <v>107</v>
      </c>
      <c r="S2816" t="s">
        <v>768</v>
      </c>
      <c r="T2816" t="s">
        <v>81</v>
      </c>
      <c r="U2816" t="s">
        <v>82</v>
      </c>
      <c r="V2816" t="s">
        <v>83</v>
      </c>
      <c r="W2816" t="s">
        <v>84</v>
      </c>
      <c r="X2816" t="s"/>
      <c r="Y2816" t="s">
        <v>85</v>
      </c>
      <c r="Z2816">
        <f>HYPERLINK("https://hotel-media.eclerx.com/savepage/tk_15462420990771968_sr_189.html","info")</f>
        <v/>
      </c>
      <c r="AA2816" t="n">
        <v>410978</v>
      </c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397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3423351</v>
      </c>
      <c r="AZ2816" t="s">
        <v>2384</v>
      </c>
      <c r="BA2816" t="s"/>
      <c r="BB2816" t="n">
        <v>688077</v>
      </c>
      <c r="BC2816" t="n">
        <v>52.51496</v>
      </c>
      <c r="BD2816" t="n">
        <v>52.51496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2383</v>
      </c>
      <c r="F2817" t="n">
        <v>2160677</v>
      </c>
      <c r="G2817" t="s">
        <v>74</v>
      </c>
      <c r="H2817" t="s">
        <v>75</v>
      </c>
      <c r="I2817" t="s"/>
      <c r="J2817" t="s">
        <v>74</v>
      </c>
      <c r="K2817" t="n">
        <v>179.99</v>
      </c>
      <c r="L2817" t="s">
        <v>76</v>
      </c>
      <c r="M2817" t="s"/>
      <c r="N2817" t="s">
        <v>706</v>
      </c>
      <c r="O2817" t="s">
        <v>78</v>
      </c>
      <c r="P2817" t="s">
        <v>2383</v>
      </c>
      <c r="Q2817" t="s"/>
      <c r="R2817" t="s">
        <v>107</v>
      </c>
      <c r="S2817" t="s">
        <v>2385</v>
      </c>
      <c r="T2817" t="s">
        <v>81</v>
      </c>
      <c r="U2817" t="s">
        <v>82</v>
      </c>
      <c r="V2817" t="s">
        <v>83</v>
      </c>
      <c r="W2817" t="s">
        <v>109</v>
      </c>
      <c r="X2817" t="s"/>
      <c r="Y2817" t="s">
        <v>85</v>
      </c>
      <c r="Z2817">
        <f>HYPERLINK("https://hotel-media.eclerx.com/savepage/tk_15462420990771968_sr_189.html","info")</f>
        <v/>
      </c>
      <c r="AA2817" t="n">
        <v>410978</v>
      </c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397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3423351</v>
      </c>
      <c r="AZ2817" t="s">
        <v>2384</v>
      </c>
      <c r="BA2817" t="s"/>
      <c r="BB2817" t="n">
        <v>688077</v>
      </c>
      <c r="BC2817" t="n">
        <v>52.51496</v>
      </c>
      <c r="BD2817" t="n">
        <v>52.51496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2383</v>
      </c>
      <c r="F2818" t="n">
        <v>2160677</v>
      </c>
      <c r="G2818" t="s">
        <v>74</v>
      </c>
      <c r="H2818" t="s">
        <v>75</v>
      </c>
      <c r="I2818" t="s"/>
      <c r="J2818" t="s">
        <v>74</v>
      </c>
      <c r="K2818" t="n">
        <v>210</v>
      </c>
      <c r="L2818" t="s">
        <v>76</v>
      </c>
      <c r="M2818" t="s"/>
      <c r="N2818" t="s">
        <v>706</v>
      </c>
      <c r="O2818" t="s">
        <v>78</v>
      </c>
      <c r="P2818" t="s">
        <v>2383</v>
      </c>
      <c r="Q2818" t="s"/>
      <c r="R2818" t="s">
        <v>107</v>
      </c>
      <c r="S2818" t="s">
        <v>1210</v>
      </c>
      <c r="T2818" t="s">
        <v>81</v>
      </c>
      <c r="U2818" t="s">
        <v>82</v>
      </c>
      <c r="V2818" t="s">
        <v>83</v>
      </c>
      <c r="W2818" t="s">
        <v>84</v>
      </c>
      <c r="X2818" t="s"/>
      <c r="Y2818" t="s">
        <v>85</v>
      </c>
      <c r="Z2818">
        <f>HYPERLINK("https://hotel-media.eclerx.com/savepage/tk_15462420990771968_sr_189.html","info")</f>
        <v/>
      </c>
      <c r="AA2818" t="n">
        <v>410978</v>
      </c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397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3423351</v>
      </c>
      <c r="AZ2818" t="s">
        <v>2384</v>
      </c>
      <c r="BA2818" t="s"/>
      <c r="BB2818" t="n">
        <v>688077</v>
      </c>
      <c r="BC2818" t="n">
        <v>52.51496</v>
      </c>
      <c r="BD2818" t="n">
        <v>52.51496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2383</v>
      </c>
      <c r="F2819" t="n">
        <v>2160677</v>
      </c>
      <c r="G2819" t="s">
        <v>74</v>
      </c>
      <c r="H2819" t="s">
        <v>75</v>
      </c>
      <c r="I2819" t="s"/>
      <c r="J2819" t="s">
        <v>74</v>
      </c>
      <c r="K2819" t="n">
        <v>216</v>
      </c>
      <c r="L2819" t="s">
        <v>76</v>
      </c>
      <c r="M2819" t="s"/>
      <c r="N2819" t="s">
        <v>475</v>
      </c>
      <c r="O2819" t="s">
        <v>78</v>
      </c>
      <c r="P2819" t="s">
        <v>2383</v>
      </c>
      <c r="Q2819" t="s"/>
      <c r="R2819" t="s">
        <v>107</v>
      </c>
      <c r="S2819" t="s">
        <v>2386</v>
      </c>
      <c r="T2819" t="s">
        <v>81</v>
      </c>
      <c r="U2819" t="s">
        <v>82</v>
      </c>
      <c r="V2819" t="s">
        <v>83</v>
      </c>
      <c r="W2819" t="s">
        <v>109</v>
      </c>
      <c r="X2819" t="s"/>
      <c r="Y2819" t="s">
        <v>85</v>
      </c>
      <c r="Z2819">
        <f>HYPERLINK("https://hotel-media.eclerx.com/savepage/tk_15462420990771968_sr_189.html","info")</f>
        <v/>
      </c>
      <c r="AA2819" t="n">
        <v>410978</v>
      </c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397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3423351</v>
      </c>
      <c r="AZ2819" t="s">
        <v>2384</v>
      </c>
      <c r="BA2819" t="s"/>
      <c r="BB2819" t="n">
        <v>688077</v>
      </c>
      <c r="BC2819" t="n">
        <v>52.51496</v>
      </c>
      <c r="BD2819" t="n">
        <v>52.51496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2383</v>
      </c>
      <c r="F2820" t="n">
        <v>2160677</v>
      </c>
      <c r="G2820" t="s">
        <v>74</v>
      </c>
      <c r="H2820" t="s">
        <v>75</v>
      </c>
      <c r="I2820" t="s"/>
      <c r="J2820" t="s">
        <v>74</v>
      </c>
      <c r="K2820" t="n">
        <v>240</v>
      </c>
      <c r="L2820" t="s">
        <v>76</v>
      </c>
      <c r="M2820" t="s"/>
      <c r="N2820" t="s">
        <v>220</v>
      </c>
      <c r="O2820" t="s">
        <v>78</v>
      </c>
      <c r="P2820" t="s">
        <v>2383</v>
      </c>
      <c r="Q2820" t="s"/>
      <c r="R2820" t="s">
        <v>107</v>
      </c>
      <c r="S2820" t="s">
        <v>2387</v>
      </c>
      <c r="T2820" t="s">
        <v>81</v>
      </c>
      <c r="U2820" t="s">
        <v>82</v>
      </c>
      <c r="V2820" t="s">
        <v>83</v>
      </c>
      <c r="W2820" t="s">
        <v>109</v>
      </c>
      <c r="X2820" t="s"/>
      <c r="Y2820" t="s">
        <v>85</v>
      </c>
      <c r="Z2820">
        <f>HYPERLINK("https://hotel-media.eclerx.com/savepage/tk_15462420990771968_sr_189.html","info")</f>
        <v/>
      </c>
      <c r="AA2820" t="n">
        <v>410978</v>
      </c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397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3423351</v>
      </c>
      <c r="AZ2820" t="s">
        <v>2384</v>
      </c>
      <c r="BA2820" t="s"/>
      <c r="BB2820" t="n">
        <v>688077</v>
      </c>
      <c r="BC2820" t="n">
        <v>52.51496</v>
      </c>
      <c r="BD2820" t="n">
        <v>52.51496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2383</v>
      </c>
      <c r="F2821" t="n">
        <v>2160677</v>
      </c>
      <c r="G2821" t="s">
        <v>74</v>
      </c>
      <c r="H2821" t="s">
        <v>75</v>
      </c>
      <c r="I2821" t="s"/>
      <c r="J2821" t="s">
        <v>74</v>
      </c>
      <c r="K2821" t="n">
        <v>243</v>
      </c>
      <c r="L2821" t="s">
        <v>76</v>
      </c>
      <c r="M2821" t="s"/>
      <c r="N2821" t="s">
        <v>475</v>
      </c>
      <c r="O2821" t="s">
        <v>78</v>
      </c>
      <c r="P2821" t="s">
        <v>2383</v>
      </c>
      <c r="Q2821" t="s"/>
      <c r="R2821" t="s">
        <v>107</v>
      </c>
      <c r="S2821" t="s">
        <v>2388</v>
      </c>
      <c r="T2821" t="s">
        <v>81</v>
      </c>
      <c r="U2821" t="s">
        <v>82</v>
      </c>
      <c r="V2821" t="s">
        <v>83</v>
      </c>
      <c r="W2821" t="s">
        <v>84</v>
      </c>
      <c r="X2821" t="s"/>
      <c r="Y2821" t="s">
        <v>85</v>
      </c>
      <c r="Z2821">
        <f>HYPERLINK("https://hotel-media.eclerx.com/savepage/tk_15462420990771968_sr_189.html","info")</f>
        <v/>
      </c>
      <c r="AA2821" t="n">
        <v>410978</v>
      </c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397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3423351</v>
      </c>
      <c r="AZ2821" t="s">
        <v>2384</v>
      </c>
      <c r="BA2821" t="s"/>
      <c r="BB2821" t="n">
        <v>688077</v>
      </c>
      <c r="BC2821" t="n">
        <v>52.51496</v>
      </c>
      <c r="BD2821" t="n">
        <v>52.51496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2383</v>
      </c>
      <c r="F2822" t="n">
        <v>2160677</v>
      </c>
      <c r="G2822" t="s">
        <v>74</v>
      </c>
      <c r="H2822" t="s">
        <v>75</v>
      </c>
      <c r="I2822" t="s"/>
      <c r="J2822" t="s">
        <v>74</v>
      </c>
      <c r="K2822" t="n">
        <v>270</v>
      </c>
      <c r="L2822" t="s">
        <v>76</v>
      </c>
      <c r="M2822" t="s"/>
      <c r="N2822" t="s">
        <v>475</v>
      </c>
      <c r="O2822" t="s">
        <v>78</v>
      </c>
      <c r="P2822" t="s">
        <v>2383</v>
      </c>
      <c r="Q2822" t="s"/>
      <c r="R2822" t="s">
        <v>107</v>
      </c>
      <c r="S2822" t="s">
        <v>2389</v>
      </c>
      <c r="T2822" t="s">
        <v>81</v>
      </c>
      <c r="U2822" t="s">
        <v>82</v>
      </c>
      <c r="V2822" t="s">
        <v>83</v>
      </c>
      <c r="W2822" t="s">
        <v>84</v>
      </c>
      <c r="X2822" t="s"/>
      <c r="Y2822" t="s">
        <v>85</v>
      </c>
      <c r="Z2822">
        <f>HYPERLINK("https://hotel-media.eclerx.com/savepage/tk_15462420990771968_sr_189.html","info")</f>
        <v/>
      </c>
      <c r="AA2822" t="n">
        <v>410978</v>
      </c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397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3423351</v>
      </c>
      <c r="AZ2822" t="s">
        <v>2384</v>
      </c>
      <c r="BA2822" t="s"/>
      <c r="BB2822" t="n">
        <v>688077</v>
      </c>
      <c r="BC2822" t="n">
        <v>52.51496</v>
      </c>
      <c r="BD2822" t="n">
        <v>52.51496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2383</v>
      </c>
      <c r="F2823" t="n">
        <v>2160677</v>
      </c>
      <c r="G2823" t="s">
        <v>74</v>
      </c>
      <c r="H2823" t="s">
        <v>75</v>
      </c>
      <c r="I2823" t="s"/>
      <c r="J2823" t="s">
        <v>74</v>
      </c>
      <c r="K2823" t="n">
        <v>774</v>
      </c>
      <c r="L2823" t="s">
        <v>76</v>
      </c>
      <c r="M2823" t="s"/>
      <c r="N2823" t="s">
        <v>2390</v>
      </c>
      <c r="O2823" t="s">
        <v>78</v>
      </c>
      <c r="P2823" t="s">
        <v>2383</v>
      </c>
      <c r="Q2823" t="s"/>
      <c r="R2823" t="s">
        <v>107</v>
      </c>
      <c r="S2823" t="s">
        <v>2391</v>
      </c>
      <c r="T2823" t="s">
        <v>81</v>
      </c>
      <c r="U2823" t="s">
        <v>82</v>
      </c>
      <c r="V2823" t="s">
        <v>83</v>
      </c>
      <c r="W2823" t="s">
        <v>109</v>
      </c>
      <c r="X2823" t="s"/>
      <c r="Y2823" t="s">
        <v>85</v>
      </c>
      <c r="Z2823">
        <f>HYPERLINK("https://hotel-media.eclerx.com/savepage/tk_15462420990771968_sr_189.html","info")</f>
        <v/>
      </c>
      <c r="AA2823" t="n">
        <v>410978</v>
      </c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397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3423351</v>
      </c>
      <c r="AZ2823" t="s">
        <v>2384</v>
      </c>
      <c r="BA2823" t="s"/>
      <c r="BB2823" t="n">
        <v>688077</v>
      </c>
      <c r="BC2823" t="n">
        <v>52.51496</v>
      </c>
      <c r="BD2823" t="n">
        <v>52.51496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2383</v>
      </c>
      <c r="F2824" t="n">
        <v>2160677</v>
      </c>
      <c r="G2824" t="s">
        <v>74</v>
      </c>
      <c r="H2824" t="s">
        <v>75</v>
      </c>
      <c r="I2824" t="s"/>
      <c r="J2824" t="s">
        <v>74</v>
      </c>
      <c r="K2824" t="n">
        <v>774</v>
      </c>
      <c r="L2824" t="s">
        <v>76</v>
      </c>
      <c r="M2824" t="s"/>
      <c r="N2824" t="s">
        <v>2392</v>
      </c>
      <c r="O2824" t="s">
        <v>78</v>
      </c>
      <c r="P2824" t="s">
        <v>2383</v>
      </c>
      <c r="Q2824" t="s"/>
      <c r="R2824" t="s">
        <v>107</v>
      </c>
      <c r="S2824" t="s">
        <v>2391</v>
      </c>
      <c r="T2824" t="s">
        <v>81</v>
      </c>
      <c r="U2824" t="s">
        <v>82</v>
      </c>
      <c r="V2824" t="s">
        <v>83</v>
      </c>
      <c r="W2824" t="s">
        <v>109</v>
      </c>
      <c r="X2824" t="s"/>
      <c r="Y2824" t="s">
        <v>85</v>
      </c>
      <c r="Z2824">
        <f>HYPERLINK("https://hotel-media.eclerx.com/savepage/tk_15462420990771968_sr_189.html","info")</f>
        <v/>
      </c>
      <c r="AA2824" t="n">
        <v>410978</v>
      </c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397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3423351</v>
      </c>
      <c r="AZ2824" t="s">
        <v>2384</v>
      </c>
      <c r="BA2824" t="s"/>
      <c r="BB2824" t="n">
        <v>688077</v>
      </c>
      <c r="BC2824" t="n">
        <v>52.51496</v>
      </c>
      <c r="BD2824" t="n">
        <v>52.51496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2383</v>
      </c>
      <c r="F2825" t="n">
        <v>2160677</v>
      </c>
      <c r="G2825" t="s">
        <v>74</v>
      </c>
      <c r="H2825" t="s">
        <v>75</v>
      </c>
      <c r="I2825" t="s"/>
      <c r="J2825" t="s">
        <v>74</v>
      </c>
      <c r="K2825" t="n">
        <v>801.01</v>
      </c>
      <c r="L2825" t="s">
        <v>76</v>
      </c>
      <c r="M2825" t="s"/>
      <c r="N2825" t="s">
        <v>2390</v>
      </c>
      <c r="O2825" t="s">
        <v>78</v>
      </c>
      <c r="P2825" t="s">
        <v>2383</v>
      </c>
      <c r="Q2825" t="s"/>
      <c r="R2825" t="s">
        <v>107</v>
      </c>
      <c r="S2825" t="s">
        <v>2393</v>
      </c>
      <c r="T2825" t="s">
        <v>81</v>
      </c>
      <c r="U2825" t="s">
        <v>82</v>
      </c>
      <c r="V2825" t="s">
        <v>83</v>
      </c>
      <c r="W2825" t="s">
        <v>84</v>
      </c>
      <c r="X2825" t="s"/>
      <c r="Y2825" t="s">
        <v>85</v>
      </c>
      <c r="Z2825">
        <f>HYPERLINK("https://hotel-media.eclerx.com/savepage/tk_15462420990771968_sr_189.html","info")</f>
        <v/>
      </c>
      <c r="AA2825" t="n">
        <v>410978</v>
      </c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397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3423351</v>
      </c>
      <c r="AZ2825" t="s">
        <v>2384</v>
      </c>
      <c r="BA2825" t="s"/>
      <c r="BB2825" t="n">
        <v>688077</v>
      </c>
      <c r="BC2825" t="n">
        <v>52.51496</v>
      </c>
      <c r="BD2825" t="n">
        <v>52.51496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2383</v>
      </c>
      <c r="F2826" t="n">
        <v>2160677</v>
      </c>
      <c r="G2826" t="s">
        <v>74</v>
      </c>
      <c r="H2826" t="s">
        <v>75</v>
      </c>
      <c r="I2826" t="s"/>
      <c r="J2826" t="s">
        <v>74</v>
      </c>
      <c r="K2826" t="n">
        <v>801.01</v>
      </c>
      <c r="L2826" t="s">
        <v>76</v>
      </c>
      <c r="M2826" t="s"/>
      <c r="N2826" t="s">
        <v>2392</v>
      </c>
      <c r="O2826" t="s">
        <v>78</v>
      </c>
      <c r="P2826" t="s">
        <v>2383</v>
      </c>
      <c r="Q2826" t="s"/>
      <c r="R2826" t="s">
        <v>107</v>
      </c>
      <c r="S2826" t="s">
        <v>2393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>
        <f>HYPERLINK("https://hotel-media.eclerx.com/savepage/tk_15462420990771968_sr_189.html","info")</f>
        <v/>
      </c>
      <c r="AA2826" t="n">
        <v>410978</v>
      </c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397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3423351</v>
      </c>
      <c r="AZ2826" t="s">
        <v>2384</v>
      </c>
      <c r="BA2826" t="s"/>
      <c r="BB2826" t="n">
        <v>688077</v>
      </c>
      <c r="BC2826" t="n">
        <v>52.51496</v>
      </c>
      <c r="BD2826" t="n">
        <v>52.51496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2383</v>
      </c>
      <c r="F2827" t="n">
        <v>2160677</v>
      </c>
      <c r="G2827" t="s">
        <v>74</v>
      </c>
      <c r="H2827" t="s">
        <v>75</v>
      </c>
      <c r="I2827" t="s"/>
      <c r="J2827" t="s">
        <v>74</v>
      </c>
      <c r="K2827" t="n">
        <v>860</v>
      </c>
      <c r="L2827" t="s">
        <v>76</v>
      </c>
      <c r="M2827" t="s"/>
      <c r="N2827" t="s">
        <v>2390</v>
      </c>
      <c r="O2827" t="s">
        <v>78</v>
      </c>
      <c r="P2827" t="s">
        <v>2383</v>
      </c>
      <c r="Q2827" t="s"/>
      <c r="R2827" t="s">
        <v>107</v>
      </c>
      <c r="S2827" t="s">
        <v>2394</v>
      </c>
      <c r="T2827" t="s">
        <v>81</v>
      </c>
      <c r="U2827" t="s">
        <v>82</v>
      </c>
      <c r="V2827" t="s">
        <v>83</v>
      </c>
      <c r="W2827" t="s">
        <v>109</v>
      </c>
      <c r="X2827" t="s"/>
      <c r="Y2827" t="s">
        <v>85</v>
      </c>
      <c r="Z2827">
        <f>HYPERLINK("https://hotel-media.eclerx.com/savepage/tk_15462420990771968_sr_189.html","info")</f>
        <v/>
      </c>
      <c r="AA2827" t="n">
        <v>410978</v>
      </c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397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3423351</v>
      </c>
      <c r="AZ2827" t="s">
        <v>2384</v>
      </c>
      <c r="BA2827" t="s"/>
      <c r="BB2827" t="n">
        <v>688077</v>
      </c>
      <c r="BC2827" t="n">
        <v>52.51496</v>
      </c>
      <c r="BD2827" t="n">
        <v>52.51496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2383</v>
      </c>
      <c r="F2828" t="n">
        <v>2160677</v>
      </c>
      <c r="G2828" t="s">
        <v>74</v>
      </c>
      <c r="H2828" t="s">
        <v>75</v>
      </c>
      <c r="I2828" t="s"/>
      <c r="J2828" t="s">
        <v>74</v>
      </c>
      <c r="K2828" t="n">
        <v>860</v>
      </c>
      <c r="L2828" t="s">
        <v>76</v>
      </c>
      <c r="M2828" t="s"/>
      <c r="N2828" t="s">
        <v>2392</v>
      </c>
      <c r="O2828" t="s">
        <v>78</v>
      </c>
      <c r="P2828" t="s">
        <v>2383</v>
      </c>
      <c r="Q2828" t="s"/>
      <c r="R2828" t="s">
        <v>107</v>
      </c>
      <c r="S2828" t="s">
        <v>2394</v>
      </c>
      <c r="T2828" t="s">
        <v>81</v>
      </c>
      <c r="U2828" t="s">
        <v>82</v>
      </c>
      <c r="V2828" t="s">
        <v>83</v>
      </c>
      <c r="W2828" t="s">
        <v>109</v>
      </c>
      <c r="X2828" t="s"/>
      <c r="Y2828" t="s">
        <v>85</v>
      </c>
      <c r="Z2828">
        <f>HYPERLINK("https://hotel-media.eclerx.com/savepage/tk_15462420990771968_sr_189.html","info")</f>
        <v/>
      </c>
      <c r="AA2828" t="n">
        <v>410978</v>
      </c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397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3423351</v>
      </c>
      <c r="AZ2828" t="s">
        <v>2384</v>
      </c>
      <c r="BA2828" t="s"/>
      <c r="BB2828" t="n">
        <v>688077</v>
      </c>
      <c r="BC2828" t="n">
        <v>52.51496</v>
      </c>
      <c r="BD2828" t="n">
        <v>52.51496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2383</v>
      </c>
      <c r="F2829" t="n">
        <v>2160677</v>
      </c>
      <c r="G2829" t="s">
        <v>74</v>
      </c>
      <c r="H2829" t="s">
        <v>75</v>
      </c>
      <c r="I2829" t="s"/>
      <c r="J2829" t="s">
        <v>74</v>
      </c>
      <c r="K2829" t="n">
        <v>890</v>
      </c>
      <c r="L2829" t="s">
        <v>76</v>
      </c>
      <c r="M2829" t="s"/>
      <c r="N2829" t="s">
        <v>2390</v>
      </c>
      <c r="O2829" t="s">
        <v>78</v>
      </c>
      <c r="P2829" t="s">
        <v>2383</v>
      </c>
      <c r="Q2829" t="s"/>
      <c r="R2829" t="s">
        <v>107</v>
      </c>
      <c r="S2829" t="s">
        <v>2395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>
        <f>HYPERLINK("https://hotel-media.eclerx.com/savepage/tk_15462420990771968_sr_189.html","info")</f>
        <v/>
      </c>
      <c r="AA2829" t="n">
        <v>410978</v>
      </c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397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3423351</v>
      </c>
      <c r="AZ2829" t="s">
        <v>2384</v>
      </c>
      <c r="BA2829" t="s"/>
      <c r="BB2829" t="n">
        <v>688077</v>
      </c>
      <c r="BC2829" t="n">
        <v>52.51496</v>
      </c>
      <c r="BD2829" t="n">
        <v>52.51496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2383</v>
      </c>
      <c r="F2830" t="n">
        <v>2160677</v>
      </c>
      <c r="G2830" t="s">
        <v>74</v>
      </c>
      <c r="H2830" t="s">
        <v>75</v>
      </c>
      <c r="I2830" t="s"/>
      <c r="J2830" t="s">
        <v>74</v>
      </c>
      <c r="K2830" t="n">
        <v>890</v>
      </c>
      <c r="L2830" t="s">
        <v>76</v>
      </c>
      <c r="M2830" t="s"/>
      <c r="N2830" t="s">
        <v>2392</v>
      </c>
      <c r="O2830" t="s">
        <v>78</v>
      </c>
      <c r="P2830" t="s">
        <v>2383</v>
      </c>
      <c r="Q2830" t="s"/>
      <c r="R2830" t="s">
        <v>107</v>
      </c>
      <c r="S2830" t="s">
        <v>2395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>
        <f>HYPERLINK("https://hotel-media.eclerx.com/savepage/tk_15462420990771968_sr_189.html","info")</f>
        <v/>
      </c>
      <c r="AA2830" t="n">
        <v>410978</v>
      </c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397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3423351</v>
      </c>
      <c r="AZ2830" t="s">
        <v>2384</v>
      </c>
      <c r="BA2830" t="s"/>
      <c r="BB2830" t="n">
        <v>688077</v>
      </c>
      <c r="BC2830" t="n">
        <v>52.51496</v>
      </c>
      <c r="BD2830" t="n">
        <v>52.51496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2396</v>
      </c>
      <c r="F2831" t="n">
        <v>2970437</v>
      </c>
      <c r="G2831" t="s">
        <v>74</v>
      </c>
      <c r="H2831" t="s">
        <v>75</v>
      </c>
      <c r="I2831" t="s"/>
      <c r="J2831" t="s">
        <v>74</v>
      </c>
      <c r="K2831" t="n">
        <v>85.5</v>
      </c>
      <c r="L2831" t="s">
        <v>76</v>
      </c>
      <c r="M2831" t="s"/>
      <c r="N2831" t="s">
        <v>93</v>
      </c>
      <c r="O2831" t="s">
        <v>78</v>
      </c>
      <c r="P2831" t="s">
        <v>2397</v>
      </c>
      <c r="Q2831" t="s"/>
      <c r="R2831" t="s">
        <v>171</v>
      </c>
      <c r="S2831" t="s">
        <v>2018</v>
      </c>
      <c r="T2831" t="s">
        <v>81</v>
      </c>
      <c r="U2831" t="s">
        <v>82</v>
      </c>
      <c r="V2831" t="s">
        <v>83</v>
      </c>
      <c r="W2831" t="s">
        <v>109</v>
      </c>
      <c r="X2831" t="s"/>
      <c r="Y2831" t="s">
        <v>85</v>
      </c>
      <c r="Z2831">
        <f>HYPERLINK("https://hotel-media.eclerx.com/savepage/tk_15462418882597973_sr_189.html","info")</f>
        <v/>
      </c>
      <c r="AA2831" t="n">
        <v>476322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297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2366109</v>
      </c>
      <c r="AZ2831" t="s">
        <v>2398</v>
      </c>
      <c r="BA2831" t="s"/>
      <c r="BB2831" t="n">
        <v>765336</v>
      </c>
      <c r="BC2831" t="n">
        <v>52.523103</v>
      </c>
      <c r="BD2831" t="n">
        <v>52.523103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2396</v>
      </c>
      <c r="F2832" t="n">
        <v>2970437</v>
      </c>
      <c r="G2832" t="s">
        <v>74</v>
      </c>
      <c r="H2832" t="s">
        <v>75</v>
      </c>
      <c r="I2832" t="s"/>
      <c r="J2832" t="s">
        <v>74</v>
      </c>
      <c r="K2832" t="n">
        <v>94.5</v>
      </c>
      <c r="L2832" t="s">
        <v>76</v>
      </c>
      <c r="M2832" t="s"/>
      <c r="N2832" t="s">
        <v>183</v>
      </c>
      <c r="O2832" t="s">
        <v>78</v>
      </c>
      <c r="P2832" t="s">
        <v>2397</v>
      </c>
      <c r="Q2832" t="s"/>
      <c r="R2832" t="s">
        <v>171</v>
      </c>
      <c r="S2832" t="s">
        <v>642</v>
      </c>
      <c r="T2832" t="s">
        <v>81</v>
      </c>
      <c r="U2832" t="s">
        <v>82</v>
      </c>
      <c r="V2832" t="s">
        <v>83</v>
      </c>
      <c r="W2832" t="s">
        <v>109</v>
      </c>
      <c r="X2832" t="s"/>
      <c r="Y2832" t="s">
        <v>85</v>
      </c>
      <c r="Z2832">
        <f>HYPERLINK("https://hotel-media.eclerx.com/savepage/tk_15462418882597973_sr_189.html","info")</f>
        <v/>
      </c>
      <c r="AA2832" t="n">
        <v>476322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297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2366109</v>
      </c>
      <c r="AZ2832" t="s">
        <v>2398</v>
      </c>
      <c r="BA2832" t="s"/>
      <c r="BB2832" t="n">
        <v>765336</v>
      </c>
      <c r="BC2832" t="n">
        <v>52.523103</v>
      </c>
      <c r="BD2832" t="n">
        <v>52.523103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2396</v>
      </c>
      <c r="F2833" t="n">
        <v>2970437</v>
      </c>
      <c r="G2833" t="s">
        <v>74</v>
      </c>
      <c r="H2833" t="s">
        <v>75</v>
      </c>
      <c r="I2833" t="s"/>
      <c r="J2833" t="s">
        <v>74</v>
      </c>
      <c r="K2833" t="n">
        <v>105</v>
      </c>
      <c r="L2833" t="s">
        <v>76</v>
      </c>
      <c r="M2833" t="s"/>
      <c r="N2833" t="s">
        <v>182</v>
      </c>
      <c r="O2833" t="s">
        <v>78</v>
      </c>
      <c r="P2833" t="s">
        <v>2397</v>
      </c>
      <c r="Q2833" t="s"/>
      <c r="R2833" t="s">
        <v>171</v>
      </c>
      <c r="S2833" t="s">
        <v>225</v>
      </c>
      <c r="T2833" t="s">
        <v>81</v>
      </c>
      <c r="U2833" t="s">
        <v>82</v>
      </c>
      <c r="V2833" t="s">
        <v>83</v>
      </c>
      <c r="W2833" t="s">
        <v>109</v>
      </c>
      <c r="X2833" t="s"/>
      <c r="Y2833" t="s">
        <v>85</v>
      </c>
      <c r="Z2833">
        <f>HYPERLINK("https://hotel-media.eclerx.com/savepage/tk_15462418882597973_sr_189.html","info")</f>
        <v/>
      </c>
      <c r="AA2833" t="n">
        <v>476322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297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2366109</v>
      </c>
      <c r="AZ2833" t="s">
        <v>2398</v>
      </c>
      <c r="BA2833" t="s"/>
      <c r="BB2833" t="n">
        <v>765336</v>
      </c>
      <c r="BC2833" t="n">
        <v>52.523103</v>
      </c>
      <c r="BD2833" t="n">
        <v>52.523103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2399</v>
      </c>
      <c r="F2834" t="n">
        <v>7656020</v>
      </c>
      <c r="G2834" t="s">
        <v>74</v>
      </c>
      <c r="H2834" t="s">
        <v>75</v>
      </c>
      <c r="I2834" t="s"/>
      <c r="J2834" t="s">
        <v>74</v>
      </c>
      <c r="K2834" t="n">
        <v>146.23</v>
      </c>
      <c r="L2834" t="s">
        <v>76</v>
      </c>
      <c r="M2834" t="s"/>
      <c r="N2834" t="s">
        <v>2400</v>
      </c>
      <c r="O2834" t="s">
        <v>78</v>
      </c>
      <c r="P2834" t="s">
        <v>2401</v>
      </c>
      <c r="Q2834" t="s"/>
      <c r="R2834" t="s">
        <v>112</v>
      </c>
      <c r="S2834" t="s">
        <v>2402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>
        <f>HYPERLINK("https://hotel-media.eclerx.com/savepage/tk_15462418480264647_sr_189.html","info")</f>
        <v/>
      </c>
      <c r="AA2834" t="n">
        <v>278397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280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4365250</v>
      </c>
      <c r="AZ2834" t="s">
        <v>2403</v>
      </c>
      <c r="BA2834" t="s"/>
      <c r="BB2834" t="n">
        <v>72752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2399</v>
      </c>
      <c r="F2835" t="n">
        <v>7656020</v>
      </c>
      <c r="G2835" t="s">
        <v>74</v>
      </c>
      <c r="H2835" t="s">
        <v>75</v>
      </c>
      <c r="I2835" t="s"/>
      <c r="J2835" t="s">
        <v>74</v>
      </c>
      <c r="K2835" t="n">
        <v>161.99</v>
      </c>
      <c r="L2835" t="s">
        <v>76</v>
      </c>
      <c r="M2835" t="s"/>
      <c r="N2835" t="s">
        <v>1489</v>
      </c>
      <c r="O2835" t="s">
        <v>78</v>
      </c>
      <c r="P2835" t="s">
        <v>2401</v>
      </c>
      <c r="Q2835" t="s"/>
      <c r="R2835" t="s">
        <v>112</v>
      </c>
      <c r="S2835" t="s">
        <v>768</v>
      </c>
      <c r="T2835" t="s">
        <v>81</v>
      </c>
      <c r="U2835" t="s">
        <v>82</v>
      </c>
      <c r="V2835" t="s">
        <v>83</v>
      </c>
      <c r="W2835" t="s">
        <v>84</v>
      </c>
      <c r="X2835" t="s"/>
      <c r="Y2835" t="s">
        <v>85</v>
      </c>
      <c r="Z2835">
        <f>HYPERLINK("https://hotel-media.eclerx.com/savepage/tk_15462418480264647_sr_189.html","info")</f>
        <v/>
      </c>
      <c r="AA2835" t="n">
        <v>278397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280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4365250</v>
      </c>
      <c r="AZ2835" t="s">
        <v>2403</v>
      </c>
      <c r="BA2835" t="s"/>
      <c r="BB2835" t="n">
        <v>72752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2404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52.95</v>
      </c>
      <c r="L2836" t="s">
        <v>76</v>
      </c>
      <c r="M2836" t="s"/>
      <c r="N2836" t="s">
        <v>95</v>
      </c>
      <c r="O2836" t="s">
        <v>78</v>
      </c>
      <c r="P2836" t="s">
        <v>2404</v>
      </c>
      <c r="Q2836" t="s"/>
      <c r="R2836" t="s">
        <v>171</v>
      </c>
      <c r="S2836" t="s">
        <v>2405</v>
      </c>
      <c r="T2836" t="s">
        <v>81</v>
      </c>
      <c r="U2836" t="s">
        <v>82</v>
      </c>
      <c r="V2836" t="s">
        <v>83</v>
      </c>
      <c r="W2836" t="s">
        <v>109</v>
      </c>
      <c r="X2836" t="s"/>
      <c r="Y2836" t="s">
        <v>85</v>
      </c>
      <c r="Z2836">
        <f>HYPERLINK("https://hotel-media.eclerx.com/savepage/tk_15462417923506587_sr_188.html","info")</f>
        <v/>
      </c>
      <c r="AA2836" t="n">
        <v>-2071568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281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2071568</v>
      </c>
      <c r="AZ2836" t="s">
        <v>2406</v>
      </c>
      <c r="BA2836" t="s"/>
      <c r="BB2836" t="n">
        <v>588099</v>
      </c>
      <c r="BC2836" t="n">
        <v>52.513541</v>
      </c>
      <c r="BD2836" t="n">
        <v>52.513541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1598</v>
      </c>
      <c r="F2837" t="n">
        <v>1401735</v>
      </c>
      <c r="G2837" t="s">
        <v>74</v>
      </c>
      <c r="H2837" t="s">
        <v>75</v>
      </c>
      <c r="I2837" t="s"/>
      <c r="J2837" t="s">
        <v>74</v>
      </c>
      <c r="K2837" t="n">
        <v>61.2</v>
      </c>
      <c r="L2837" t="s">
        <v>76</v>
      </c>
      <c r="M2837" t="s"/>
      <c r="N2837" t="s">
        <v>93</v>
      </c>
      <c r="O2837" t="s">
        <v>78</v>
      </c>
      <c r="P2837" t="s">
        <v>1599</v>
      </c>
      <c r="Q2837" t="s"/>
      <c r="R2837" t="s">
        <v>112</v>
      </c>
      <c r="S2837" t="s">
        <v>1600</v>
      </c>
      <c r="T2837" t="s">
        <v>81</v>
      </c>
      <c r="U2837" t="s">
        <v>82</v>
      </c>
      <c r="V2837" t="s">
        <v>83</v>
      </c>
      <c r="W2837" t="s">
        <v>109</v>
      </c>
      <c r="X2837" t="s"/>
      <c r="Y2837" t="s">
        <v>85</v>
      </c>
      <c r="Z2837">
        <f>HYPERLINK("https://hotel-media.eclerx.com/savepage/tk_15462414966402001_sr_188.html","info")</f>
        <v/>
      </c>
      <c r="AA2837" t="n">
        <v>203345</v>
      </c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123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230980</v>
      </c>
      <c r="AZ2837" t="s">
        <v>1601</v>
      </c>
      <c r="BA2837" t="s"/>
      <c r="BB2837" t="n">
        <v>43330</v>
      </c>
      <c r="BC2837" t="n">
        <v>52.500222</v>
      </c>
      <c r="BD2837" t="n">
        <v>52.500222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1598</v>
      </c>
      <c r="F2838" t="n">
        <v>1401735</v>
      </c>
      <c r="G2838" t="s">
        <v>74</v>
      </c>
      <c r="H2838" t="s">
        <v>75</v>
      </c>
      <c r="I2838" t="s"/>
      <c r="J2838" t="s">
        <v>74</v>
      </c>
      <c r="K2838" t="n">
        <v>68</v>
      </c>
      <c r="L2838" t="s">
        <v>76</v>
      </c>
      <c r="M2838" t="s"/>
      <c r="N2838" t="s">
        <v>95</v>
      </c>
      <c r="O2838" t="s">
        <v>78</v>
      </c>
      <c r="P2838" t="s">
        <v>1599</v>
      </c>
      <c r="Q2838" t="s"/>
      <c r="R2838" t="s">
        <v>112</v>
      </c>
      <c r="S2838" t="s">
        <v>648</v>
      </c>
      <c r="T2838" t="s">
        <v>81</v>
      </c>
      <c r="U2838" t="s">
        <v>82</v>
      </c>
      <c r="V2838" t="s">
        <v>83</v>
      </c>
      <c r="W2838" t="s">
        <v>109</v>
      </c>
      <c r="X2838" t="s"/>
      <c r="Y2838" t="s">
        <v>85</v>
      </c>
      <c r="Z2838">
        <f>HYPERLINK("https://hotel-media.eclerx.com/savepage/tk_15462414966402001_sr_188.html","info")</f>
        <v/>
      </c>
      <c r="AA2838" t="n">
        <v>203345</v>
      </c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123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230980</v>
      </c>
      <c r="AZ2838" t="s">
        <v>1601</v>
      </c>
      <c r="BA2838" t="s"/>
      <c r="BB2838" t="n">
        <v>43330</v>
      </c>
      <c r="BC2838" t="n">
        <v>52.500222</v>
      </c>
      <c r="BD2838" t="n">
        <v>52.500222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825</v>
      </c>
      <c r="F2839" t="n">
        <v>3609760</v>
      </c>
      <c r="G2839" t="s">
        <v>74</v>
      </c>
      <c r="H2839" t="s">
        <v>75</v>
      </c>
      <c r="I2839" t="s"/>
      <c r="J2839" t="s">
        <v>74</v>
      </c>
      <c r="K2839" t="n">
        <v>79</v>
      </c>
      <c r="L2839" t="s">
        <v>76</v>
      </c>
      <c r="M2839" t="s"/>
      <c r="N2839" t="s">
        <v>104</v>
      </c>
      <c r="O2839" t="s">
        <v>78</v>
      </c>
      <c r="P2839" t="s">
        <v>826</v>
      </c>
      <c r="Q2839" t="s"/>
      <c r="R2839" t="s">
        <v>171</v>
      </c>
      <c r="S2839" t="s">
        <v>98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>
        <f>HYPERLINK("https://hotel-media.eclerx.com/savepage/tk_15462422133208075_sr_189.html","info")</f>
        <v/>
      </c>
      <c r="AA2839" t="n">
        <v>272331</v>
      </c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444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5855160</v>
      </c>
      <c r="AZ2839" t="s">
        <v>827</v>
      </c>
      <c r="BA2839" t="s"/>
      <c r="BB2839" t="n">
        <v>937654</v>
      </c>
      <c r="BC2839" t="n">
        <v>52.550511</v>
      </c>
      <c r="BD2839" t="n">
        <v>52.550511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2407</v>
      </c>
      <c r="F2840" t="n">
        <v>2347019</v>
      </c>
      <c r="G2840" t="s">
        <v>74</v>
      </c>
      <c r="H2840" t="s">
        <v>75</v>
      </c>
      <c r="I2840" t="s"/>
      <c r="J2840" t="s">
        <v>74</v>
      </c>
      <c r="K2840" t="n">
        <v>73.05</v>
      </c>
      <c r="L2840" t="s">
        <v>76</v>
      </c>
      <c r="M2840" t="s"/>
      <c r="N2840" t="s">
        <v>93</v>
      </c>
      <c r="O2840" t="s">
        <v>78</v>
      </c>
      <c r="P2840" t="s">
        <v>2408</v>
      </c>
      <c r="Q2840" t="s"/>
      <c r="R2840" t="s">
        <v>171</v>
      </c>
      <c r="S2840" t="s">
        <v>2409</v>
      </c>
      <c r="T2840" t="s">
        <v>81</v>
      </c>
      <c r="U2840" t="s">
        <v>82</v>
      </c>
      <c r="V2840" t="s">
        <v>83</v>
      </c>
      <c r="W2840" t="s">
        <v>109</v>
      </c>
      <c r="X2840" t="s"/>
      <c r="Y2840" t="s">
        <v>85</v>
      </c>
      <c r="Z2840">
        <f>HYPERLINK("https://hotel-media.eclerx.com/savepage/tk_15462418843977754_sr_189.html","info")</f>
        <v/>
      </c>
      <c r="AA2840" t="n">
        <v>278187</v>
      </c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295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2071648</v>
      </c>
      <c r="AZ2840" t="s">
        <v>2410</v>
      </c>
      <c r="BA2840" t="s"/>
      <c r="BB2840" t="n">
        <v>66513</v>
      </c>
      <c r="BC2840" t="n">
        <v>52.529445</v>
      </c>
      <c r="BD2840" t="n">
        <v>52.529445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2407</v>
      </c>
      <c r="F2841" t="n">
        <v>2347019</v>
      </c>
      <c r="G2841" t="s">
        <v>74</v>
      </c>
      <c r="H2841" t="s">
        <v>75</v>
      </c>
      <c r="I2841" t="s"/>
      <c r="J2841" t="s">
        <v>74</v>
      </c>
      <c r="K2841" t="n">
        <v>86</v>
      </c>
      <c r="L2841" t="s">
        <v>76</v>
      </c>
      <c r="M2841" t="s"/>
      <c r="N2841" t="s">
        <v>95</v>
      </c>
      <c r="O2841" t="s">
        <v>78</v>
      </c>
      <c r="P2841" t="s">
        <v>2408</v>
      </c>
      <c r="Q2841" t="s"/>
      <c r="R2841" t="s">
        <v>171</v>
      </c>
      <c r="S2841" t="s">
        <v>156</v>
      </c>
      <c r="T2841" t="s">
        <v>81</v>
      </c>
      <c r="U2841" t="s">
        <v>82</v>
      </c>
      <c r="V2841" t="s">
        <v>83</v>
      </c>
      <c r="W2841" t="s">
        <v>109</v>
      </c>
      <c r="X2841" t="s"/>
      <c r="Y2841" t="s">
        <v>85</v>
      </c>
      <c r="Z2841">
        <f>HYPERLINK("https://hotel-media.eclerx.com/savepage/tk_15462418843977754_sr_189.html","info")</f>
        <v/>
      </c>
      <c r="AA2841" t="n">
        <v>278187</v>
      </c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295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2071648</v>
      </c>
      <c r="AZ2841" t="s">
        <v>2410</v>
      </c>
      <c r="BA2841" t="s"/>
      <c r="BB2841" t="n">
        <v>66513</v>
      </c>
      <c r="BC2841" t="n">
        <v>52.529445</v>
      </c>
      <c r="BD2841" t="n">
        <v>52.529445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2411</v>
      </c>
      <c r="F2842" t="n">
        <v>-1</v>
      </c>
      <c r="G2842" t="s">
        <v>74</v>
      </c>
      <c r="H2842" t="s">
        <v>75</v>
      </c>
      <c r="I2842" t="s"/>
      <c r="J2842" t="s">
        <v>74</v>
      </c>
      <c r="K2842" t="n">
        <v>92.40000000000001</v>
      </c>
      <c r="L2842" t="s">
        <v>76</v>
      </c>
      <c r="M2842" t="s"/>
      <c r="N2842" t="s">
        <v>93</v>
      </c>
      <c r="O2842" t="s">
        <v>78</v>
      </c>
      <c r="P2842" t="s">
        <v>2411</v>
      </c>
      <c r="Q2842" t="s"/>
      <c r="R2842" t="s">
        <v>112</v>
      </c>
      <c r="S2842" t="s">
        <v>1044</v>
      </c>
      <c r="T2842" t="s">
        <v>81</v>
      </c>
      <c r="U2842" t="s">
        <v>82</v>
      </c>
      <c r="V2842" t="s">
        <v>83</v>
      </c>
      <c r="W2842" t="s">
        <v>109</v>
      </c>
      <c r="X2842" t="s"/>
      <c r="Y2842" t="s">
        <v>85</v>
      </c>
      <c r="Z2842">
        <f>HYPERLINK("https://hotel-media.eclerx.com/savepage/tk_1546241544695356_sr_189.html","info")</f>
        <v/>
      </c>
      <c r="AA2842" t="n">
        <v>-2071622</v>
      </c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133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2071622</v>
      </c>
      <c r="AZ2842" t="s">
        <v>2412</v>
      </c>
      <c r="BA2842" t="s"/>
      <c r="BB2842" t="n">
        <v>2261</v>
      </c>
      <c r="BC2842" t="n">
        <v>52.60258</v>
      </c>
      <c r="BD2842" t="n">
        <v>52.60258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2411</v>
      </c>
      <c r="F2843" t="n">
        <v>-1</v>
      </c>
      <c r="G2843" t="s">
        <v>74</v>
      </c>
      <c r="H2843" t="s">
        <v>75</v>
      </c>
      <c r="I2843" t="s"/>
      <c r="J2843" t="s">
        <v>74</v>
      </c>
      <c r="K2843" t="n">
        <v>114.45</v>
      </c>
      <c r="L2843" t="s">
        <v>76</v>
      </c>
      <c r="M2843" t="s"/>
      <c r="N2843" t="s">
        <v>95</v>
      </c>
      <c r="O2843" t="s">
        <v>78</v>
      </c>
      <c r="P2843" t="s">
        <v>2411</v>
      </c>
      <c r="Q2843" t="s"/>
      <c r="R2843" t="s">
        <v>112</v>
      </c>
      <c r="S2843" t="s">
        <v>144</v>
      </c>
      <c r="T2843" t="s">
        <v>81</v>
      </c>
      <c r="U2843" t="s">
        <v>82</v>
      </c>
      <c r="V2843" t="s">
        <v>83</v>
      </c>
      <c r="W2843" t="s">
        <v>109</v>
      </c>
      <c r="X2843" t="s"/>
      <c r="Y2843" t="s">
        <v>85</v>
      </c>
      <c r="Z2843">
        <f>HYPERLINK("https://hotel-media.eclerx.com/savepage/tk_1546241544695356_sr_189.html","info")</f>
        <v/>
      </c>
      <c r="AA2843" t="n">
        <v>-2071622</v>
      </c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133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2071622</v>
      </c>
      <c r="AZ2843" t="s">
        <v>2412</v>
      </c>
      <c r="BA2843" t="s"/>
      <c r="BB2843" t="n">
        <v>2261</v>
      </c>
      <c r="BC2843" t="n">
        <v>52.60258</v>
      </c>
      <c r="BD2843" t="n">
        <v>52.60258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2051</v>
      </c>
      <c r="F2844" t="n">
        <v>-1</v>
      </c>
      <c r="G2844" t="s">
        <v>74</v>
      </c>
      <c r="H2844" t="s">
        <v>75</v>
      </c>
      <c r="I2844" t="s"/>
      <c r="J2844" t="s">
        <v>74</v>
      </c>
      <c r="K2844" t="n">
        <v>76.5</v>
      </c>
      <c r="L2844" t="s">
        <v>76</v>
      </c>
      <c r="M2844" t="s"/>
      <c r="N2844" t="s">
        <v>93</v>
      </c>
      <c r="O2844" t="s">
        <v>78</v>
      </c>
      <c r="P2844" t="s">
        <v>2051</v>
      </c>
      <c r="Q2844" t="s"/>
      <c r="R2844" t="s">
        <v>171</v>
      </c>
      <c r="S2844" t="s">
        <v>1389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>
        <f>HYPERLINK("https://hotel-media.eclerx.com/savepage/tk_15462414513382385_sr_189.html","info")</f>
        <v/>
      </c>
      <c r="AA2844" t="n">
        <v>-2071667</v>
      </c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2071667</v>
      </c>
      <c r="AZ2844" t="s">
        <v>2052</v>
      </c>
      <c r="BA2844" t="s"/>
      <c r="BB2844" t="n">
        <v>548405</v>
      </c>
      <c r="BC2844" t="n">
        <v>52.54353</v>
      </c>
      <c r="BD2844" t="n">
        <v>52.54353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2051</v>
      </c>
      <c r="F2845" t="n">
        <v>-1</v>
      </c>
      <c r="G2845" t="s">
        <v>74</v>
      </c>
      <c r="H2845" t="s">
        <v>75</v>
      </c>
      <c r="I2845" t="s"/>
      <c r="J2845" t="s">
        <v>74</v>
      </c>
      <c r="K2845" t="n">
        <v>85</v>
      </c>
      <c r="L2845" t="s">
        <v>76</v>
      </c>
      <c r="M2845" t="s"/>
      <c r="N2845" t="s">
        <v>104</v>
      </c>
      <c r="O2845" t="s">
        <v>78</v>
      </c>
      <c r="P2845" t="s">
        <v>2051</v>
      </c>
      <c r="Q2845" t="s"/>
      <c r="R2845" t="s">
        <v>171</v>
      </c>
      <c r="S2845" t="s">
        <v>211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>
        <f>HYPERLINK("https://hotel-media.eclerx.com/savepage/tk_15462414513382385_sr_189.html","info")</f>
        <v/>
      </c>
      <c r="AA2845" t="n">
        <v>-2071667</v>
      </c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2071667</v>
      </c>
      <c r="AZ2845" t="s">
        <v>2052</v>
      </c>
      <c r="BA2845" t="s"/>
      <c r="BB2845" t="n">
        <v>548405</v>
      </c>
      <c r="BC2845" t="n">
        <v>52.54353</v>
      </c>
      <c r="BD2845" t="n">
        <v>52.54353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1742</v>
      </c>
      <c r="F2846" t="n">
        <v>-1</v>
      </c>
      <c r="G2846" t="s">
        <v>74</v>
      </c>
      <c r="H2846" t="s">
        <v>75</v>
      </c>
      <c r="I2846" t="s"/>
      <c r="J2846" t="s">
        <v>74</v>
      </c>
      <c r="K2846" t="n">
        <v>60.99</v>
      </c>
      <c r="L2846" t="s">
        <v>76</v>
      </c>
      <c r="M2846" t="s"/>
      <c r="N2846" t="s">
        <v>1743</v>
      </c>
      <c r="O2846" t="s">
        <v>78</v>
      </c>
      <c r="P2846" t="s">
        <v>1742</v>
      </c>
      <c r="Q2846" t="s"/>
      <c r="R2846" t="s">
        <v>79</v>
      </c>
      <c r="S2846" t="s">
        <v>1744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>
        <f>HYPERLINK("https://hotel-media.eclerx.com/savepage/tk_15462418082663877_sr_189.html","info")</f>
        <v/>
      </c>
      <c r="AA2846" t="n">
        <v>-2208638</v>
      </c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260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2208638</v>
      </c>
      <c r="AZ2846" t="s">
        <v>1745</v>
      </c>
      <c r="BA2846" t="s"/>
      <c r="BB2846" t="n">
        <v>218087</v>
      </c>
      <c r="BC2846" t="n">
        <v>52.4757</v>
      </c>
      <c r="BD2846" t="n">
        <v>52.4757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1742</v>
      </c>
      <c r="F2847" t="n">
        <v>-1</v>
      </c>
      <c r="G2847" t="s">
        <v>74</v>
      </c>
      <c r="H2847" t="s">
        <v>75</v>
      </c>
      <c r="I2847" t="s"/>
      <c r="J2847" t="s">
        <v>74</v>
      </c>
      <c r="K2847" t="n">
        <v>71</v>
      </c>
      <c r="L2847" t="s">
        <v>76</v>
      </c>
      <c r="M2847" t="s"/>
      <c r="N2847" t="s">
        <v>104</v>
      </c>
      <c r="O2847" t="s">
        <v>78</v>
      </c>
      <c r="P2847" t="s">
        <v>1742</v>
      </c>
      <c r="Q2847" t="s"/>
      <c r="R2847" t="s">
        <v>79</v>
      </c>
      <c r="S2847" t="s">
        <v>280</v>
      </c>
      <c r="T2847" t="s">
        <v>81</v>
      </c>
      <c r="U2847" t="s">
        <v>82</v>
      </c>
      <c r="V2847" t="s">
        <v>83</v>
      </c>
      <c r="W2847" t="s">
        <v>109</v>
      </c>
      <c r="X2847" t="s"/>
      <c r="Y2847" t="s">
        <v>85</v>
      </c>
      <c r="Z2847">
        <f>HYPERLINK("https://hotel-media.eclerx.com/savepage/tk_15462418082663877_sr_189.html","info")</f>
        <v/>
      </c>
      <c r="AA2847" t="n">
        <v>-2208638</v>
      </c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260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2208638</v>
      </c>
      <c r="AZ2847" t="s">
        <v>1745</v>
      </c>
      <c r="BA2847" t="s"/>
      <c r="BB2847" t="n">
        <v>218087</v>
      </c>
      <c r="BC2847" t="n">
        <v>52.4757</v>
      </c>
      <c r="BD2847" t="n">
        <v>52.4757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2172</v>
      </c>
      <c r="F2848" t="n">
        <v>2911087</v>
      </c>
      <c r="G2848" t="s">
        <v>74</v>
      </c>
      <c r="H2848" t="s">
        <v>75</v>
      </c>
      <c r="I2848" t="s"/>
      <c r="J2848" t="s">
        <v>74</v>
      </c>
      <c r="K2848" t="n">
        <v>46.06</v>
      </c>
      <c r="L2848" t="s">
        <v>76</v>
      </c>
      <c r="M2848" t="s"/>
      <c r="N2848" t="s">
        <v>95</v>
      </c>
      <c r="O2848" t="s">
        <v>78</v>
      </c>
      <c r="P2848" t="s">
        <v>2173</v>
      </c>
      <c r="Q2848" t="s"/>
      <c r="R2848" t="s">
        <v>79</v>
      </c>
      <c r="S2848" t="s">
        <v>2174</v>
      </c>
      <c r="T2848" t="s">
        <v>81</v>
      </c>
      <c r="U2848" t="s">
        <v>82</v>
      </c>
      <c r="V2848" t="s">
        <v>83</v>
      </c>
      <c r="W2848" t="s">
        <v>109</v>
      </c>
      <c r="X2848" t="s"/>
      <c r="Y2848" t="s">
        <v>85</v>
      </c>
      <c r="Z2848">
        <f>HYPERLINK("https://hotel-media.eclerx.com/savepage/tk_15462416673701155_sr_188.html","info")</f>
        <v/>
      </c>
      <c r="AA2848" t="n">
        <v>460941</v>
      </c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214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3738728</v>
      </c>
      <c r="AZ2848" t="s">
        <v>2175</v>
      </c>
      <c r="BA2848" t="s"/>
      <c r="BB2848" t="n">
        <v>22605</v>
      </c>
      <c r="BC2848" t="n">
        <v>52.53931</v>
      </c>
      <c r="BD2848" t="n">
        <v>52.53931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2172</v>
      </c>
      <c r="F2849" t="n">
        <v>2911087</v>
      </c>
      <c r="G2849" t="s">
        <v>74</v>
      </c>
      <c r="H2849" t="s">
        <v>75</v>
      </c>
      <c r="I2849" t="s"/>
      <c r="J2849" t="s">
        <v>74</v>
      </c>
      <c r="K2849" t="n">
        <v>47.06</v>
      </c>
      <c r="L2849" t="s">
        <v>76</v>
      </c>
      <c r="M2849" t="s"/>
      <c r="N2849" t="s">
        <v>329</v>
      </c>
      <c r="O2849" t="s">
        <v>78</v>
      </c>
      <c r="P2849" t="s">
        <v>2173</v>
      </c>
      <c r="Q2849" t="s"/>
      <c r="R2849" t="s">
        <v>79</v>
      </c>
      <c r="S2849" t="s">
        <v>2176</v>
      </c>
      <c r="T2849" t="s">
        <v>81</v>
      </c>
      <c r="U2849" t="s">
        <v>82</v>
      </c>
      <c r="V2849" t="s">
        <v>83</v>
      </c>
      <c r="W2849" t="s">
        <v>109</v>
      </c>
      <c r="X2849" t="s"/>
      <c r="Y2849" t="s">
        <v>85</v>
      </c>
      <c r="Z2849">
        <f>HYPERLINK("https://hotel-media.eclerx.com/savepage/tk_15462416673701155_sr_188.html","info")</f>
        <v/>
      </c>
      <c r="AA2849" t="n">
        <v>460941</v>
      </c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214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3738728</v>
      </c>
      <c r="AZ2849" t="s">
        <v>2175</v>
      </c>
      <c r="BA2849" t="s"/>
      <c r="BB2849" t="n">
        <v>22605</v>
      </c>
      <c r="BC2849" t="n">
        <v>52.53931</v>
      </c>
      <c r="BD2849" t="n">
        <v>52.53931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2413</v>
      </c>
      <c r="F2850" t="n">
        <v>529948</v>
      </c>
      <c r="G2850" t="s">
        <v>74</v>
      </c>
      <c r="H2850" t="s">
        <v>75</v>
      </c>
      <c r="I2850" t="s"/>
      <c r="J2850" t="s">
        <v>74</v>
      </c>
      <c r="K2850" t="n">
        <v>73</v>
      </c>
      <c r="L2850" t="s">
        <v>76</v>
      </c>
      <c r="M2850" t="s"/>
      <c r="N2850" t="s">
        <v>2414</v>
      </c>
      <c r="O2850" t="s">
        <v>78</v>
      </c>
      <c r="P2850" t="s">
        <v>2415</v>
      </c>
      <c r="Q2850" t="s"/>
      <c r="R2850" t="s">
        <v>112</v>
      </c>
      <c r="S2850" t="s">
        <v>603</v>
      </c>
      <c r="T2850" t="s">
        <v>81</v>
      </c>
      <c r="U2850" t="s">
        <v>82</v>
      </c>
      <c r="V2850" t="s">
        <v>83</v>
      </c>
      <c r="W2850" t="s">
        <v>109</v>
      </c>
      <c r="X2850" t="s"/>
      <c r="Y2850" t="s">
        <v>85</v>
      </c>
      <c r="Z2850">
        <f>HYPERLINK("https://hotel-media.eclerx.com/savepage/tk_15462412964873264_sr_189.html","info")</f>
        <v/>
      </c>
      <c r="AA2850" t="n">
        <v>99181</v>
      </c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11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225697</v>
      </c>
      <c r="AZ2850" t="s">
        <v>2416</v>
      </c>
      <c r="BA2850" t="s"/>
      <c r="BB2850" t="n">
        <v>214340</v>
      </c>
      <c r="BC2850" t="n">
        <v>52.51376</v>
      </c>
      <c r="BD2850" t="n">
        <v>52.51376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2413</v>
      </c>
      <c r="F2851" t="n">
        <v>529948</v>
      </c>
      <c r="G2851" t="s">
        <v>74</v>
      </c>
      <c r="H2851" t="s">
        <v>75</v>
      </c>
      <c r="I2851" t="s"/>
      <c r="J2851" t="s">
        <v>74</v>
      </c>
      <c r="K2851" t="n">
        <v>92</v>
      </c>
      <c r="L2851" t="s">
        <v>76</v>
      </c>
      <c r="M2851" t="s"/>
      <c r="N2851" t="s">
        <v>2417</v>
      </c>
      <c r="O2851" t="s">
        <v>78</v>
      </c>
      <c r="P2851" t="s">
        <v>2415</v>
      </c>
      <c r="Q2851" t="s"/>
      <c r="R2851" t="s">
        <v>112</v>
      </c>
      <c r="S2851" t="s">
        <v>605</v>
      </c>
      <c r="T2851" t="s">
        <v>81</v>
      </c>
      <c r="U2851" t="s">
        <v>82</v>
      </c>
      <c r="V2851" t="s">
        <v>83</v>
      </c>
      <c r="W2851" t="s">
        <v>109</v>
      </c>
      <c r="X2851" t="s"/>
      <c r="Y2851" t="s">
        <v>85</v>
      </c>
      <c r="Z2851">
        <f>HYPERLINK("https://hotel-media.eclerx.com/savepage/tk_15462412964873264_sr_189.html","info")</f>
        <v/>
      </c>
      <c r="AA2851" t="n">
        <v>99181</v>
      </c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11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225697</v>
      </c>
      <c r="AZ2851" t="s">
        <v>2416</v>
      </c>
      <c r="BA2851" t="s"/>
      <c r="BB2851" t="n">
        <v>214340</v>
      </c>
      <c r="BC2851" t="n">
        <v>52.51376</v>
      </c>
      <c r="BD2851" t="n">
        <v>52.51376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2413</v>
      </c>
      <c r="F2852" t="n">
        <v>529948</v>
      </c>
      <c r="G2852" t="s">
        <v>74</v>
      </c>
      <c r="H2852" t="s">
        <v>75</v>
      </c>
      <c r="I2852" t="s"/>
      <c r="J2852" t="s">
        <v>74</v>
      </c>
      <c r="K2852" t="n">
        <v>73</v>
      </c>
      <c r="L2852" t="s">
        <v>76</v>
      </c>
      <c r="M2852" t="s"/>
      <c r="N2852" t="s">
        <v>2418</v>
      </c>
      <c r="O2852" t="s">
        <v>78</v>
      </c>
      <c r="P2852" t="s">
        <v>2415</v>
      </c>
      <c r="Q2852" t="s"/>
      <c r="R2852" t="s">
        <v>112</v>
      </c>
      <c r="S2852" t="s">
        <v>603</v>
      </c>
      <c r="T2852" t="s">
        <v>81</v>
      </c>
      <c r="U2852" t="s">
        <v>82</v>
      </c>
      <c r="V2852" t="s">
        <v>83</v>
      </c>
      <c r="W2852" t="s">
        <v>109</v>
      </c>
      <c r="X2852" t="s"/>
      <c r="Y2852" t="s">
        <v>85</v>
      </c>
      <c r="Z2852">
        <f>HYPERLINK("https://hotel-media.eclerx.com/savepage/tk_15462412964873264_sr_189.html","info")</f>
        <v/>
      </c>
      <c r="AA2852" t="n">
        <v>99181</v>
      </c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11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225697</v>
      </c>
      <c r="AZ2852" t="s">
        <v>2416</v>
      </c>
      <c r="BA2852" t="s"/>
      <c r="BB2852" t="n">
        <v>214340</v>
      </c>
      <c r="BC2852" t="n">
        <v>52.51376</v>
      </c>
      <c r="BD2852" t="n">
        <v>52.51376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2413</v>
      </c>
      <c r="F2853" t="n">
        <v>529948</v>
      </c>
      <c r="G2853" t="s">
        <v>74</v>
      </c>
      <c r="H2853" t="s">
        <v>75</v>
      </c>
      <c r="I2853" t="s"/>
      <c r="J2853" t="s">
        <v>74</v>
      </c>
      <c r="K2853" t="n">
        <v>73</v>
      </c>
      <c r="L2853" t="s">
        <v>76</v>
      </c>
      <c r="M2853" t="s"/>
      <c r="N2853" t="s">
        <v>751</v>
      </c>
      <c r="O2853" t="s">
        <v>78</v>
      </c>
      <c r="P2853" t="s">
        <v>2415</v>
      </c>
      <c r="Q2853" t="s"/>
      <c r="R2853" t="s">
        <v>112</v>
      </c>
      <c r="S2853" t="s">
        <v>603</v>
      </c>
      <c r="T2853" t="s">
        <v>81</v>
      </c>
      <c r="U2853" t="s">
        <v>82</v>
      </c>
      <c r="V2853" t="s">
        <v>83</v>
      </c>
      <c r="W2853" t="s">
        <v>109</v>
      </c>
      <c r="X2853" t="s"/>
      <c r="Y2853" t="s">
        <v>85</v>
      </c>
      <c r="Z2853">
        <f>HYPERLINK("https://hotel-media.eclerx.com/savepage/tk_15462412964873264_sr_189.html","info")</f>
        <v/>
      </c>
      <c r="AA2853" t="n">
        <v>99181</v>
      </c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11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225697</v>
      </c>
      <c r="AZ2853" t="s">
        <v>2416</v>
      </c>
      <c r="BA2853" t="s"/>
      <c r="BB2853" t="n">
        <v>214340</v>
      </c>
      <c r="BC2853" t="n">
        <v>52.51376</v>
      </c>
      <c r="BD2853" t="n">
        <v>52.51376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2413</v>
      </c>
      <c r="F2854" t="n">
        <v>529948</v>
      </c>
      <c r="G2854" t="s">
        <v>74</v>
      </c>
      <c r="H2854" t="s">
        <v>75</v>
      </c>
      <c r="I2854" t="s"/>
      <c r="J2854" t="s">
        <v>74</v>
      </c>
      <c r="K2854" t="n">
        <v>73</v>
      </c>
      <c r="L2854" t="s">
        <v>76</v>
      </c>
      <c r="M2854" t="s"/>
      <c r="N2854" t="s">
        <v>2419</v>
      </c>
      <c r="O2854" t="s">
        <v>78</v>
      </c>
      <c r="P2854" t="s">
        <v>2415</v>
      </c>
      <c r="Q2854" t="s"/>
      <c r="R2854" t="s">
        <v>112</v>
      </c>
      <c r="S2854" t="s">
        <v>603</v>
      </c>
      <c r="T2854" t="s">
        <v>81</v>
      </c>
      <c r="U2854" t="s">
        <v>82</v>
      </c>
      <c r="V2854" t="s">
        <v>83</v>
      </c>
      <c r="W2854" t="s">
        <v>109</v>
      </c>
      <c r="X2854" t="s"/>
      <c r="Y2854" t="s">
        <v>85</v>
      </c>
      <c r="Z2854">
        <f>HYPERLINK("https://hotel-media.eclerx.com/savepage/tk_15462412964873264_sr_189.html","info")</f>
        <v/>
      </c>
      <c r="AA2854" t="n">
        <v>99181</v>
      </c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11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225697</v>
      </c>
      <c r="AZ2854" t="s">
        <v>2416</v>
      </c>
      <c r="BA2854" t="s"/>
      <c r="BB2854" t="n">
        <v>214340</v>
      </c>
      <c r="BC2854" t="n">
        <v>52.51376</v>
      </c>
      <c r="BD2854" t="n">
        <v>52.51376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2413</v>
      </c>
      <c r="F2855" t="n">
        <v>529948</v>
      </c>
      <c r="G2855" t="s">
        <v>74</v>
      </c>
      <c r="H2855" t="s">
        <v>75</v>
      </c>
      <c r="I2855" t="s"/>
      <c r="J2855" t="s">
        <v>74</v>
      </c>
      <c r="K2855" t="n">
        <v>73</v>
      </c>
      <c r="L2855" t="s">
        <v>76</v>
      </c>
      <c r="M2855" t="s"/>
      <c r="N2855" t="s">
        <v>2418</v>
      </c>
      <c r="O2855" t="s">
        <v>78</v>
      </c>
      <c r="P2855" t="s">
        <v>2415</v>
      </c>
      <c r="Q2855" t="s"/>
      <c r="R2855" t="s">
        <v>112</v>
      </c>
      <c r="S2855" t="s">
        <v>603</v>
      </c>
      <c r="T2855" t="s">
        <v>81</v>
      </c>
      <c r="U2855" t="s">
        <v>82</v>
      </c>
      <c r="V2855" t="s">
        <v>83</v>
      </c>
      <c r="W2855" t="s">
        <v>109</v>
      </c>
      <c r="X2855" t="s"/>
      <c r="Y2855" t="s">
        <v>85</v>
      </c>
      <c r="Z2855">
        <f>HYPERLINK("https://hotel-media.eclerx.com/savepage/tk_15462412964873264_sr_189.html","info")</f>
        <v/>
      </c>
      <c r="AA2855" t="n">
        <v>99181</v>
      </c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11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225697</v>
      </c>
      <c r="AZ2855" t="s">
        <v>2416</v>
      </c>
      <c r="BA2855" t="s"/>
      <c r="BB2855" t="n">
        <v>214340</v>
      </c>
      <c r="BC2855" t="n">
        <v>52.51376</v>
      </c>
      <c r="BD2855" t="n">
        <v>52.51376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2413</v>
      </c>
      <c r="F2856" t="n">
        <v>529948</v>
      </c>
      <c r="G2856" t="s">
        <v>74</v>
      </c>
      <c r="H2856" t="s">
        <v>75</v>
      </c>
      <c r="I2856" t="s"/>
      <c r="J2856" t="s">
        <v>74</v>
      </c>
      <c r="K2856" t="n">
        <v>73</v>
      </c>
      <c r="L2856" t="s">
        <v>76</v>
      </c>
      <c r="M2856" t="s"/>
      <c r="N2856" t="s">
        <v>751</v>
      </c>
      <c r="O2856" t="s">
        <v>78</v>
      </c>
      <c r="P2856" t="s">
        <v>2415</v>
      </c>
      <c r="Q2856" t="s"/>
      <c r="R2856" t="s">
        <v>112</v>
      </c>
      <c r="S2856" t="s">
        <v>603</v>
      </c>
      <c r="T2856" t="s">
        <v>81</v>
      </c>
      <c r="U2856" t="s">
        <v>82</v>
      </c>
      <c r="V2856" t="s">
        <v>83</v>
      </c>
      <c r="W2856" t="s">
        <v>109</v>
      </c>
      <c r="X2856" t="s"/>
      <c r="Y2856" t="s">
        <v>85</v>
      </c>
      <c r="Z2856">
        <f>HYPERLINK("https://hotel-media.eclerx.com/savepage/tk_15462412964873264_sr_189.html","info")</f>
        <v/>
      </c>
      <c r="AA2856" t="n">
        <v>99181</v>
      </c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11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225697</v>
      </c>
      <c r="AZ2856" t="s">
        <v>2416</v>
      </c>
      <c r="BA2856" t="s"/>
      <c r="BB2856" t="n">
        <v>214340</v>
      </c>
      <c r="BC2856" t="n">
        <v>52.51376</v>
      </c>
      <c r="BD2856" t="n">
        <v>52.51376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2413</v>
      </c>
      <c r="F2857" t="n">
        <v>529948</v>
      </c>
      <c r="G2857" t="s">
        <v>74</v>
      </c>
      <c r="H2857" t="s">
        <v>75</v>
      </c>
      <c r="I2857" t="s"/>
      <c r="J2857" t="s">
        <v>74</v>
      </c>
      <c r="K2857" t="n">
        <v>92</v>
      </c>
      <c r="L2857" t="s">
        <v>76</v>
      </c>
      <c r="M2857" t="s"/>
      <c r="N2857" t="s">
        <v>2420</v>
      </c>
      <c r="O2857" t="s">
        <v>78</v>
      </c>
      <c r="P2857" t="s">
        <v>2415</v>
      </c>
      <c r="Q2857" t="s"/>
      <c r="R2857" t="s">
        <v>112</v>
      </c>
      <c r="S2857" t="s">
        <v>605</v>
      </c>
      <c r="T2857" t="s">
        <v>81</v>
      </c>
      <c r="U2857" t="s">
        <v>82</v>
      </c>
      <c r="V2857" t="s">
        <v>83</v>
      </c>
      <c r="W2857" t="s">
        <v>109</v>
      </c>
      <c r="X2857" t="s"/>
      <c r="Y2857" t="s">
        <v>85</v>
      </c>
      <c r="Z2857">
        <f>HYPERLINK("https://hotel-media.eclerx.com/savepage/tk_15462412964873264_sr_189.html","info")</f>
        <v/>
      </c>
      <c r="AA2857" t="n">
        <v>99181</v>
      </c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225697</v>
      </c>
      <c r="AZ2857" t="s">
        <v>2416</v>
      </c>
      <c r="BA2857" t="s"/>
      <c r="BB2857" t="n">
        <v>214340</v>
      </c>
      <c r="BC2857" t="n">
        <v>52.51376</v>
      </c>
      <c r="BD2857" t="n">
        <v>52.51376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2413</v>
      </c>
      <c r="F2858" t="n">
        <v>529948</v>
      </c>
      <c r="G2858" t="s">
        <v>74</v>
      </c>
      <c r="H2858" t="s">
        <v>75</v>
      </c>
      <c r="I2858" t="s"/>
      <c r="J2858" t="s">
        <v>74</v>
      </c>
      <c r="K2858" t="n">
        <v>92</v>
      </c>
      <c r="L2858" t="s">
        <v>76</v>
      </c>
      <c r="M2858" t="s"/>
      <c r="N2858" t="s">
        <v>747</v>
      </c>
      <c r="O2858" t="s">
        <v>78</v>
      </c>
      <c r="P2858" t="s">
        <v>2415</v>
      </c>
      <c r="Q2858" t="s"/>
      <c r="R2858" t="s">
        <v>112</v>
      </c>
      <c r="S2858" t="s">
        <v>605</v>
      </c>
      <c r="T2858" t="s">
        <v>81</v>
      </c>
      <c r="U2858" t="s">
        <v>82</v>
      </c>
      <c r="V2858" t="s">
        <v>83</v>
      </c>
      <c r="W2858" t="s">
        <v>109</v>
      </c>
      <c r="X2858" t="s"/>
      <c r="Y2858" t="s">
        <v>85</v>
      </c>
      <c r="Z2858">
        <f>HYPERLINK("https://hotel-media.eclerx.com/savepage/tk_15462412964873264_sr_189.html","info")</f>
        <v/>
      </c>
      <c r="AA2858" t="n">
        <v>99181</v>
      </c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225697</v>
      </c>
      <c r="AZ2858" t="s">
        <v>2416</v>
      </c>
      <c r="BA2858" t="s"/>
      <c r="BB2858" t="n">
        <v>214340</v>
      </c>
      <c r="BC2858" t="n">
        <v>52.51376</v>
      </c>
      <c r="BD2858" t="n">
        <v>52.51376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2413</v>
      </c>
      <c r="F2859" t="n">
        <v>529948</v>
      </c>
      <c r="G2859" t="s">
        <v>74</v>
      </c>
      <c r="H2859" t="s">
        <v>75</v>
      </c>
      <c r="I2859" t="s"/>
      <c r="J2859" t="s">
        <v>74</v>
      </c>
      <c r="K2859" t="n">
        <v>98</v>
      </c>
      <c r="L2859" t="s">
        <v>76</v>
      </c>
      <c r="M2859" t="s"/>
      <c r="N2859" t="s">
        <v>2421</v>
      </c>
      <c r="O2859" t="s">
        <v>78</v>
      </c>
      <c r="P2859" t="s">
        <v>2415</v>
      </c>
      <c r="Q2859" t="s"/>
      <c r="R2859" t="s">
        <v>112</v>
      </c>
      <c r="S2859" t="s">
        <v>656</v>
      </c>
      <c r="T2859" t="s">
        <v>81</v>
      </c>
      <c r="U2859" t="s">
        <v>82</v>
      </c>
      <c r="V2859" t="s">
        <v>83</v>
      </c>
      <c r="W2859" t="s">
        <v>109</v>
      </c>
      <c r="X2859" t="s"/>
      <c r="Y2859" t="s">
        <v>85</v>
      </c>
      <c r="Z2859">
        <f>HYPERLINK("https://hotel-media.eclerx.com/savepage/tk_15462412964873264_sr_189.html","info")</f>
        <v/>
      </c>
      <c r="AA2859" t="n">
        <v>99181</v>
      </c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11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225697</v>
      </c>
      <c r="AZ2859" t="s">
        <v>2416</v>
      </c>
      <c r="BA2859" t="s"/>
      <c r="BB2859" t="n">
        <v>214340</v>
      </c>
      <c r="BC2859" t="n">
        <v>52.51376</v>
      </c>
      <c r="BD2859" t="n">
        <v>52.51376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2413</v>
      </c>
      <c r="F2860" t="n">
        <v>529948</v>
      </c>
      <c r="G2860" t="s">
        <v>74</v>
      </c>
      <c r="H2860" t="s">
        <v>75</v>
      </c>
      <c r="I2860" t="s"/>
      <c r="J2860" t="s">
        <v>74</v>
      </c>
      <c r="K2860" t="n">
        <v>98</v>
      </c>
      <c r="L2860" t="s">
        <v>76</v>
      </c>
      <c r="M2860" t="s"/>
      <c r="N2860" t="s">
        <v>2421</v>
      </c>
      <c r="O2860" t="s">
        <v>78</v>
      </c>
      <c r="P2860" t="s">
        <v>2415</v>
      </c>
      <c r="Q2860" t="s"/>
      <c r="R2860" t="s">
        <v>112</v>
      </c>
      <c r="S2860" t="s">
        <v>656</v>
      </c>
      <c r="T2860" t="s">
        <v>81</v>
      </c>
      <c r="U2860" t="s">
        <v>82</v>
      </c>
      <c r="V2860" t="s">
        <v>83</v>
      </c>
      <c r="W2860" t="s">
        <v>109</v>
      </c>
      <c r="X2860" t="s"/>
      <c r="Y2860" t="s">
        <v>85</v>
      </c>
      <c r="Z2860">
        <f>HYPERLINK("https://hotel-media.eclerx.com/savepage/tk_15462412964873264_sr_189.html","info")</f>
        <v/>
      </c>
      <c r="AA2860" t="n">
        <v>99181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11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225697</v>
      </c>
      <c r="AZ2860" t="s">
        <v>2416</v>
      </c>
      <c r="BA2860" t="s"/>
      <c r="BB2860" t="n">
        <v>214340</v>
      </c>
      <c r="BC2860" t="n">
        <v>52.51376</v>
      </c>
      <c r="BD2860" t="n">
        <v>52.51376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2413</v>
      </c>
      <c r="F2861" t="n">
        <v>529948</v>
      </c>
      <c r="G2861" t="s">
        <v>74</v>
      </c>
      <c r="H2861" t="s">
        <v>75</v>
      </c>
      <c r="I2861" t="s"/>
      <c r="J2861" t="s">
        <v>74</v>
      </c>
      <c r="K2861" t="n">
        <v>109</v>
      </c>
      <c r="L2861" t="s">
        <v>76</v>
      </c>
      <c r="M2861" t="s"/>
      <c r="N2861" t="s">
        <v>2419</v>
      </c>
      <c r="O2861" t="s">
        <v>78</v>
      </c>
      <c r="P2861" t="s">
        <v>2415</v>
      </c>
      <c r="Q2861" t="s"/>
      <c r="R2861" t="s">
        <v>112</v>
      </c>
      <c r="S2861" t="s">
        <v>202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>
        <f>HYPERLINK("https://hotel-media.eclerx.com/savepage/tk_15462412964873264_sr_189.html","info")</f>
        <v/>
      </c>
      <c r="AA2861" t="n">
        <v>99181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11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225697</v>
      </c>
      <c r="AZ2861" t="s">
        <v>2416</v>
      </c>
      <c r="BA2861" t="s"/>
      <c r="BB2861" t="n">
        <v>214340</v>
      </c>
      <c r="BC2861" t="n">
        <v>52.51376</v>
      </c>
      <c r="BD2861" t="n">
        <v>52.51376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2413</v>
      </c>
      <c r="F2862" t="n">
        <v>529948</v>
      </c>
      <c r="G2862" t="s">
        <v>74</v>
      </c>
      <c r="H2862" t="s">
        <v>75</v>
      </c>
      <c r="I2862" t="s"/>
      <c r="J2862" t="s">
        <v>74</v>
      </c>
      <c r="K2862" t="n">
        <v>109</v>
      </c>
      <c r="L2862" t="s">
        <v>76</v>
      </c>
      <c r="M2862" t="s"/>
      <c r="N2862" t="s">
        <v>2418</v>
      </c>
      <c r="O2862" t="s">
        <v>78</v>
      </c>
      <c r="P2862" t="s">
        <v>2415</v>
      </c>
      <c r="Q2862" t="s"/>
      <c r="R2862" t="s">
        <v>112</v>
      </c>
      <c r="S2862" t="s">
        <v>202</v>
      </c>
      <c r="T2862" t="s">
        <v>81</v>
      </c>
      <c r="U2862" t="s">
        <v>82</v>
      </c>
      <c r="V2862" t="s">
        <v>83</v>
      </c>
      <c r="W2862" t="s">
        <v>84</v>
      </c>
      <c r="X2862" t="s"/>
      <c r="Y2862" t="s">
        <v>85</v>
      </c>
      <c r="Z2862">
        <f>HYPERLINK("https://hotel-media.eclerx.com/savepage/tk_15462412964873264_sr_189.html","info")</f>
        <v/>
      </c>
      <c r="AA2862" t="n">
        <v>99181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11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225697</v>
      </c>
      <c r="AZ2862" t="s">
        <v>2416</v>
      </c>
      <c r="BA2862" t="s"/>
      <c r="BB2862" t="n">
        <v>214340</v>
      </c>
      <c r="BC2862" t="n">
        <v>52.51376</v>
      </c>
      <c r="BD2862" t="n">
        <v>52.51376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2413</v>
      </c>
      <c r="F2863" t="n">
        <v>529948</v>
      </c>
      <c r="G2863" t="s">
        <v>74</v>
      </c>
      <c r="H2863" t="s">
        <v>75</v>
      </c>
      <c r="I2863" t="s"/>
      <c r="J2863" t="s">
        <v>74</v>
      </c>
      <c r="K2863" t="n">
        <v>109</v>
      </c>
      <c r="L2863" t="s">
        <v>76</v>
      </c>
      <c r="M2863" t="s"/>
      <c r="N2863" t="s">
        <v>751</v>
      </c>
      <c r="O2863" t="s">
        <v>78</v>
      </c>
      <c r="P2863" t="s">
        <v>2415</v>
      </c>
      <c r="Q2863" t="s"/>
      <c r="R2863" t="s">
        <v>112</v>
      </c>
      <c r="S2863" t="s">
        <v>202</v>
      </c>
      <c r="T2863" t="s">
        <v>81</v>
      </c>
      <c r="U2863" t="s">
        <v>82</v>
      </c>
      <c r="V2863" t="s">
        <v>83</v>
      </c>
      <c r="W2863" t="s">
        <v>84</v>
      </c>
      <c r="X2863" t="s"/>
      <c r="Y2863" t="s">
        <v>85</v>
      </c>
      <c r="Z2863">
        <f>HYPERLINK("https://hotel-media.eclerx.com/savepage/tk_15462412964873264_sr_189.html","info")</f>
        <v/>
      </c>
      <c r="AA2863" t="n">
        <v>99181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11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225697</v>
      </c>
      <c r="AZ2863" t="s">
        <v>2416</v>
      </c>
      <c r="BA2863" t="s"/>
      <c r="BB2863" t="n">
        <v>214340</v>
      </c>
      <c r="BC2863" t="n">
        <v>52.51376</v>
      </c>
      <c r="BD2863" t="n">
        <v>52.51376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2413</v>
      </c>
      <c r="F2864" t="n">
        <v>529948</v>
      </c>
      <c r="G2864" t="s">
        <v>74</v>
      </c>
      <c r="H2864" t="s">
        <v>75</v>
      </c>
      <c r="I2864" t="s"/>
      <c r="J2864" t="s">
        <v>74</v>
      </c>
      <c r="K2864" t="n">
        <v>117</v>
      </c>
      <c r="L2864" t="s">
        <v>76</v>
      </c>
      <c r="M2864" t="s"/>
      <c r="N2864" t="s">
        <v>2422</v>
      </c>
      <c r="O2864" t="s">
        <v>78</v>
      </c>
      <c r="P2864" t="s">
        <v>2415</v>
      </c>
      <c r="Q2864" t="s"/>
      <c r="R2864" t="s">
        <v>112</v>
      </c>
      <c r="S2864" t="s">
        <v>765</v>
      </c>
      <c r="T2864" t="s">
        <v>81</v>
      </c>
      <c r="U2864" t="s">
        <v>82</v>
      </c>
      <c r="V2864" t="s">
        <v>83</v>
      </c>
      <c r="W2864" t="s">
        <v>109</v>
      </c>
      <c r="X2864" t="s"/>
      <c r="Y2864" t="s">
        <v>85</v>
      </c>
      <c r="Z2864">
        <f>HYPERLINK("https://hotel-media.eclerx.com/savepage/tk_15462412964873264_sr_189.html","info")</f>
        <v/>
      </c>
      <c r="AA2864" t="n">
        <v>99181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11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225697</v>
      </c>
      <c r="AZ2864" t="s">
        <v>2416</v>
      </c>
      <c r="BA2864" t="s"/>
      <c r="BB2864" t="n">
        <v>214340</v>
      </c>
      <c r="BC2864" t="n">
        <v>52.51376</v>
      </c>
      <c r="BD2864" t="n">
        <v>52.51376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2413</v>
      </c>
      <c r="F2865" t="n">
        <v>529948</v>
      </c>
      <c r="G2865" t="s">
        <v>74</v>
      </c>
      <c r="H2865" t="s">
        <v>75</v>
      </c>
      <c r="I2865" t="s"/>
      <c r="J2865" t="s">
        <v>74</v>
      </c>
      <c r="K2865" t="n">
        <v>118</v>
      </c>
      <c r="L2865" t="s">
        <v>76</v>
      </c>
      <c r="M2865" t="s"/>
      <c r="N2865" t="s">
        <v>2419</v>
      </c>
      <c r="O2865" t="s">
        <v>78</v>
      </c>
      <c r="P2865" t="s">
        <v>2415</v>
      </c>
      <c r="Q2865" t="s"/>
      <c r="R2865" t="s">
        <v>112</v>
      </c>
      <c r="S2865" t="s">
        <v>165</v>
      </c>
      <c r="T2865" t="s">
        <v>81</v>
      </c>
      <c r="U2865" t="s">
        <v>82</v>
      </c>
      <c r="V2865" t="s">
        <v>83</v>
      </c>
      <c r="W2865" t="s">
        <v>84</v>
      </c>
      <c r="X2865" t="s"/>
      <c r="Y2865" t="s">
        <v>85</v>
      </c>
      <c r="Z2865">
        <f>HYPERLINK("https://hotel-media.eclerx.com/savepage/tk_15462412964873264_sr_189.html","info")</f>
        <v/>
      </c>
      <c r="AA2865" t="n">
        <v>99181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11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225697</v>
      </c>
      <c r="AZ2865" t="s">
        <v>2416</v>
      </c>
      <c r="BA2865" t="s"/>
      <c r="BB2865" t="n">
        <v>214340</v>
      </c>
      <c r="BC2865" t="n">
        <v>52.51376</v>
      </c>
      <c r="BD2865" t="n">
        <v>52.51376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2413</v>
      </c>
      <c r="F2866" t="n">
        <v>529948</v>
      </c>
      <c r="G2866" t="s">
        <v>74</v>
      </c>
      <c r="H2866" t="s">
        <v>75</v>
      </c>
      <c r="I2866" t="s"/>
      <c r="J2866" t="s">
        <v>74</v>
      </c>
      <c r="K2866" t="n">
        <v>118</v>
      </c>
      <c r="L2866" t="s">
        <v>76</v>
      </c>
      <c r="M2866" t="s"/>
      <c r="N2866" t="s">
        <v>2418</v>
      </c>
      <c r="O2866" t="s">
        <v>78</v>
      </c>
      <c r="P2866" t="s">
        <v>2415</v>
      </c>
      <c r="Q2866" t="s"/>
      <c r="R2866" t="s">
        <v>112</v>
      </c>
      <c r="S2866" t="s">
        <v>165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>
        <f>HYPERLINK("https://hotel-media.eclerx.com/savepage/tk_15462412964873264_sr_189.html","info")</f>
        <v/>
      </c>
      <c r="AA2866" t="n">
        <v>99181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11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225697</v>
      </c>
      <c r="AZ2866" t="s">
        <v>2416</v>
      </c>
      <c r="BA2866" t="s"/>
      <c r="BB2866" t="n">
        <v>214340</v>
      </c>
      <c r="BC2866" t="n">
        <v>52.51376</v>
      </c>
      <c r="BD2866" t="n">
        <v>52.51376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2413</v>
      </c>
      <c r="F2867" t="n">
        <v>529948</v>
      </c>
      <c r="G2867" t="s">
        <v>74</v>
      </c>
      <c r="H2867" t="s">
        <v>75</v>
      </c>
      <c r="I2867" t="s"/>
      <c r="J2867" t="s">
        <v>74</v>
      </c>
      <c r="K2867" t="n">
        <v>118</v>
      </c>
      <c r="L2867" t="s">
        <v>76</v>
      </c>
      <c r="M2867" t="s"/>
      <c r="N2867" t="s">
        <v>751</v>
      </c>
      <c r="O2867" t="s">
        <v>78</v>
      </c>
      <c r="P2867" t="s">
        <v>2415</v>
      </c>
      <c r="Q2867" t="s"/>
      <c r="R2867" t="s">
        <v>112</v>
      </c>
      <c r="S2867" t="s">
        <v>165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>
        <f>HYPERLINK("https://hotel-media.eclerx.com/savepage/tk_15462412964873264_sr_189.html","info")</f>
        <v/>
      </c>
      <c r="AA2867" t="n">
        <v>99181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11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225697</v>
      </c>
      <c r="AZ2867" t="s">
        <v>2416</v>
      </c>
      <c r="BA2867" t="s"/>
      <c r="BB2867" t="n">
        <v>214340</v>
      </c>
      <c r="BC2867" t="n">
        <v>52.51376</v>
      </c>
      <c r="BD2867" t="n">
        <v>52.51376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2413</v>
      </c>
      <c r="F2868" t="n">
        <v>529948</v>
      </c>
      <c r="G2868" t="s">
        <v>74</v>
      </c>
      <c r="H2868" t="s">
        <v>75</v>
      </c>
      <c r="I2868" t="s"/>
      <c r="J2868" t="s">
        <v>74</v>
      </c>
      <c r="K2868" t="n">
        <v>128</v>
      </c>
      <c r="L2868" t="s">
        <v>76</v>
      </c>
      <c r="M2868" t="s"/>
      <c r="N2868" t="s">
        <v>2417</v>
      </c>
      <c r="O2868" t="s">
        <v>78</v>
      </c>
      <c r="P2868" t="s">
        <v>2415</v>
      </c>
      <c r="Q2868" t="s"/>
      <c r="R2868" t="s">
        <v>112</v>
      </c>
      <c r="S2868" t="s">
        <v>1092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>
        <f>HYPERLINK("https://hotel-media.eclerx.com/savepage/tk_15462412964873264_sr_189.html","info")</f>
        <v/>
      </c>
      <c r="AA2868" t="n">
        <v>99181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11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225697</v>
      </c>
      <c r="AZ2868" t="s">
        <v>2416</v>
      </c>
      <c r="BA2868" t="s"/>
      <c r="BB2868" t="n">
        <v>214340</v>
      </c>
      <c r="BC2868" t="n">
        <v>52.51376</v>
      </c>
      <c r="BD2868" t="n">
        <v>52.51376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2413</v>
      </c>
      <c r="F2869" t="n">
        <v>529948</v>
      </c>
      <c r="G2869" t="s">
        <v>74</v>
      </c>
      <c r="H2869" t="s">
        <v>75</v>
      </c>
      <c r="I2869" t="s"/>
      <c r="J2869" t="s">
        <v>74</v>
      </c>
      <c r="K2869" t="n">
        <v>128</v>
      </c>
      <c r="L2869" t="s">
        <v>76</v>
      </c>
      <c r="M2869" t="s"/>
      <c r="N2869" t="s">
        <v>2420</v>
      </c>
      <c r="O2869" t="s">
        <v>78</v>
      </c>
      <c r="P2869" t="s">
        <v>2415</v>
      </c>
      <c r="Q2869" t="s"/>
      <c r="R2869" t="s">
        <v>112</v>
      </c>
      <c r="S2869" t="s">
        <v>1092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>
        <f>HYPERLINK("https://hotel-media.eclerx.com/savepage/tk_15462412964873264_sr_189.html","info")</f>
        <v/>
      </c>
      <c r="AA2869" t="n">
        <v>99181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11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225697</v>
      </c>
      <c r="AZ2869" t="s">
        <v>2416</v>
      </c>
      <c r="BA2869" t="s"/>
      <c r="BB2869" t="n">
        <v>214340</v>
      </c>
      <c r="BC2869" t="n">
        <v>52.51376</v>
      </c>
      <c r="BD2869" t="n">
        <v>52.51376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791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46.75</v>
      </c>
      <c r="L2870" t="s">
        <v>76</v>
      </c>
      <c r="M2870" t="s"/>
      <c r="N2870" t="s">
        <v>93</v>
      </c>
      <c r="O2870" t="s">
        <v>78</v>
      </c>
      <c r="P2870" t="s">
        <v>791</v>
      </c>
      <c r="Q2870" t="s"/>
      <c r="R2870" t="s">
        <v>171</v>
      </c>
      <c r="S2870" t="s">
        <v>792</v>
      </c>
      <c r="T2870" t="s">
        <v>81</v>
      </c>
      <c r="U2870" t="s">
        <v>82</v>
      </c>
      <c r="V2870" t="s">
        <v>83</v>
      </c>
      <c r="W2870" t="s">
        <v>109</v>
      </c>
      <c r="X2870" t="s"/>
      <c r="Y2870" t="s">
        <v>85</v>
      </c>
      <c r="Z2870">
        <f>HYPERLINK("https://hotel-media.eclerx.com/savepage/tk_1546241338776519_sr_188.html","info")</f>
        <v/>
      </c>
      <c r="AA2870" t="n">
        <v>-1726534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36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1726534</v>
      </c>
      <c r="AZ2870" t="s">
        <v>793</v>
      </c>
      <c r="BA2870" t="s"/>
      <c r="BB2870" t="n">
        <v>584429</v>
      </c>
      <c r="BC2870" t="n">
        <v>52.52043</v>
      </c>
      <c r="BD2870" t="n">
        <v>52.52043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791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55</v>
      </c>
      <c r="L2871" t="s">
        <v>76</v>
      </c>
      <c r="M2871" t="s"/>
      <c r="N2871" t="s">
        <v>95</v>
      </c>
      <c r="O2871" t="s">
        <v>78</v>
      </c>
      <c r="P2871" t="s">
        <v>791</v>
      </c>
      <c r="Q2871" t="s"/>
      <c r="R2871" t="s">
        <v>171</v>
      </c>
      <c r="S2871" t="s">
        <v>231</v>
      </c>
      <c r="T2871" t="s">
        <v>81</v>
      </c>
      <c r="U2871" t="s">
        <v>82</v>
      </c>
      <c r="V2871" t="s">
        <v>83</v>
      </c>
      <c r="W2871" t="s">
        <v>109</v>
      </c>
      <c r="X2871" t="s"/>
      <c r="Y2871" t="s">
        <v>85</v>
      </c>
      <c r="Z2871">
        <f>HYPERLINK("https://hotel-media.eclerx.com/savepage/tk_1546241338776519_sr_188.html","info")</f>
        <v/>
      </c>
      <c r="AA2871" t="n">
        <v>-1726534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36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1726534</v>
      </c>
      <c r="AZ2871" t="s">
        <v>793</v>
      </c>
      <c r="BA2871" t="s"/>
      <c r="BB2871" t="n">
        <v>584429</v>
      </c>
      <c r="BC2871" t="n">
        <v>52.52043</v>
      </c>
      <c r="BD2871" t="n">
        <v>52.52043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791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65</v>
      </c>
      <c r="L2872" t="s">
        <v>76</v>
      </c>
      <c r="M2872" t="s"/>
      <c r="N2872" t="s">
        <v>201</v>
      </c>
      <c r="O2872" t="s">
        <v>78</v>
      </c>
      <c r="P2872" t="s">
        <v>791</v>
      </c>
      <c r="Q2872" t="s"/>
      <c r="R2872" t="s">
        <v>171</v>
      </c>
      <c r="S2872" t="s">
        <v>363</v>
      </c>
      <c r="T2872" t="s">
        <v>81</v>
      </c>
      <c r="U2872" t="s">
        <v>82</v>
      </c>
      <c r="V2872" t="s">
        <v>83</v>
      </c>
      <c r="W2872" t="s">
        <v>109</v>
      </c>
      <c r="X2872" t="s"/>
      <c r="Y2872" t="s">
        <v>85</v>
      </c>
      <c r="Z2872">
        <f>HYPERLINK("https://hotel-media.eclerx.com/savepage/tk_1546241338776519_sr_188.html","info")</f>
        <v/>
      </c>
      <c r="AA2872" t="n">
        <v>-1726534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36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1726534</v>
      </c>
      <c r="AZ2872" t="s">
        <v>793</v>
      </c>
      <c r="BA2872" t="s"/>
      <c r="BB2872" t="n">
        <v>584429</v>
      </c>
      <c r="BC2872" t="n">
        <v>52.52043</v>
      </c>
      <c r="BD2872" t="n">
        <v>52.52043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2407</v>
      </c>
      <c r="F2873" t="n">
        <v>2347019</v>
      </c>
      <c r="G2873" t="s">
        <v>74</v>
      </c>
      <c r="H2873" t="s">
        <v>75</v>
      </c>
      <c r="I2873" t="s"/>
      <c r="J2873" t="s">
        <v>74</v>
      </c>
      <c r="K2873" t="n">
        <v>73.05</v>
      </c>
      <c r="L2873" t="s">
        <v>76</v>
      </c>
      <c r="M2873" t="s"/>
      <c r="N2873" t="s">
        <v>93</v>
      </c>
      <c r="O2873" t="s">
        <v>78</v>
      </c>
      <c r="P2873" t="s">
        <v>2408</v>
      </c>
      <c r="Q2873" t="s"/>
      <c r="R2873" t="s">
        <v>171</v>
      </c>
      <c r="S2873" t="s">
        <v>2409</v>
      </c>
      <c r="T2873" t="s">
        <v>81</v>
      </c>
      <c r="U2873" t="s">
        <v>82</v>
      </c>
      <c r="V2873" t="s">
        <v>83</v>
      </c>
      <c r="W2873" t="s">
        <v>109</v>
      </c>
      <c r="X2873" t="s"/>
      <c r="Y2873" t="s">
        <v>85</v>
      </c>
      <c r="Z2873">
        <f>HYPERLINK("https://hotel-media.eclerx.com/savepage/tk_15462418174989316_sr_188.html","info")</f>
        <v/>
      </c>
      <c r="AA2873" t="n">
        <v>278187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295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2071648</v>
      </c>
      <c r="AZ2873" t="s">
        <v>2410</v>
      </c>
      <c r="BA2873" t="s"/>
      <c r="BB2873" t="n">
        <v>66513</v>
      </c>
      <c r="BC2873" t="n">
        <v>52.529445</v>
      </c>
      <c r="BD2873" t="n">
        <v>52.529445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2407</v>
      </c>
      <c r="F2874" t="n">
        <v>2347019</v>
      </c>
      <c r="G2874" t="s">
        <v>74</v>
      </c>
      <c r="H2874" t="s">
        <v>75</v>
      </c>
      <c r="I2874" t="s"/>
      <c r="J2874" t="s">
        <v>74</v>
      </c>
      <c r="K2874" t="n">
        <v>86</v>
      </c>
      <c r="L2874" t="s">
        <v>76</v>
      </c>
      <c r="M2874" t="s"/>
      <c r="N2874" t="s">
        <v>95</v>
      </c>
      <c r="O2874" t="s">
        <v>78</v>
      </c>
      <c r="P2874" t="s">
        <v>2408</v>
      </c>
      <c r="Q2874" t="s"/>
      <c r="R2874" t="s">
        <v>171</v>
      </c>
      <c r="S2874" t="s">
        <v>156</v>
      </c>
      <c r="T2874" t="s">
        <v>81</v>
      </c>
      <c r="U2874" t="s">
        <v>82</v>
      </c>
      <c r="V2874" t="s">
        <v>83</v>
      </c>
      <c r="W2874" t="s">
        <v>109</v>
      </c>
      <c r="X2874" t="s"/>
      <c r="Y2874" t="s">
        <v>85</v>
      </c>
      <c r="Z2874">
        <f>HYPERLINK("https://hotel-media.eclerx.com/savepage/tk_15462418174989316_sr_188.html","info")</f>
        <v/>
      </c>
      <c r="AA2874" t="n">
        <v>278187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295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2071648</v>
      </c>
      <c r="AZ2874" t="s">
        <v>2410</v>
      </c>
      <c r="BA2874" t="s"/>
      <c r="BB2874" t="n">
        <v>66513</v>
      </c>
      <c r="BC2874" t="n">
        <v>52.529445</v>
      </c>
      <c r="BD2874" t="n">
        <v>52.529445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1989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99</v>
      </c>
      <c r="L2875" t="s">
        <v>76</v>
      </c>
      <c r="M2875" t="s"/>
      <c r="N2875" t="s">
        <v>93</v>
      </c>
      <c r="O2875" t="s">
        <v>78</v>
      </c>
      <c r="P2875" t="s">
        <v>1989</v>
      </c>
      <c r="Q2875" t="s"/>
      <c r="R2875" t="s">
        <v>112</v>
      </c>
      <c r="S2875" t="s">
        <v>200</v>
      </c>
      <c r="T2875" t="s">
        <v>81</v>
      </c>
      <c r="U2875" t="s">
        <v>82</v>
      </c>
      <c r="V2875" t="s">
        <v>83</v>
      </c>
      <c r="W2875" t="s">
        <v>109</v>
      </c>
      <c r="X2875" t="s"/>
      <c r="Y2875" t="s">
        <v>85</v>
      </c>
      <c r="Z2875">
        <f>HYPERLINK("https://hotel-media.eclerx.com/savepage/tk_1546241679826484_sr_189.html","info")</f>
        <v/>
      </c>
      <c r="AA2875" t="n">
        <v>-2929645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197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2929645</v>
      </c>
      <c r="AZ2875" t="s">
        <v>1990</v>
      </c>
      <c r="BA2875" t="s"/>
      <c r="BB2875" t="n">
        <v>30532</v>
      </c>
      <c r="BC2875" t="n">
        <v>52.510828</v>
      </c>
      <c r="BD2875" t="n">
        <v>52.510828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2423</v>
      </c>
      <c r="F2876" t="n">
        <v>5956248</v>
      </c>
      <c r="G2876" t="s">
        <v>74</v>
      </c>
      <c r="H2876" t="s">
        <v>75</v>
      </c>
      <c r="I2876" t="s"/>
      <c r="J2876" t="s">
        <v>74</v>
      </c>
      <c r="K2876" t="n">
        <v>69</v>
      </c>
      <c r="L2876" t="s">
        <v>76</v>
      </c>
      <c r="M2876" t="s"/>
      <c r="N2876" t="s">
        <v>93</v>
      </c>
      <c r="O2876" t="s">
        <v>78</v>
      </c>
      <c r="P2876" t="s">
        <v>2424</v>
      </c>
      <c r="Q2876" t="s"/>
      <c r="R2876" t="s">
        <v>171</v>
      </c>
      <c r="S2876" t="s">
        <v>367</v>
      </c>
      <c r="T2876" t="s">
        <v>81</v>
      </c>
      <c r="U2876" t="s">
        <v>82</v>
      </c>
      <c r="V2876" t="s">
        <v>83</v>
      </c>
      <c r="W2876" t="s">
        <v>109</v>
      </c>
      <c r="X2876" t="s"/>
      <c r="Y2876" t="s">
        <v>85</v>
      </c>
      <c r="Z2876">
        <f>HYPERLINK("https://hotel-media.eclerx.com/savepage/tk_1546242215340224_sr_189.html","info")</f>
        <v/>
      </c>
      <c r="AA2876" t="n">
        <v>273070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445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2071823</v>
      </c>
      <c r="AZ2876" t="s">
        <v>2425</v>
      </c>
      <c r="BA2876" t="s"/>
      <c r="BB2876" t="n">
        <v>26568</v>
      </c>
      <c r="BC2876" t="n">
        <v>52.4986</v>
      </c>
      <c r="BD2876" t="n">
        <v>52.4986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2423</v>
      </c>
      <c r="F2877" t="n">
        <v>5956248</v>
      </c>
      <c r="G2877" t="s">
        <v>74</v>
      </c>
      <c r="H2877" t="s">
        <v>75</v>
      </c>
      <c r="I2877" t="s"/>
      <c r="J2877" t="s">
        <v>74</v>
      </c>
      <c r="K2877" t="n">
        <v>74</v>
      </c>
      <c r="L2877" t="s">
        <v>76</v>
      </c>
      <c r="M2877" t="s"/>
      <c r="N2877" t="s">
        <v>95</v>
      </c>
      <c r="O2877" t="s">
        <v>78</v>
      </c>
      <c r="P2877" t="s">
        <v>2424</v>
      </c>
      <c r="Q2877" t="s"/>
      <c r="R2877" t="s">
        <v>171</v>
      </c>
      <c r="S2877" t="s">
        <v>600</v>
      </c>
      <c r="T2877" t="s">
        <v>81</v>
      </c>
      <c r="U2877" t="s">
        <v>82</v>
      </c>
      <c r="V2877" t="s">
        <v>83</v>
      </c>
      <c r="W2877" t="s">
        <v>109</v>
      </c>
      <c r="X2877" t="s"/>
      <c r="Y2877" t="s">
        <v>85</v>
      </c>
      <c r="Z2877">
        <f>HYPERLINK("https://hotel-media.eclerx.com/savepage/tk_1546242215340224_sr_189.html","info")</f>
        <v/>
      </c>
      <c r="AA2877" t="n">
        <v>273070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445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2071823</v>
      </c>
      <c r="AZ2877" t="s">
        <v>2425</v>
      </c>
      <c r="BA2877" t="s"/>
      <c r="BB2877" t="n">
        <v>26568</v>
      </c>
      <c r="BC2877" t="n">
        <v>52.4986</v>
      </c>
      <c r="BD2877" t="n">
        <v>52.4986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2423</v>
      </c>
      <c r="F2878" t="n">
        <v>5956248</v>
      </c>
      <c r="G2878" t="s">
        <v>74</v>
      </c>
      <c r="H2878" t="s">
        <v>75</v>
      </c>
      <c r="I2878" t="s"/>
      <c r="J2878" t="s">
        <v>74</v>
      </c>
      <c r="K2878" t="n">
        <v>89.01000000000001</v>
      </c>
      <c r="L2878" t="s">
        <v>76</v>
      </c>
      <c r="M2878" t="s"/>
      <c r="N2878" t="s">
        <v>354</v>
      </c>
      <c r="O2878" t="s">
        <v>78</v>
      </c>
      <c r="P2878" t="s">
        <v>2424</v>
      </c>
      <c r="Q2878" t="s"/>
      <c r="R2878" t="s">
        <v>171</v>
      </c>
      <c r="S2878" t="s">
        <v>476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>
        <f>HYPERLINK("https://hotel-media.eclerx.com/savepage/tk_1546242215340224_sr_189.html","info")</f>
        <v/>
      </c>
      <c r="AA2878" t="n">
        <v>273070</v>
      </c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445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2071823</v>
      </c>
      <c r="AZ2878" t="s">
        <v>2425</v>
      </c>
      <c r="BA2878" t="s"/>
      <c r="BB2878" t="n">
        <v>26568</v>
      </c>
      <c r="BC2878" t="n">
        <v>52.4986</v>
      </c>
      <c r="BD2878" t="n">
        <v>52.4986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2423</v>
      </c>
      <c r="F2879" t="n">
        <v>5956248</v>
      </c>
      <c r="G2879" t="s">
        <v>74</v>
      </c>
      <c r="H2879" t="s">
        <v>75</v>
      </c>
      <c r="I2879" t="s"/>
      <c r="J2879" t="s">
        <v>74</v>
      </c>
      <c r="K2879" t="n">
        <v>89.01000000000001</v>
      </c>
      <c r="L2879" t="s">
        <v>76</v>
      </c>
      <c r="M2879" t="s"/>
      <c r="N2879" t="s">
        <v>137</v>
      </c>
      <c r="O2879" t="s">
        <v>78</v>
      </c>
      <c r="P2879" t="s">
        <v>2424</v>
      </c>
      <c r="Q2879" t="s"/>
      <c r="R2879" t="s">
        <v>171</v>
      </c>
      <c r="S2879" t="s">
        <v>476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>
        <f>HYPERLINK("https://hotel-media.eclerx.com/savepage/tk_1546242215340224_sr_189.html","info")</f>
        <v/>
      </c>
      <c r="AA2879" t="n">
        <v>273070</v>
      </c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445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2071823</v>
      </c>
      <c r="AZ2879" t="s">
        <v>2425</v>
      </c>
      <c r="BA2879" t="s"/>
      <c r="BB2879" t="n">
        <v>26568</v>
      </c>
      <c r="BC2879" t="n">
        <v>52.4986</v>
      </c>
      <c r="BD2879" t="n">
        <v>52.4986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2426</v>
      </c>
      <c r="F2880" t="n">
        <v>-1</v>
      </c>
      <c r="G2880" t="s">
        <v>74</v>
      </c>
      <c r="H2880" t="s">
        <v>75</v>
      </c>
      <c r="I2880" t="s"/>
      <c r="J2880" t="s">
        <v>74</v>
      </c>
      <c r="K2880" t="n">
        <v>60</v>
      </c>
      <c r="L2880" t="s">
        <v>76</v>
      </c>
      <c r="M2880" t="s"/>
      <c r="N2880" t="s">
        <v>93</v>
      </c>
      <c r="O2880" t="s">
        <v>78</v>
      </c>
      <c r="P2880" t="s">
        <v>2426</v>
      </c>
      <c r="Q2880" t="s"/>
      <c r="R2880" t="s">
        <v>112</v>
      </c>
      <c r="S2880" t="s">
        <v>377</v>
      </c>
      <c r="T2880" t="s">
        <v>81</v>
      </c>
      <c r="U2880" t="s">
        <v>82</v>
      </c>
      <c r="V2880" t="s">
        <v>83</v>
      </c>
      <c r="W2880" t="s">
        <v>109</v>
      </c>
      <c r="X2880" t="s"/>
      <c r="Y2880" t="s">
        <v>85</v>
      </c>
      <c r="Z2880">
        <f>HYPERLINK("https://hotel-media.eclerx.com/savepage/tk_15462420535394373_sr_188.html","info")</f>
        <v/>
      </c>
      <c r="AA2880" t="n">
        <v>-8979221</v>
      </c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424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8979221</v>
      </c>
      <c r="AZ2880" t="s">
        <v>2427</v>
      </c>
      <c r="BA2880" t="s"/>
      <c r="BB2880" t="n">
        <v>86189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2426</v>
      </c>
      <c r="F2881" t="n">
        <v>-1</v>
      </c>
      <c r="G2881" t="s">
        <v>74</v>
      </c>
      <c r="H2881" t="s">
        <v>75</v>
      </c>
      <c r="I2881" t="s"/>
      <c r="J2881" t="s">
        <v>74</v>
      </c>
      <c r="K2881" t="n">
        <v>75</v>
      </c>
      <c r="L2881" t="s">
        <v>76</v>
      </c>
      <c r="M2881" t="s"/>
      <c r="N2881" t="s">
        <v>95</v>
      </c>
      <c r="O2881" t="s">
        <v>78</v>
      </c>
      <c r="P2881" t="s">
        <v>2426</v>
      </c>
      <c r="Q2881" t="s"/>
      <c r="R2881" t="s">
        <v>112</v>
      </c>
      <c r="S2881" t="s">
        <v>210</v>
      </c>
      <c r="T2881" t="s">
        <v>81</v>
      </c>
      <c r="U2881" t="s">
        <v>82</v>
      </c>
      <c r="V2881" t="s">
        <v>83</v>
      </c>
      <c r="W2881" t="s">
        <v>109</v>
      </c>
      <c r="X2881" t="s"/>
      <c r="Y2881" t="s">
        <v>85</v>
      </c>
      <c r="Z2881">
        <f>HYPERLINK("https://hotel-media.eclerx.com/savepage/tk_15462420535394373_sr_188.html","info")</f>
        <v/>
      </c>
      <c r="AA2881" t="n">
        <v>-8979221</v>
      </c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424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8979221</v>
      </c>
      <c r="AZ2881" t="s">
        <v>2427</v>
      </c>
      <c r="BA2881" t="s"/>
      <c r="BB2881" t="n">
        <v>86189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2426</v>
      </c>
      <c r="F2882" t="n">
        <v>-1</v>
      </c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327</v>
      </c>
      <c r="O2882" t="s">
        <v>78</v>
      </c>
      <c r="P2882" t="s">
        <v>2426</v>
      </c>
      <c r="Q2882" t="s"/>
      <c r="R2882" t="s">
        <v>112</v>
      </c>
      <c r="S2882" t="s">
        <v>211</v>
      </c>
      <c r="T2882" t="s">
        <v>81</v>
      </c>
      <c r="U2882" t="s">
        <v>82</v>
      </c>
      <c r="V2882" t="s">
        <v>83</v>
      </c>
      <c r="W2882" t="s">
        <v>109</v>
      </c>
      <c r="X2882" t="s"/>
      <c r="Y2882" t="s">
        <v>85</v>
      </c>
      <c r="Z2882">
        <f>HYPERLINK("https://hotel-media.eclerx.com/savepage/tk_15462420535394373_sr_188.html","info")</f>
        <v/>
      </c>
      <c r="AA2882" t="n">
        <v>-8979221</v>
      </c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424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8979221</v>
      </c>
      <c r="AZ2882" t="s">
        <v>2427</v>
      </c>
      <c r="BA2882" t="s"/>
      <c r="BB2882" t="n">
        <v>86189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2426</v>
      </c>
      <c r="F2883" t="n">
        <v>-1</v>
      </c>
      <c r="G2883" t="s">
        <v>74</v>
      </c>
      <c r="H2883" t="s">
        <v>75</v>
      </c>
      <c r="I2883" t="s"/>
      <c r="J2883" t="s">
        <v>74</v>
      </c>
      <c r="K2883" t="n">
        <v>95</v>
      </c>
      <c r="L2883" t="s">
        <v>76</v>
      </c>
      <c r="M2883" t="s"/>
      <c r="N2883" t="s">
        <v>203</v>
      </c>
      <c r="O2883" t="s">
        <v>78</v>
      </c>
      <c r="P2883" t="s">
        <v>2426</v>
      </c>
      <c r="Q2883" t="s"/>
      <c r="R2883" t="s">
        <v>112</v>
      </c>
      <c r="S2883" t="s">
        <v>274</v>
      </c>
      <c r="T2883" t="s">
        <v>81</v>
      </c>
      <c r="U2883" t="s">
        <v>82</v>
      </c>
      <c r="V2883" t="s">
        <v>83</v>
      </c>
      <c r="W2883" t="s">
        <v>109</v>
      </c>
      <c r="X2883" t="s"/>
      <c r="Y2883" t="s">
        <v>85</v>
      </c>
      <c r="Z2883">
        <f>HYPERLINK("https://hotel-media.eclerx.com/savepage/tk_15462420535394373_sr_188.html","info")</f>
        <v/>
      </c>
      <c r="AA2883" t="n">
        <v>-8979221</v>
      </c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424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8979221</v>
      </c>
      <c r="AZ2883" t="s">
        <v>2427</v>
      </c>
      <c r="BA2883" t="s"/>
      <c r="BB2883" t="n">
        <v>86189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2363</v>
      </c>
      <c r="F2884" t="n">
        <v>-1</v>
      </c>
      <c r="G2884" t="s">
        <v>74</v>
      </c>
      <c r="H2884" t="s">
        <v>75</v>
      </c>
      <c r="I2884" t="s"/>
      <c r="J2884" t="s">
        <v>74</v>
      </c>
      <c r="K2884" t="n">
        <v>76</v>
      </c>
      <c r="L2884" t="s">
        <v>76</v>
      </c>
      <c r="M2884" t="s"/>
      <c r="N2884" t="s">
        <v>93</v>
      </c>
      <c r="O2884" t="s">
        <v>78</v>
      </c>
      <c r="P2884" t="s">
        <v>2363</v>
      </c>
      <c r="Q2884" t="s"/>
      <c r="R2884" t="s">
        <v>112</v>
      </c>
      <c r="S2884" t="s">
        <v>718</v>
      </c>
      <c r="T2884" t="s">
        <v>81</v>
      </c>
      <c r="U2884" t="s">
        <v>82</v>
      </c>
      <c r="V2884" t="s">
        <v>83</v>
      </c>
      <c r="W2884" t="s">
        <v>109</v>
      </c>
      <c r="X2884" t="s"/>
      <c r="Y2884" t="s">
        <v>85</v>
      </c>
      <c r="Z2884">
        <f>HYPERLINK("https://hotel-media.eclerx.com/savepage/tk_1546241967294513_sr_188.html","info")</f>
        <v/>
      </c>
      <c r="AA2884" t="n">
        <v>-8979222</v>
      </c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377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8979222</v>
      </c>
      <c r="AZ2884" t="s">
        <v>2364</v>
      </c>
      <c r="BA2884" t="s"/>
      <c r="BB2884" t="n">
        <v>51925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2363</v>
      </c>
      <c r="F2885" t="n">
        <v>-1</v>
      </c>
      <c r="G2885" t="s">
        <v>74</v>
      </c>
      <c r="H2885" t="s">
        <v>75</v>
      </c>
      <c r="I2885" t="s"/>
      <c r="J2885" t="s">
        <v>74</v>
      </c>
      <c r="K2885" t="n">
        <v>95</v>
      </c>
      <c r="L2885" t="s">
        <v>76</v>
      </c>
      <c r="M2885" t="s"/>
      <c r="N2885" t="s">
        <v>95</v>
      </c>
      <c r="O2885" t="s">
        <v>78</v>
      </c>
      <c r="P2885" t="s">
        <v>2363</v>
      </c>
      <c r="Q2885" t="s"/>
      <c r="R2885" t="s">
        <v>112</v>
      </c>
      <c r="S2885" t="s">
        <v>274</v>
      </c>
      <c r="T2885" t="s">
        <v>81</v>
      </c>
      <c r="U2885" t="s">
        <v>82</v>
      </c>
      <c r="V2885" t="s">
        <v>83</v>
      </c>
      <c r="W2885" t="s">
        <v>109</v>
      </c>
      <c r="X2885" t="s"/>
      <c r="Y2885" t="s">
        <v>85</v>
      </c>
      <c r="Z2885">
        <f>HYPERLINK("https://hotel-media.eclerx.com/savepage/tk_1546241967294513_sr_188.html","info")</f>
        <v/>
      </c>
      <c r="AA2885" t="n">
        <v>-8979222</v>
      </c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377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8979222</v>
      </c>
      <c r="AZ2885" t="s">
        <v>2364</v>
      </c>
      <c r="BA2885" t="s"/>
      <c r="BB2885" t="n">
        <v>51925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2363</v>
      </c>
      <c r="F2886" t="n">
        <v>-1</v>
      </c>
      <c r="G2886" t="s">
        <v>74</v>
      </c>
      <c r="H2886" t="s">
        <v>75</v>
      </c>
      <c r="I2886" t="s"/>
      <c r="J2886" t="s">
        <v>74</v>
      </c>
      <c r="K2886" t="n">
        <v>135</v>
      </c>
      <c r="L2886" t="s">
        <v>76</v>
      </c>
      <c r="M2886" t="s"/>
      <c r="N2886" t="s">
        <v>205</v>
      </c>
      <c r="O2886" t="s">
        <v>78</v>
      </c>
      <c r="P2886" t="s">
        <v>2363</v>
      </c>
      <c r="Q2886" t="s"/>
      <c r="R2886" t="s">
        <v>112</v>
      </c>
      <c r="S2886" t="s">
        <v>646</v>
      </c>
      <c r="T2886" t="s">
        <v>81</v>
      </c>
      <c r="U2886" t="s">
        <v>82</v>
      </c>
      <c r="V2886" t="s">
        <v>83</v>
      </c>
      <c r="W2886" t="s">
        <v>109</v>
      </c>
      <c r="X2886" t="s"/>
      <c r="Y2886" t="s">
        <v>85</v>
      </c>
      <c r="Z2886">
        <f>HYPERLINK("https://hotel-media.eclerx.com/savepage/tk_1546241967294513_sr_188.html","info")</f>
        <v/>
      </c>
      <c r="AA2886" t="n">
        <v>-8979222</v>
      </c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377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8979222</v>
      </c>
      <c r="AZ2886" t="s">
        <v>2364</v>
      </c>
      <c r="BA2886" t="s"/>
      <c r="BB2886" t="n">
        <v>51925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2428</v>
      </c>
      <c r="F2887" t="n">
        <v>-1</v>
      </c>
      <c r="G2887" t="s">
        <v>74</v>
      </c>
      <c r="H2887" t="s">
        <v>75</v>
      </c>
      <c r="I2887" t="s"/>
      <c r="J2887" t="s">
        <v>74</v>
      </c>
      <c r="K2887" t="n">
        <v>105.25</v>
      </c>
      <c r="L2887" t="s">
        <v>76</v>
      </c>
      <c r="M2887" t="s"/>
      <c r="N2887" t="s">
        <v>93</v>
      </c>
      <c r="O2887" t="s">
        <v>78</v>
      </c>
      <c r="P2887" t="s">
        <v>2428</v>
      </c>
      <c r="Q2887" t="s"/>
      <c r="R2887" t="s">
        <v>171</v>
      </c>
      <c r="S2887" t="s">
        <v>2429</v>
      </c>
      <c r="T2887" t="s">
        <v>81</v>
      </c>
      <c r="U2887" t="s">
        <v>82</v>
      </c>
      <c r="V2887" t="s">
        <v>83</v>
      </c>
      <c r="W2887" t="s">
        <v>109</v>
      </c>
      <c r="X2887" t="s"/>
      <c r="Y2887" t="s">
        <v>85</v>
      </c>
      <c r="Z2887">
        <f>HYPERLINK("https://hotel-media.eclerx.com/savepage/tk_15462420483158302_sr_188.html","info")</f>
        <v/>
      </c>
      <c r="AA2887" t="n">
        <v>-2071514</v>
      </c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421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2071514</v>
      </c>
      <c r="AZ2887" t="s">
        <v>2430</v>
      </c>
      <c r="BA2887" t="s"/>
      <c r="BB2887" t="n">
        <v>656362</v>
      </c>
      <c r="BC2887" t="n">
        <v>52.50037</v>
      </c>
      <c r="BD2887" t="n">
        <v>52.50037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2428</v>
      </c>
      <c r="F2888" t="n">
        <v>-1</v>
      </c>
      <c r="G2888" t="s">
        <v>74</v>
      </c>
      <c r="H2888" t="s">
        <v>75</v>
      </c>
      <c r="I2888" t="s"/>
      <c r="J2888" t="s">
        <v>74</v>
      </c>
      <c r="K2888" t="n">
        <v>116.5</v>
      </c>
      <c r="L2888" t="s">
        <v>76</v>
      </c>
      <c r="M2888" t="s"/>
      <c r="N2888" t="s">
        <v>104</v>
      </c>
      <c r="O2888" t="s">
        <v>78</v>
      </c>
      <c r="P2888" t="s">
        <v>2428</v>
      </c>
      <c r="Q2888" t="s"/>
      <c r="R2888" t="s">
        <v>171</v>
      </c>
      <c r="S2888" t="s">
        <v>290</v>
      </c>
      <c r="T2888" t="s">
        <v>81</v>
      </c>
      <c r="U2888" t="s">
        <v>82</v>
      </c>
      <c r="V2888" t="s">
        <v>83</v>
      </c>
      <c r="W2888" t="s">
        <v>109</v>
      </c>
      <c r="X2888" t="s"/>
      <c r="Y2888" t="s">
        <v>85</v>
      </c>
      <c r="Z2888">
        <f>HYPERLINK("https://hotel-media.eclerx.com/savepage/tk_15462420483158302_sr_188.html","info")</f>
        <v/>
      </c>
      <c r="AA2888" t="n">
        <v>-2071514</v>
      </c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421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2071514</v>
      </c>
      <c r="AZ2888" t="s">
        <v>2430</v>
      </c>
      <c r="BA2888" t="s"/>
      <c r="BB2888" t="n">
        <v>656362</v>
      </c>
      <c r="BC2888" t="n">
        <v>52.50037</v>
      </c>
      <c r="BD2888" t="n">
        <v>52.50037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1584</v>
      </c>
      <c r="F2889" t="n">
        <v>3598128</v>
      </c>
      <c r="G2889" t="s">
        <v>74</v>
      </c>
      <c r="H2889" t="s">
        <v>75</v>
      </c>
      <c r="I2889" t="s"/>
      <c r="J2889" t="s">
        <v>74</v>
      </c>
      <c r="K2889" t="n">
        <v>132.5</v>
      </c>
      <c r="L2889" t="s">
        <v>76</v>
      </c>
      <c r="M2889" t="s"/>
      <c r="N2889" t="s">
        <v>1585</v>
      </c>
      <c r="O2889" t="s">
        <v>78</v>
      </c>
      <c r="P2889" t="s">
        <v>1586</v>
      </c>
      <c r="Q2889" t="s"/>
      <c r="R2889" t="s">
        <v>112</v>
      </c>
      <c r="S2889" t="s">
        <v>1587</v>
      </c>
      <c r="T2889" t="s">
        <v>81</v>
      </c>
      <c r="U2889" t="s">
        <v>82</v>
      </c>
      <c r="V2889" t="s">
        <v>83</v>
      </c>
      <c r="W2889" t="s">
        <v>109</v>
      </c>
      <c r="X2889" t="s"/>
      <c r="Y2889" t="s">
        <v>85</v>
      </c>
      <c r="Z2889">
        <f>HYPERLINK("https://hotel-media.eclerx.com/savepage/tk_15462414719705758_sr_188.html","info")</f>
        <v/>
      </c>
      <c r="AA2889" t="n">
        <v>402729</v>
      </c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109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1720274</v>
      </c>
      <c r="AZ2889" t="s">
        <v>1588</v>
      </c>
      <c r="BA2889" t="s"/>
      <c r="BB2889" t="n">
        <v>38488</v>
      </c>
      <c r="BC2889" t="n">
        <v>52.523343</v>
      </c>
      <c r="BD2889" t="n">
        <v>52.523343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1584</v>
      </c>
      <c r="F2890" t="n">
        <v>3598128</v>
      </c>
      <c r="G2890" t="s">
        <v>74</v>
      </c>
      <c r="H2890" t="s">
        <v>75</v>
      </c>
      <c r="I2890" t="s"/>
      <c r="J2890" t="s">
        <v>74</v>
      </c>
      <c r="K2890" t="n">
        <v>132.5</v>
      </c>
      <c r="L2890" t="s">
        <v>76</v>
      </c>
      <c r="M2890" t="s"/>
      <c r="N2890" t="s">
        <v>327</v>
      </c>
      <c r="O2890" t="s">
        <v>78</v>
      </c>
      <c r="P2890" t="s">
        <v>1586</v>
      </c>
      <c r="Q2890" t="s"/>
      <c r="R2890" t="s">
        <v>112</v>
      </c>
      <c r="S2890" t="s">
        <v>1587</v>
      </c>
      <c r="T2890" t="s">
        <v>81</v>
      </c>
      <c r="U2890" t="s">
        <v>82</v>
      </c>
      <c r="V2890" t="s">
        <v>83</v>
      </c>
      <c r="W2890" t="s">
        <v>109</v>
      </c>
      <c r="X2890" t="s"/>
      <c r="Y2890" t="s">
        <v>85</v>
      </c>
      <c r="Z2890">
        <f>HYPERLINK("https://hotel-media.eclerx.com/savepage/tk_15462414719705758_sr_188.html","info")</f>
        <v/>
      </c>
      <c r="AA2890" t="n">
        <v>402729</v>
      </c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109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1720274</v>
      </c>
      <c r="AZ2890" t="s">
        <v>1588</v>
      </c>
      <c r="BA2890" t="s"/>
      <c r="BB2890" t="n">
        <v>38488</v>
      </c>
      <c r="BC2890" t="n">
        <v>52.523343</v>
      </c>
      <c r="BD2890" t="n">
        <v>52.523343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1584</v>
      </c>
      <c r="F2891" t="n">
        <v>3598128</v>
      </c>
      <c r="G2891" t="s">
        <v>74</v>
      </c>
      <c r="H2891" t="s">
        <v>75</v>
      </c>
      <c r="I2891" t="s"/>
      <c r="J2891" t="s">
        <v>74</v>
      </c>
      <c r="K2891" t="n">
        <v>152.5</v>
      </c>
      <c r="L2891" t="s">
        <v>76</v>
      </c>
      <c r="M2891" t="s"/>
      <c r="N2891" t="s">
        <v>1585</v>
      </c>
      <c r="O2891" t="s">
        <v>78</v>
      </c>
      <c r="P2891" t="s">
        <v>1586</v>
      </c>
      <c r="Q2891" t="s"/>
      <c r="R2891" t="s">
        <v>112</v>
      </c>
      <c r="S2891" t="s">
        <v>1336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>
        <f>HYPERLINK("https://hotel-media.eclerx.com/savepage/tk_15462414719705758_sr_188.html","info")</f>
        <v/>
      </c>
      <c r="AA2891" t="n">
        <v>402729</v>
      </c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109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1720274</v>
      </c>
      <c r="AZ2891" t="s">
        <v>1588</v>
      </c>
      <c r="BA2891" t="s"/>
      <c r="BB2891" t="n">
        <v>38488</v>
      </c>
      <c r="BC2891" t="n">
        <v>52.523343</v>
      </c>
      <c r="BD2891" t="n">
        <v>52.523343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1584</v>
      </c>
      <c r="F2892" t="n">
        <v>3598128</v>
      </c>
      <c r="G2892" t="s">
        <v>74</v>
      </c>
      <c r="H2892" t="s">
        <v>75</v>
      </c>
      <c r="I2892" t="s"/>
      <c r="J2892" t="s">
        <v>74</v>
      </c>
      <c r="K2892" t="n">
        <v>153.5</v>
      </c>
      <c r="L2892" t="s">
        <v>76</v>
      </c>
      <c r="M2892" t="s"/>
      <c r="N2892" t="s">
        <v>201</v>
      </c>
      <c r="O2892" t="s">
        <v>78</v>
      </c>
      <c r="P2892" t="s">
        <v>1586</v>
      </c>
      <c r="Q2892" t="s"/>
      <c r="R2892" t="s">
        <v>112</v>
      </c>
      <c r="S2892" t="s">
        <v>1589</v>
      </c>
      <c r="T2892" t="s">
        <v>81</v>
      </c>
      <c r="U2892" t="s">
        <v>82</v>
      </c>
      <c r="V2892" t="s">
        <v>83</v>
      </c>
      <c r="W2892" t="s">
        <v>109</v>
      </c>
      <c r="X2892" t="s"/>
      <c r="Y2892" t="s">
        <v>85</v>
      </c>
      <c r="Z2892">
        <f>HYPERLINK("https://hotel-media.eclerx.com/savepage/tk_15462414719705758_sr_188.html","info")</f>
        <v/>
      </c>
      <c r="AA2892" t="n">
        <v>402729</v>
      </c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109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1720274</v>
      </c>
      <c r="AZ2892" t="s">
        <v>1588</v>
      </c>
      <c r="BA2892" t="s"/>
      <c r="BB2892" t="n">
        <v>38488</v>
      </c>
      <c r="BC2892" t="n">
        <v>52.523343</v>
      </c>
      <c r="BD2892" t="n">
        <v>52.523343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1584</v>
      </c>
      <c r="F2893" t="n">
        <v>3598128</v>
      </c>
      <c r="G2893" t="s">
        <v>74</v>
      </c>
      <c r="H2893" t="s">
        <v>75</v>
      </c>
      <c r="I2893" t="s"/>
      <c r="J2893" t="s">
        <v>74</v>
      </c>
      <c r="K2893" t="n">
        <v>173.5</v>
      </c>
      <c r="L2893" t="s">
        <v>76</v>
      </c>
      <c r="M2893" t="s"/>
      <c r="N2893" t="s">
        <v>292</v>
      </c>
      <c r="O2893" t="s">
        <v>78</v>
      </c>
      <c r="P2893" t="s">
        <v>1586</v>
      </c>
      <c r="Q2893" t="s"/>
      <c r="R2893" t="s">
        <v>112</v>
      </c>
      <c r="S2893" t="s">
        <v>1590</v>
      </c>
      <c r="T2893" t="s">
        <v>81</v>
      </c>
      <c r="U2893" t="s">
        <v>82</v>
      </c>
      <c r="V2893" t="s">
        <v>83</v>
      </c>
      <c r="W2893" t="s">
        <v>84</v>
      </c>
      <c r="X2893" t="s"/>
      <c r="Y2893" t="s">
        <v>85</v>
      </c>
      <c r="Z2893">
        <f>HYPERLINK("https://hotel-media.eclerx.com/savepage/tk_15462414719705758_sr_188.html","info")</f>
        <v/>
      </c>
      <c r="AA2893" t="n">
        <v>402729</v>
      </c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1720274</v>
      </c>
      <c r="AZ2893" t="s">
        <v>1588</v>
      </c>
      <c r="BA2893" t="s"/>
      <c r="BB2893" t="n">
        <v>38488</v>
      </c>
      <c r="BC2893" t="n">
        <v>52.523343</v>
      </c>
      <c r="BD2893" t="n">
        <v>52.523343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2431</v>
      </c>
      <c r="F2894" t="n">
        <v>71961</v>
      </c>
      <c r="G2894" t="s">
        <v>74</v>
      </c>
      <c r="H2894" t="s">
        <v>75</v>
      </c>
      <c r="I2894" t="s"/>
      <c r="J2894" t="s">
        <v>74</v>
      </c>
      <c r="K2894" t="n">
        <v>129</v>
      </c>
      <c r="L2894" t="s">
        <v>76</v>
      </c>
      <c r="M2894" t="s"/>
      <c r="N2894" t="s">
        <v>182</v>
      </c>
      <c r="O2894" t="s">
        <v>78</v>
      </c>
      <c r="P2894" t="s">
        <v>2432</v>
      </c>
      <c r="Q2894" t="s"/>
      <c r="R2894" t="s">
        <v>112</v>
      </c>
      <c r="S2894" t="s">
        <v>489</v>
      </c>
      <c r="T2894" t="s">
        <v>81</v>
      </c>
      <c r="U2894" t="s">
        <v>82</v>
      </c>
      <c r="V2894" t="s">
        <v>83</v>
      </c>
      <c r="W2894" t="s">
        <v>109</v>
      </c>
      <c r="X2894" t="s"/>
      <c r="Y2894" t="s">
        <v>85</v>
      </c>
      <c r="Z2894">
        <f>HYPERLINK("https://hotel-media.eclerx.com/savepage/tk_15462418232693145_sr_189.html","info")</f>
        <v/>
      </c>
      <c r="AA2894" t="n">
        <v>8819</v>
      </c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268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163098</v>
      </c>
      <c r="AZ2894" t="s">
        <v>2433</v>
      </c>
      <c r="BA2894" t="s"/>
      <c r="BB2894" t="n">
        <v>70314</v>
      </c>
      <c r="BC2894" t="n">
        <v>52.51071</v>
      </c>
      <c r="BD2894" t="n">
        <v>52.51071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2434</v>
      </c>
      <c r="F2895" t="n">
        <v>3430013</v>
      </c>
      <c r="G2895" t="s">
        <v>74</v>
      </c>
      <c r="H2895" t="s">
        <v>75</v>
      </c>
      <c r="I2895" t="s"/>
      <c r="J2895" t="s">
        <v>74</v>
      </c>
      <c r="K2895" t="n">
        <v>138.6</v>
      </c>
      <c r="L2895" t="s">
        <v>76</v>
      </c>
      <c r="M2895" t="s"/>
      <c r="N2895" t="s">
        <v>93</v>
      </c>
      <c r="O2895" t="s">
        <v>78</v>
      </c>
      <c r="P2895" t="s">
        <v>2435</v>
      </c>
      <c r="Q2895" t="s"/>
      <c r="R2895" t="s">
        <v>112</v>
      </c>
      <c r="S2895" t="s">
        <v>1110</v>
      </c>
      <c r="T2895" t="s">
        <v>81</v>
      </c>
      <c r="U2895" t="s">
        <v>82</v>
      </c>
      <c r="V2895" t="s">
        <v>83</v>
      </c>
      <c r="W2895" t="s">
        <v>109</v>
      </c>
      <c r="X2895" t="s"/>
      <c r="Y2895" t="s">
        <v>85</v>
      </c>
      <c r="Z2895">
        <f>HYPERLINK("https://hotel-media.eclerx.com/savepage/tk_1546241781760921_sr_188.html","info")</f>
        <v/>
      </c>
      <c r="AA2895" t="n">
        <v>518941</v>
      </c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276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2336561</v>
      </c>
      <c r="AZ2895" t="s">
        <v>2436</v>
      </c>
      <c r="BA2895" t="s"/>
      <c r="BB2895" t="n">
        <v>699596</v>
      </c>
      <c r="BC2895" t="n">
        <v>52.5323</v>
      </c>
      <c r="BD2895" t="n">
        <v>52.5323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2434</v>
      </c>
      <c r="F2896" t="n">
        <v>3430013</v>
      </c>
      <c r="G2896" t="s">
        <v>74</v>
      </c>
      <c r="H2896" t="s">
        <v>75</v>
      </c>
      <c r="I2896" t="s"/>
      <c r="J2896" t="s">
        <v>74</v>
      </c>
      <c r="K2896" t="n">
        <v>154</v>
      </c>
      <c r="L2896" t="s">
        <v>76</v>
      </c>
      <c r="M2896" t="s"/>
      <c r="N2896" t="s">
        <v>104</v>
      </c>
      <c r="O2896" t="s">
        <v>78</v>
      </c>
      <c r="P2896" t="s">
        <v>2435</v>
      </c>
      <c r="Q2896" t="s"/>
      <c r="R2896" t="s">
        <v>112</v>
      </c>
      <c r="S2896" t="s">
        <v>785</v>
      </c>
      <c r="T2896" t="s">
        <v>81</v>
      </c>
      <c r="U2896" t="s">
        <v>82</v>
      </c>
      <c r="V2896" t="s">
        <v>83</v>
      </c>
      <c r="W2896" t="s">
        <v>109</v>
      </c>
      <c r="X2896" t="s"/>
      <c r="Y2896" t="s">
        <v>85</v>
      </c>
      <c r="Z2896">
        <f>HYPERLINK("https://hotel-media.eclerx.com/savepage/tk_1546241781760921_sr_188.html","info")</f>
        <v/>
      </c>
      <c r="AA2896" t="n">
        <v>518941</v>
      </c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276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2336561</v>
      </c>
      <c r="AZ2896" t="s">
        <v>2436</v>
      </c>
      <c r="BA2896" t="s"/>
      <c r="BB2896" t="n">
        <v>699596</v>
      </c>
      <c r="BC2896" t="n">
        <v>52.5323</v>
      </c>
      <c r="BD2896" t="n">
        <v>52.5323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2434</v>
      </c>
      <c r="F2897" t="n">
        <v>3430013</v>
      </c>
      <c r="G2897" t="s">
        <v>74</v>
      </c>
      <c r="H2897" t="s">
        <v>75</v>
      </c>
      <c r="I2897" t="s"/>
      <c r="J2897" t="s">
        <v>74</v>
      </c>
      <c r="K2897" t="n">
        <v>165.61</v>
      </c>
      <c r="L2897" t="s">
        <v>76</v>
      </c>
      <c r="M2897" t="s"/>
      <c r="N2897" t="s">
        <v>2437</v>
      </c>
      <c r="O2897" t="s">
        <v>78</v>
      </c>
      <c r="P2897" t="s">
        <v>2435</v>
      </c>
      <c r="Q2897" t="s"/>
      <c r="R2897" t="s">
        <v>112</v>
      </c>
      <c r="S2897" t="s">
        <v>2438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>
        <f>HYPERLINK("https://hotel-media.eclerx.com/savepage/tk_1546241781760921_sr_188.html","info")</f>
        <v/>
      </c>
      <c r="AA2897" t="n">
        <v>518941</v>
      </c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276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2336561</v>
      </c>
      <c r="AZ2897" t="s">
        <v>2436</v>
      </c>
      <c r="BA2897" t="s"/>
      <c r="BB2897" t="n">
        <v>699596</v>
      </c>
      <c r="BC2897" t="n">
        <v>52.5323</v>
      </c>
      <c r="BD2897" t="n">
        <v>52.5323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2434</v>
      </c>
      <c r="F2898" t="n">
        <v>3430013</v>
      </c>
      <c r="G2898" t="s">
        <v>74</v>
      </c>
      <c r="H2898" t="s">
        <v>75</v>
      </c>
      <c r="I2898" t="s"/>
      <c r="J2898" t="s">
        <v>74</v>
      </c>
      <c r="K2898" t="n">
        <v>165.61</v>
      </c>
      <c r="L2898" t="s">
        <v>76</v>
      </c>
      <c r="M2898" t="s"/>
      <c r="N2898" t="s">
        <v>2439</v>
      </c>
      <c r="O2898" t="s">
        <v>78</v>
      </c>
      <c r="P2898" t="s">
        <v>2435</v>
      </c>
      <c r="Q2898" t="s"/>
      <c r="R2898" t="s">
        <v>112</v>
      </c>
      <c r="S2898" t="s">
        <v>2438</v>
      </c>
      <c r="T2898" t="s">
        <v>81</v>
      </c>
      <c r="U2898" t="s">
        <v>82</v>
      </c>
      <c r="V2898" t="s">
        <v>83</v>
      </c>
      <c r="W2898" t="s">
        <v>84</v>
      </c>
      <c r="X2898" t="s"/>
      <c r="Y2898" t="s">
        <v>85</v>
      </c>
      <c r="Z2898">
        <f>HYPERLINK("https://hotel-media.eclerx.com/savepage/tk_1546241781760921_sr_188.html","info")</f>
        <v/>
      </c>
      <c r="AA2898" t="n">
        <v>518941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276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2336561</v>
      </c>
      <c r="AZ2898" t="s">
        <v>2436</v>
      </c>
      <c r="BA2898" t="s"/>
      <c r="BB2898" t="n">
        <v>699596</v>
      </c>
      <c r="BC2898" t="n">
        <v>52.5323</v>
      </c>
      <c r="BD2898" t="n">
        <v>52.5323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2434</v>
      </c>
      <c r="F2899" t="n">
        <v>3430013</v>
      </c>
      <c r="G2899" t="s">
        <v>74</v>
      </c>
      <c r="H2899" t="s">
        <v>75</v>
      </c>
      <c r="I2899" t="s"/>
      <c r="J2899" t="s">
        <v>74</v>
      </c>
      <c r="K2899" t="n">
        <v>183.99</v>
      </c>
      <c r="L2899" t="s">
        <v>76</v>
      </c>
      <c r="M2899" t="s"/>
      <c r="N2899" t="s">
        <v>2437</v>
      </c>
      <c r="O2899" t="s">
        <v>78</v>
      </c>
      <c r="P2899" t="s">
        <v>2435</v>
      </c>
      <c r="Q2899" t="s"/>
      <c r="R2899" t="s">
        <v>112</v>
      </c>
      <c r="S2899" t="s">
        <v>2440</v>
      </c>
      <c r="T2899" t="s">
        <v>81</v>
      </c>
      <c r="U2899" t="s">
        <v>82</v>
      </c>
      <c r="V2899" t="s">
        <v>83</v>
      </c>
      <c r="W2899" t="s">
        <v>84</v>
      </c>
      <c r="X2899" t="s"/>
      <c r="Y2899" t="s">
        <v>85</v>
      </c>
      <c r="Z2899">
        <f>HYPERLINK("https://hotel-media.eclerx.com/savepage/tk_1546241781760921_sr_188.html","info")</f>
        <v/>
      </c>
      <c r="AA2899" t="n">
        <v>518941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276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2336561</v>
      </c>
      <c r="AZ2899" t="s">
        <v>2436</v>
      </c>
      <c r="BA2899" t="s"/>
      <c r="BB2899" t="n">
        <v>699596</v>
      </c>
      <c r="BC2899" t="n">
        <v>52.5323</v>
      </c>
      <c r="BD2899" t="n">
        <v>52.5323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2434</v>
      </c>
      <c r="F2900" t="n">
        <v>3430013</v>
      </c>
      <c r="G2900" t="s">
        <v>74</v>
      </c>
      <c r="H2900" t="s">
        <v>75</v>
      </c>
      <c r="I2900" t="s"/>
      <c r="J2900" t="s">
        <v>74</v>
      </c>
      <c r="K2900" t="n">
        <v>183.99</v>
      </c>
      <c r="L2900" t="s">
        <v>76</v>
      </c>
      <c r="M2900" t="s"/>
      <c r="N2900" t="s">
        <v>2439</v>
      </c>
      <c r="O2900" t="s">
        <v>78</v>
      </c>
      <c r="P2900" t="s">
        <v>2435</v>
      </c>
      <c r="Q2900" t="s"/>
      <c r="R2900" t="s">
        <v>112</v>
      </c>
      <c r="S2900" t="s">
        <v>2440</v>
      </c>
      <c r="T2900" t="s">
        <v>81</v>
      </c>
      <c r="U2900" t="s">
        <v>82</v>
      </c>
      <c r="V2900" t="s">
        <v>83</v>
      </c>
      <c r="W2900" t="s">
        <v>84</v>
      </c>
      <c r="X2900" t="s"/>
      <c r="Y2900" t="s">
        <v>85</v>
      </c>
      <c r="Z2900">
        <f>HYPERLINK("https://hotel-media.eclerx.com/savepage/tk_1546241781760921_sr_188.html","info")</f>
        <v/>
      </c>
      <c r="AA2900" t="n">
        <v>518941</v>
      </c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276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2336561</v>
      </c>
      <c r="AZ2900" t="s">
        <v>2436</v>
      </c>
      <c r="BA2900" t="s"/>
      <c r="BB2900" t="n">
        <v>699596</v>
      </c>
      <c r="BC2900" t="n">
        <v>52.5323</v>
      </c>
      <c r="BD2900" t="n">
        <v>52.5323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2434</v>
      </c>
      <c r="F2901" t="n">
        <v>3430013</v>
      </c>
      <c r="G2901" t="s">
        <v>74</v>
      </c>
      <c r="H2901" t="s">
        <v>75</v>
      </c>
      <c r="I2901" t="s"/>
      <c r="J2901" t="s">
        <v>74</v>
      </c>
      <c r="K2901" t="n">
        <v>201.6</v>
      </c>
      <c r="L2901" t="s">
        <v>76</v>
      </c>
      <c r="M2901" t="s"/>
      <c r="N2901" t="s">
        <v>475</v>
      </c>
      <c r="O2901" t="s">
        <v>78</v>
      </c>
      <c r="P2901" t="s">
        <v>2435</v>
      </c>
      <c r="Q2901" t="s"/>
      <c r="R2901" t="s">
        <v>112</v>
      </c>
      <c r="S2901" t="s">
        <v>2441</v>
      </c>
      <c r="T2901" t="s">
        <v>81</v>
      </c>
      <c r="U2901" t="s">
        <v>82</v>
      </c>
      <c r="V2901" t="s">
        <v>83</v>
      </c>
      <c r="W2901" t="s">
        <v>109</v>
      </c>
      <c r="X2901" t="s"/>
      <c r="Y2901" t="s">
        <v>85</v>
      </c>
      <c r="Z2901">
        <f>HYPERLINK("https://hotel-media.eclerx.com/savepage/tk_1546241781760921_sr_188.html","info")</f>
        <v/>
      </c>
      <c r="AA2901" t="n">
        <v>518941</v>
      </c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276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2336561</v>
      </c>
      <c r="AZ2901" t="s">
        <v>2436</v>
      </c>
      <c r="BA2901" t="s"/>
      <c r="BB2901" t="n">
        <v>699596</v>
      </c>
      <c r="BC2901" t="n">
        <v>52.5323</v>
      </c>
      <c r="BD2901" t="n">
        <v>52.5323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2434</v>
      </c>
      <c r="F2902" t="n">
        <v>3430013</v>
      </c>
      <c r="G2902" t="s">
        <v>74</v>
      </c>
      <c r="H2902" t="s">
        <v>75</v>
      </c>
      <c r="I2902" t="s"/>
      <c r="J2902" t="s">
        <v>74</v>
      </c>
      <c r="K2902" t="n">
        <v>224</v>
      </c>
      <c r="L2902" t="s">
        <v>76</v>
      </c>
      <c r="M2902" t="s"/>
      <c r="N2902" t="s">
        <v>220</v>
      </c>
      <c r="O2902" t="s">
        <v>78</v>
      </c>
      <c r="P2902" t="s">
        <v>2435</v>
      </c>
      <c r="Q2902" t="s"/>
      <c r="R2902" t="s">
        <v>112</v>
      </c>
      <c r="S2902" t="s">
        <v>1345</v>
      </c>
      <c r="T2902" t="s">
        <v>81</v>
      </c>
      <c r="U2902" t="s">
        <v>82</v>
      </c>
      <c r="V2902" t="s">
        <v>83</v>
      </c>
      <c r="W2902" t="s">
        <v>109</v>
      </c>
      <c r="X2902" t="s"/>
      <c r="Y2902" t="s">
        <v>85</v>
      </c>
      <c r="Z2902">
        <f>HYPERLINK("https://hotel-media.eclerx.com/savepage/tk_1546241781760921_sr_188.html","info")</f>
        <v/>
      </c>
      <c r="AA2902" t="n">
        <v>518941</v>
      </c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276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2336561</v>
      </c>
      <c r="AZ2902" t="s">
        <v>2436</v>
      </c>
      <c r="BA2902" t="s"/>
      <c r="BB2902" t="n">
        <v>699596</v>
      </c>
      <c r="BC2902" t="n">
        <v>52.5323</v>
      </c>
      <c r="BD2902" t="n">
        <v>52.5323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2434</v>
      </c>
      <c r="F2903" t="n">
        <v>3430013</v>
      </c>
      <c r="G2903" t="s">
        <v>74</v>
      </c>
      <c r="H2903" t="s">
        <v>75</v>
      </c>
      <c r="I2903" t="s"/>
      <c r="J2903" t="s">
        <v>74</v>
      </c>
      <c r="K2903" t="n">
        <v>228.59</v>
      </c>
      <c r="L2903" t="s">
        <v>76</v>
      </c>
      <c r="M2903" t="s"/>
      <c r="N2903" t="s">
        <v>475</v>
      </c>
      <c r="O2903" t="s">
        <v>78</v>
      </c>
      <c r="P2903" t="s">
        <v>2435</v>
      </c>
      <c r="Q2903" t="s"/>
      <c r="R2903" t="s">
        <v>112</v>
      </c>
      <c r="S2903" t="s">
        <v>2442</v>
      </c>
      <c r="T2903" t="s">
        <v>81</v>
      </c>
      <c r="U2903" t="s">
        <v>82</v>
      </c>
      <c r="V2903" t="s">
        <v>83</v>
      </c>
      <c r="W2903" t="s">
        <v>84</v>
      </c>
      <c r="X2903" t="s"/>
      <c r="Y2903" t="s">
        <v>85</v>
      </c>
      <c r="Z2903">
        <f>HYPERLINK("https://hotel-media.eclerx.com/savepage/tk_1546241781760921_sr_188.html","info")</f>
        <v/>
      </c>
      <c r="AA2903" t="n">
        <v>518941</v>
      </c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276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2336561</v>
      </c>
      <c r="AZ2903" t="s">
        <v>2436</v>
      </c>
      <c r="BA2903" t="s"/>
      <c r="BB2903" t="n">
        <v>699596</v>
      </c>
      <c r="BC2903" t="n">
        <v>52.5323</v>
      </c>
      <c r="BD2903" t="n">
        <v>52.5323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2434</v>
      </c>
      <c r="F2904" t="n">
        <v>3430013</v>
      </c>
      <c r="G2904" t="s">
        <v>74</v>
      </c>
      <c r="H2904" t="s">
        <v>75</v>
      </c>
      <c r="I2904" t="s"/>
      <c r="J2904" t="s">
        <v>74</v>
      </c>
      <c r="K2904" t="n">
        <v>246.59</v>
      </c>
      <c r="L2904" t="s">
        <v>76</v>
      </c>
      <c r="M2904" t="s"/>
      <c r="N2904" t="s">
        <v>2443</v>
      </c>
      <c r="O2904" t="s">
        <v>78</v>
      </c>
      <c r="P2904" t="s">
        <v>2435</v>
      </c>
      <c r="Q2904" t="s"/>
      <c r="R2904" t="s">
        <v>112</v>
      </c>
      <c r="S2904" t="s">
        <v>2444</v>
      </c>
      <c r="T2904" t="s">
        <v>81</v>
      </c>
      <c r="U2904" t="s">
        <v>82</v>
      </c>
      <c r="V2904" t="s">
        <v>83</v>
      </c>
      <c r="W2904" t="s">
        <v>109</v>
      </c>
      <c r="X2904" t="s"/>
      <c r="Y2904" t="s">
        <v>85</v>
      </c>
      <c r="Z2904">
        <f>HYPERLINK("https://hotel-media.eclerx.com/savepage/tk_1546241781760921_sr_188.html","info")</f>
        <v/>
      </c>
      <c r="AA2904" t="n">
        <v>518941</v>
      </c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276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2336561</v>
      </c>
      <c r="AZ2904" t="s">
        <v>2436</v>
      </c>
      <c r="BA2904" t="s"/>
      <c r="BB2904" t="n">
        <v>699596</v>
      </c>
      <c r="BC2904" t="n">
        <v>52.5323</v>
      </c>
      <c r="BD2904" t="n">
        <v>52.5323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2434</v>
      </c>
      <c r="F2905" t="n">
        <v>3430013</v>
      </c>
      <c r="G2905" t="s">
        <v>74</v>
      </c>
      <c r="H2905" t="s">
        <v>75</v>
      </c>
      <c r="I2905" t="s"/>
      <c r="J2905" t="s">
        <v>74</v>
      </c>
      <c r="K2905" t="n">
        <v>273.6</v>
      </c>
      <c r="L2905" t="s">
        <v>76</v>
      </c>
      <c r="M2905" t="s"/>
      <c r="N2905" t="s">
        <v>2443</v>
      </c>
      <c r="O2905" t="s">
        <v>78</v>
      </c>
      <c r="P2905" t="s">
        <v>2435</v>
      </c>
      <c r="Q2905" t="s"/>
      <c r="R2905" t="s">
        <v>112</v>
      </c>
      <c r="S2905" t="s">
        <v>2445</v>
      </c>
      <c r="T2905" t="s">
        <v>81</v>
      </c>
      <c r="U2905" t="s">
        <v>82</v>
      </c>
      <c r="V2905" t="s">
        <v>83</v>
      </c>
      <c r="W2905" t="s">
        <v>84</v>
      </c>
      <c r="X2905" t="s"/>
      <c r="Y2905" t="s">
        <v>85</v>
      </c>
      <c r="Z2905">
        <f>HYPERLINK("https://hotel-media.eclerx.com/savepage/tk_1546241781760921_sr_188.html","info")</f>
        <v/>
      </c>
      <c r="AA2905" t="n">
        <v>518941</v>
      </c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276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2336561</v>
      </c>
      <c r="AZ2905" t="s">
        <v>2436</v>
      </c>
      <c r="BA2905" t="s"/>
      <c r="BB2905" t="n">
        <v>699596</v>
      </c>
      <c r="BC2905" t="n">
        <v>52.5323</v>
      </c>
      <c r="BD2905" t="n">
        <v>52.5323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2434</v>
      </c>
      <c r="F2906" t="n">
        <v>3430013</v>
      </c>
      <c r="G2906" t="s">
        <v>74</v>
      </c>
      <c r="H2906" t="s">
        <v>75</v>
      </c>
      <c r="I2906" t="s"/>
      <c r="J2906" t="s">
        <v>74</v>
      </c>
      <c r="K2906" t="n">
        <v>273.99</v>
      </c>
      <c r="L2906" t="s">
        <v>76</v>
      </c>
      <c r="M2906" t="s"/>
      <c r="N2906" t="s">
        <v>2443</v>
      </c>
      <c r="O2906" t="s">
        <v>78</v>
      </c>
      <c r="P2906" t="s">
        <v>2435</v>
      </c>
      <c r="Q2906" t="s"/>
      <c r="R2906" t="s">
        <v>112</v>
      </c>
      <c r="S2906" t="s">
        <v>2446</v>
      </c>
      <c r="T2906" t="s">
        <v>81</v>
      </c>
      <c r="U2906" t="s">
        <v>82</v>
      </c>
      <c r="V2906" t="s">
        <v>83</v>
      </c>
      <c r="W2906" t="s">
        <v>109</v>
      </c>
      <c r="X2906" t="s"/>
      <c r="Y2906" t="s">
        <v>85</v>
      </c>
      <c r="Z2906">
        <f>HYPERLINK("https://hotel-media.eclerx.com/savepage/tk_1546241781760921_sr_188.html","info")</f>
        <v/>
      </c>
      <c r="AA2906" t="n">
        <v>518941</v>
      </c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276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2336561</v>
      </c>
      <c r="AZ2906" t="s">
        <v>2436</v>
      </c>
      <c r="BA2906" t="s"/>
      <c r="BB2906" t="n">
        <v>699596</v>
      </c>
      <c r="BC2906" t="n">
        <v>52.5323</v>
      </c>
      <c r="BD2906" t="n">
        <v>52.5323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2434</v>
      </c>
      <c r="F2907" t="n">
        <v>3430013</v>
      </c>
      <c r="G2907" t="s">
        <v>74</v>
      </c>
      <c r="H2907" t="s">
        <v>75</v>
      </c>
      <c r="I2907" t="s"/>
      <c r="J2907" t="s">
        <v>74</v>
      </c>
      <c r="K2907" t="n">
        <v>304</v>
      </c>
      <c r="L2907" t="s">
        <v>76</v>
      </c>
      <c r="M2907" t="s"/>
      <c r="N2907" t="s">
        <v>2443</v>
      </c>
      <c r="O2907" t="s">
        <v>78</v>
      </c>
      <c r="P2907" t="s">
        <v>2435</v>
      </c>
      <c r="Q2907" t="s"/>
      <c r="R2907" t="s">
        <v>112</v>
      </c>
      <c r="S2907" t="s">
        <v>2447</v>
      </c>
      <c r="T2907" t="s">
        <v>81</v>
      </c>
      <c r="U2907" t="s">
        <v>82</v>
      </c>
      <c r="V2907" t="s">
        <v>83</v>
      </c>
      <c r="W2907" t="s">
        <v>84</v>
      </c>
      <c r="X2907" t="s"/>
      <c r="Y2907" t="s">
        <v>85</v>
      </c>
      <c r="Z2907">
        <f>HYPERLINK("https://hotel-media.eclerx.com/savepage/tk_1546241781760921_sr_188.html","info")</f>
        <v/>
      </c>
      <c r="AA2907" t="n">
        <v>518941</v>
      </c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276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2336561</v>
      </c>
      <c r="AZ2907" t="s">
        <v>2436</v>
      </c>
      <c r="BA2907" t="s"/>
      <c r="BB2907" t="n">
        <v>699596</v>
      </c>
      <c r="BC2907" t="n">
        <v>52.5323</v>
      </c>
      <c r="BD2907" t="n">
        <v>52.5323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2448</v>
      </c>
      <c r="F2908" t="n">
        <v>1035598</v>
      </c>
      <c r="G2908" t="s">
        <v>74</v>
      </c>
      <c r="H2908" t="s">
        <v>75</v>
      </c>
      <c r="I2908" t="s"/>
      <c r="J2908" t="s">
        <v>74</v>
      </c>
      <c r="K2908" t="n">
        <v>124.74</v>
      </c>
      <c r="L2908" t="s">
        <v>76</v>
      </c>
      <c r="M2908" t="s"/>
      <c r="N2908" t="s">
        <v>2449</v>
      </c>
      <c r="O2908" t="s">
        <v>78</v>
      </c>
      <c r="P2908" t="s">
        <v>2450</v>
      </c>
      <c r="Q2908" t="s"/>
      <c r="R2908" t="s">
        <v>112</v>
      </c>
      <c r="S2908" t="s">
        <v>2451</v>
      </c>
      <c r="T2908" t="s">
        <v>81</v>
      </c>
      <c r="U2908" t="s">
        <v>82</v>
      </c>
      <c r="V2908" t="s">
        <v>83</v>
      </c>
      <c r="W2908" t="s">
        <v>109</v>
      </c>
      <c r="X2908" t="s"/>
      <c r="Y2908" t="s">
        <v>85</v>
      </c>
      <c r="Z2908">
        <f>HYPERLINK("https://hotel-media.eclerx.com/savepage/tk_15462416565707576_sr_189.html","info")</f>
        <v/>
      </c>
      <c r="AA2908" t="n">
        <v>172544</v>
      </c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186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2071540</v>
      </c>
      <c r="AZ2908" t="s">
        <v>2452</v>
      </c>
      <c r="BA2908" t="s"/>
      <c r="BB2908" t="n">
        <v>549129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2448</v>
      </c>
      <c r="F2909" t="n">
        <v>1035598</v>
      </c>
      <c r="G2909" t="s">
        <v>74</v>
      </c>
      <c r="H2909" t="s">
        <v>75</v>
      </c>
      <c r="I2909" t="s"/>
      <c r="J2909" t="s">
        <v>74</v>
      </c>
      <c r="K2909" t="n">
        <v>155.93</v>
      </c>
      <c r="L2909" t="s">
        <v>76</v>
      </c>
      <c r="M2909" t="s"/>
      <c r="N2909" t="s">
        <v>2453</v>
      </c>
      <c r="O2909" t="s">
        <v>78</v>
      </c>
      <c r="P2909" t="s">
        <v>2450</v>
      </c>
      <c r="Q2909" t="s"/>
      <c r="R2909" t="s">
        <v>112</v>
      </c>
      <c r="S2909" t="s">
        <v>2454</v>
      </c>
      <c r="T2909" t="s">
        <v>81</v>
      </c>
      <c r="U2909" t="s">
        <v>82</v>
      </c>
      <c r="V2909" t="s">
        <v>83</v>
      </c>
      <c r="W2909" t="s">
        <v>109</v>
      </c>
      <c r="X2909" t="s"/>
      <c r="Y2909" t="s">
        <v>85</v>
      </c>
      <c r="Z2909">
        <f>HYPERLINK("https://hotel-media.eclerx.com/savepage/tk_15462416565707576_sr_189.html","info")</f>
        <v/>
      </c>
      <c r="AA2909" t="n">
        <v>172544</v>
      </c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186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2071540</v>
      </c>
      <c r="AZ2909" t="s">
        <v>2452</v>
      </c>
      <c r="BA2909" t="s"/>
      <c r="BB2909" t="n">
        <v>549129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2448</v>
      </c>
      <c r="F2910" t="n">
        <v>1035598</v>
      </c>
      <c r="G2910" t="s">
        <v>74</v>
      </c>
      <c r="H2910" t="s">
        <v>75</v>
      </c>
      <c r="I2910" t="s"/>
      <c r="J2910" t="s">
        <v>74</v>
      </c>
      <c r="K2910" t="n">
        <v>124.74</v>
      </c>
      <c r="L2910" t="s">
        <v>76</v>
      </c>
      <c r="M2910" t="s"/>
      <c r="N2910" t="s">
        <v>2455</v>
      </c>
      <c r="O2910" t="s">
        <v>78</v>
      </c>
      <c r="P2910" t="s">
        <v>2450</v>
      </c>
      <c r="Q2910" t="s"/>
      <c r="R2910" t="s">
        <v>112</v>
      </c>
      <c r="S2910" t="s">
        <v>2451</v>
      </c>
      <c r="T2910" t="s">
        <v>81</v>
      </c>
      <c r="U2910" t="s">
        <v>82</v>
      </c>
      <c r="V2910" t="s">
        <v>83</v>
      </c>
      <c r="W2910" t="s">
        <v>109</v>
      </c>
      <c r="X2910" t="s"/>
      <c r="Y2910" t="s">
        <v>85</v>
      </c>
      <c r="Z2910">
        <f>HYPERLINK("https://hotel-media.eclerx.com/savepage/tk_15462416565707576_sr_189.html","info")</f>
        <v/>
      </c>
      <c r="AA2910" t="n">
        <v>172544</v>
      </c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186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2071540</v>
      </c>
      <c r="AZ2910" t="s">
        <v>2452</v>
      </c>
      <c r="BA2910" t="s"/>
      <c r="BB2910" t="n">
        <v>549129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2448</v>
      </c>
      <c r="F2911" t="n">
        <v>1035598</v>
      </c>
      <c r="G2911" t="s">
        <v>74</v>
      </c>
      <c r="H2911" t="s">
        <v>75</v>
      </c>
      <c r="I2911" t="s"/>
      <c r="J2911" t="s">
        <v>74</v>
      </c>
      <c r="K2911" t="n">
        <v>141.54</v>
      </c>
      <c r="L2911" t="s">
        <v>76</v>
      </c>
      <c r="M2911" t="s"/>
      <c r="N2911" t="s">
        <v>2456</v>
      </c>
      <c r="O2911" t="s">
        <v>78</v>
      </c>
      <c r="P2911" t="s">
        <v>2450</v>
      </c>
      <c r="Q2911" t="s"/>
      <c r="R2911" t="s">
        <v>112</v>
      </c>
      <c r="S2911" t="s">
        <v>2457</v>
      </c>
      <c r="T2911" t="s">
        <v>81</v>
      </c>
      <c r="U2911" t="s">
        <v>82</v>
      </c>
      <c r="V2911" t="s">
        <v>83</v>
      </c>
      <c r="W2911" t="s">
        <v>109</v>
      </c>
      <c r="X2911" t="s"/>
      <c r="Y2911" t="s">
        <v>85</v>
      </c>
      <c r="Z2911">
        <f>HYPERLINK("https://hotel-media.eclerx.com/savepage/tk_15462416565707576_sr_189.html","info")</f>
        <v/>
      </c>
      <c r="AA2911" t="n">
        <v>172544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186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2071540</v>
      </c>
      <c r="AZ2911" t="s">
        <v>2452</v>
      </c>
      <c r="BA2911" t="s"/>
      <c r="BB2911" t="n">
        <v>549129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2448</v>
      </c>
      <c r="F2912" t="n">
        <v>1035598</v>
      </c>
      <c r="G2912" t="s">
        <v>74</v>
      </c>
      <c r="H2912" t="s">
        <v>75</v>
      </c>
      <c r="I2912" t="s"/>
      <c r="J2912" t="s">
        <v>74</v>
      </c>
      <c r="K2912" t="n">
        <v>149.94</v>
      </c>
      <c r="L2912" t="s">
        <v>76</v>
      </c>
      <c r="M2912" t="s"/>
      <c r="N2912" t="s">
        <v>2458</v>
      </c>
      <c r="O2912" t="s">
        <v>78</v>
      </c>
      <c r="P2912" t="s">
        <v>2450</v>
      </c>
      <c r="Q2912" t="s"/>
      <c r="R2912" t="s">
        <v>112</v>
      </c>
      <c r="S2912" t="s">
        <v>2459</v>
      </c>
      <c r="T2912" t="s">
        <v>81</v>
      </c>
      <c r="U2912" t="s">
        <v>82</v>
      </c>
      <c r="V2912" t="s">
        <v>83</v>
      </c>
      <c r="W2912" t="s">
        <v>109</v>
      </c>
      <c r="X2912" t="s"/>
      <c r="Y2912" t="s">
        <v>85</v>
      </c>
      <c r="Z2912">
        <f>HYPERLINK("https://hotel-media.eclerx.com/savepage/tk_15462416565707576_sr_189.html","info")</f>
        <v/>
      </c>
      <c r="AA2912" t="n">
        <v>172544</v>
      </c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186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2071540</v>
      </c>
      <c r="AZ2912" t="s">
        <v>2452</v>
      </c>
      <c r="BA2912" t="s"/>
      <c r="BB2912" t="n">
        <v>549129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2448</v>
      </c>
      <c r="F2913" t="n">
        <v>1035598</v>
      </c>
      <c r="G2913" t="s">
        <v>74</v>
      </c>
      <c r="H2913" t="s">
        <v>75</v>
      </c>
      <c r="I2913" t="s"/>
      <c r="J2913" t="s">
        <v>74</v>
      </c>
      <c r="K2913" t="n">
        <v>150.99</v>
      </c>
      <c r="L2913" t="s">
        <v>76</v>
      </c>
      <c r="M2913" t="s"/>
      <c r="N2913" t="s">
        <v>2453</v>
      </c>
      <c r="O2913" t="s">
        <v>78</v>
      </c>
      <c r="P2913" t="s">
        <v>2450</v>
      </c>
      <c r="Q2913" t="s"/>
      <c r="R2913" t="s">
        <v>112</v>
      </c>
      <c r="S2913" t="s">
        <v>2460</v>
      </c>
      <c r="T2913" t="s">
        <v>81</v>
      </c>
      <c r="U2913" t="s">
        <v>82</v>
      </c>
      <c r="V2913" t="s">
        <v>83</v>
      </c>
      <c r="W2913" t="s">
        <v>84</v>
      </c>
      <c r="X2913" t="s"/>
      <c r="Y2913" t="s">
        <v>85</v>
      </c>
      <c r="Z2913">
        <f>HYPERLINK("https://hotel-media.eclerx.com/savepage/tk_15462416565707576_sr_189.html","info")</f>
        <v/>
      </c>
      <c r="AA2913" t="n">
        <v>172544</v>
      </c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186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2071540</v>
      </c>
      <c r="AZ2913" t="s">
        <v>2452</v>
      </c>
      <c r="BA2913" t="s"/>
      <c r="BB2913" t="n">
        <v>549129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2448</v>
      </c>
      <c r="F2914" t="n">
        <v>1035598</v>
      </c>
      <c r="G2914" t="s">
        <v>74</v>
      </c>
      <c r="H2914" t="s">
        <v>75</v>
      </c>
      <c r="I2914" t="s"/>
      <c r="J2914" t="s">
        <v>74</v>
      </c>
      <c r="K2914" t="n">
        <v>150.99</v>
      </c>
      <c r="L2914" t="s">
        <v>76</v>
      </c>
      <c r="M2914" t="s"/>
      <c r="N2914" t="s">
        <v>2455</v>
      </c>
      <c r="O2914" t="s">
        <v>78</v>
      </c>
      <c r="P2914" t="s">
        <v>2450</v>
      </c>
      <c r="Q2914" t="s"/>
      <c r="R2914" t="s">
        <v>112</v>
      </c>
      <c r="S2914" t="s">
        <v>2460</v>
      </c>
      <c r="T2914" t="s">
        <v>81</v>
      </c>
      <c r="U2914" t="s">
        <v>82</v>
      </c>
      <c r="V2914" t="s">
        <v>83</v>
      </c>
      <c r="W2914" t="s">
        <v>84</v>
      </c>
      <c r="X2914" t="s"/>
      <c r="Y2914" t="s">
        <v>85</v>
      </c>
      <c r="Z2914">
        <f>HYPERLINK("https://hotel-media.eclerx.com/savepage/tk_15462416565707576_sr_189.html","info")</f>
        <v/>
      </c>
      <c r="AA2914" t="n">
        <v>172544</v>
      </c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186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2071540</v>
      </c>
      <c r="AZ2914" t="s">
        <v>2452</v>
      </c>
      <c r="BA2914" t="s"/>
      <c r="BB2914" t="n">
        <v>549129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2448</v>
      </c>
      <c r="F2915" t="n">
        <v>1035598</v>
      </c>
      <c r="G2915" t="s">
        <v>74</v>
      </c>
      <c r="H2915" t="s">
        <v>75</v>
      </c>
      <c r="I2915" t="s"/>
      <c r="J2915" t="s">
        <v>74</v>
      </c>
      <c r="K2915" t="n">
        <v>155.93</v>
      </c>
      <c r="L2915" t="s">
        <v>76</v>
      </c>
      <c r="M2915" t="s"/>
      <c r="N2915" t="s">
        <v>2455</v>
      </c>
      <c r="O2915" t="s">
        <v>78</v>
      </c>
      <c r="P2915" t="s">
        <v>2450</v>
      </c>
      <c r="Q2915" t="s"/>
      <c r="R2915" t="s">
        <v>112</v>
      </c>
      <c r="S2915" t="s">
        <v>2454</v>
      </c>
      <c r="T2915" t="s">
        <v>81</v>
      </c>
      <c r="U2915" t="s">
        <v>82</v>
      </c>
      <c r="V2915" t="s">
        <v>83</v>
      </c>
      <c r="W2915" t="s">
        <v>109</v>
      </c>
      <c r="X2915" t="s"/>
      <c r="Y2915" t="s">
        <v>85</v>
      </c>
      <c r="Z2915">
        <f>HYPERLINK("https://hotel-media.eclerx.com/savepage/tk_15462416565707576_sr_189.html","info")</f>
        <v/>
      </c>
      <c r="AA2915" t="n">
        <v>172544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186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2071540</v>
      </c>
      <c r="AZ2915" t="s">
        <v>2452</v>
      </c>
      <c r="BA2915" t="s"/>
      <c r="BB2915" t="n">
        <v>549129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2448</v>
      </c>
      <c r="F2916" t="n">
        <v>1035598</v>
      </c>
      <c r="G2916" t="s">
        <v>74</v>
      </c>
      <c r="H2916" t="s">
        <v>75</v>
      </c>
      <c r="I2916" t="s"/>
      <c r="J2916" t="s">
        <v>74</v>
      </c>
      <c r="K2916" t="n">
        <v>166.74</v>
      </c>
      <c r="L2916" t="s">
        <v>76</v>
      </c>
      <c r="M2916" t="s"/>
      <c r="N2916" t="s">
        <v>2461</v>
      </c>
      <c r="O2916" t="s">
        <v>78</v>
      </c>
      <c r="P2916" t="s">
        <v>2450</v>
      </c>
      <c r="Q2916" t="s"/>
      <c r="R2916" t="s">
        <v>112</v>
      </c>
      <c r="S2916" t="s">
        <v>2462</v>
      </c>
      <c r="T2916" t="s">
        <v>81</v>
      </c>
      <c r="U2916" t="s">
        <v>82</v>
      </c>
      <c r="V2916" t="s">
        <v>83</v>
      </c>
      <c r="W2916" t="s">
        <v>109</v>
      </c>
      <c r="X2916" t="s"/>
      <c r="Y2916" t="s">
        <v>85</v>
      </c>
      <c r="Z2916">
        <f>HYPERLINK("https://hotel-media.eclerx.com/savepage/tk_15462416565707576_sr_189.html","info")</f>
        <v/>
      </c>
      <c r="AA2916" t="n">
        <v>172544</v>
      </c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186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2071540</v>
      </c>
      <c r="AZ2916" t="s">
        <v>2452</v>
      </c>
      <c r="BA2916" t="s"/>
      <c r="BB2916" t="n">
        <v>549129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2448</v>
      </c>
      <c r="F2917" t="n">
        <v>1035598</v>
      </c>
      <c r="G2917" t="s">
        <v>74</v>
      </c>
      <c r="H2917" t="s">
        <v>75</v>
      </c>
      <c r="I2917" t="s"/>
      <c r="J2917" t="s">
        <v>74</v>
      </c>
      <c r="K2917" t="n">
        <v>167.79</v>
      </c>
      <c r="L2917" t="s">
        <v>76</v>
      </c>
      <c r="M2917" t="s"/>
      <c r="N2917" t="s">
        <v>2456</v>
      </c>
      <c r="O2917" t="s">
        <v>78</v>
      </c>
      <c r="P2917" t="s">
        <v>2450</v>
      </c>
      <c r="Q2917" t="s"/>
      <c r="R2917" t="s">
        <v>112</v>
      </c>
      <c r="S2917" t="s">
        <v>2463</v>
      </c>
      <c r="T2917" t="s">
        <v>81</v>
      </c>
      <c r="U2917" t="s">
        <v>82</v>
      </c>
      <c r="V2917" t="s">
        <v>83</v>
      </c>
      <c r="W2917" t="s">
        <v>84</v>
      </c>
      <c r="X2917" t="s"/>
      <c r="Y2917" t="s">
        <v>85</v>
      </c>
      <c r="Z2917">
        <f>HYPERLINK("https://hotel-media.eclerx.com/savepage/tk_15462416565707576_sr_189.html","info")</f>
        <v/>
      </c>
      <c r="AA2917" t="n">
        <v>172544</v>
      </c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186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2071540</v>
      </c>
      <c r="AZ2917" t="s">
        <v>2452</v>
      </c>
      <c r="BA2917" t="s"/>
      <c r="BB2917" t="n">
        <v>549129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2448</v>
      </c>
      <c r="F2918" t="n">
        <v>1035598</v>
      </c>
      <c r="G2918" t="s">
        <v>74</v>
      </c>
      <c r="H2918" t="s">
        <v>75</v>
      </c>
      <c r="I2918" t="s"/>
      <c r="J2918" t="s">
        <v>74</v>
      </c>
      <c r="K2918" t="n">
        <v>176.19</v>
      </c>
      <c r="L2918" t="s">
        <v>76</v>
      </c>
      <c r="M2918" t="s"/>
      <c r="N2918" t="s">
        <v>2458</v>
      </c>
      <c r="O2918" t="s">
        <v>78</v>
      </c>
      <c r="P2918" t="s">
        <v>2450</v>
      </c>
      <c r="Q2918" t="s"/>
      <c r="R2918" t="s">
        <v>112</v>
      </c>
      <c r="S2918" t="s">
        <v>2464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>
        <f>HYPERLINK("https://hotel-media.eclerx.com/savepage/tk_15462416565707576_sr_189.html","info")</f>
        <v/>
      </c>
      <c r="AA2918" t="n">
        <v>172544</v>
      </c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186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2071540</v>
      </c>
      <c r="AZ2918" t="s">
        <v>2452</v>
      </c>
      <c r="BA2918" t="s"/>
      <c r="BB2918" t="n">
        <v>549129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2448</v>
      </c>
      <c r="F2919" t="n">
        <v>1035598</v>
      </c>
      <c r="G2919" t="s">
        <v>74</v>
      </c>
      <c r="H2919" t="s">
        <v>75</v>
      </c>
      <c r="I2919" t="s"/>
      <c r="J2919" t="s">
        <v>74</v>
      </c>
      <c r="K2919" t="n">
        <v>176.93</v>
      </c>
      <c r="L2919" t="s">
        <v>76</v>
      </c>
      <c r="M2919" t="s"/>
      <c r="N2919" t="s">
        <v>2456</v>
      </c>
      <c r="O2919" t="s">
        <v>78</v>
      </c>
      <c r="P2919" t="s">
        <v>2450</v>
      </c>
      <c r="Q2919" t="s"/>
      <c r="R2919" t="s">
        <v>112</v>
      </c>
      <c r="S2919" t="s">
        <v>2465</v>
      </c>
      <c r="T2919" t="s">
        <v>81</v>
      </c>
      <c r="U2919" t="s">
        <v>82</v>
      </c>
      <c r="V2919" t="s">
        <v>83</v>
      </c>
      <c r="W2919" t="s">
        <v>109</v>
      </c>
      <c r="X2919" t="s"/>
      <c r="Y2919" t="s">
        <v>85</v>
      </c>
      <c r="Z2919">
        <f>HYPERLINK("https://hotel-media.eclerx.com/savepage/tk_15462416565707576_sr_189.html","info")</f>
        <v/>
      </c>
      <c r="AA2919" t="n">
        <v>172544</v>
      </c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186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2071540</v>
      </c>
      <c r="AZ2919" t="s">
        <v>2452</v>
      </c>
      <c r="BA2919" t="s"/>
      <c r="BB2919" t="n">
        <v>549129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2448</v>
      </c>
      <c r="F2920" t="n">
        <v>1035598</v>
      </c>
      <c r="G2920" t="s">
        <v>74</v>
      </c>
      <c r="H2920" t="s">
        <v>75</v>
      </c>
      <c r="I2920" t="s"/>
      <c r="J2920" t="s">
        <v>74</v>
      </c>
      <c r="K2920" t="n">
        <v>182.18</v>
      </c>
      <c r="L2920" t="s">
        <v>76</v>
      </c>
      <c r="M2920" t="s"/>
      <c r="N2920" t="s">
        <v>2453</v>
      </c>
      <c r="O2920" t="s">
        <v>78</v>
      </c>
      <c r="P2920" t="s">
        <v>2450</v>
      </c>
      <c r="Q2920" t="s"/>
      <c r="R2920" t="s">
        <v>112</v>
      </c>
      <c r="S2920" t="s">
        <v>2466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>
        <f>HYPERLINK("https://hotel-media.eclerx.com/savepage/tk_15462416565707576_sr_189.html","info")</f>
        <v/>
      </c>
      <c r="AA2920" t="n">
        <v>172544</v>
      </c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186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2071540</v>
      </c>
      <c r="AZ2920" t="s">
        <v>2452</v>
      </c>
      <c r="BA2920" t="s"/>
      <c r="BB2920" t="n">
        <v>549129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2448</v>
      </c>
      <c r="F2921" t="n">
        <v>1035598</v>
      </c>
      <c r="G2921" t="s">
        <v>74</v>
      </c>
      <c r="H2921" t="s">
        <v>75</v>
      </c>
      <c r="I2921" t="s"/>
      <c r="J2921" t="s">
        <v>74</v>
      </c>
      <c r="K2921" t="n">
        <v>182.18</v>
      </c>
      <c r="L2921" t="s">
        <v>76</v>
      </c>
      <c r="M2921" t="s"/>
      <c r="N2921" t="s">
        <v>2455</v>
      </c>
      <c r="O2921" t="s">
        <v>78</v>
      </c>
      <c r="P2921" t="s">
        <v>2450</v>
      </c>
      <c r="Q2921" t="s"/>
      <c r="R2921" t="s">
        <v>112</v>
      </c>
      <c r="S2921" t="s">
        <v>2466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>
        <f>HYPERLINK("https://hotel-media.eclerx.com/savepage/tk_15462416565707576_sr_189.html","info")</f>
        <v/>
      </c>
      <c r="AA2921" t="n">
        <v>172544</v>
      </c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186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2071540</v>
      </c>
      <c r="AZ2921" t="s">
        <v>2452</v>
      </c>
      <c r="BA2921" t="s"/>
      <c r="BB2921" t="n">
        <v>549129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2448</v>
      </c>
      <c r="F2922" t="n">
        <v>1035598</v>
      </c>
      <c r="G2922" t="s">
        <v>74</v>
      </c>
      <c r="H2922" t="s">
        <v>75</v>
      </c>
      <c r="I2922" t="s"/>
      <c r="J2922" t="s">
        <v>74</v>
      </c>
      <c r="K2922" t="n">
        <v>187.43</v>
      </c>
      <c r="L2922" t="s">
        <v>76</v>
      </c>
      <c r="M2922" t="s"/>
      <c r="N2922" t="s">
        <v>2458</v>
      </c>
      <c r="O2922" t="s">
        <v>78</v>
      </c>
      <c r="P2922" t="s">
        <v>2450</v>
      </c>
      <c r="Q2922" t="s"/>
      <c r="R2922" t="s">
        <v>112</v>
      </c>
      <c r="S2922" t="s">
        <v>2467</v>
      </c>
      <c r="T2922" t="s">
        <v>81</v>
      </c>
      <c r="U2922" t="s">
        <v>82</v>
      </c>
      <c r="V2922" t="s">
        <v>83</v>
      </c>
      <c r="W2922" t="s">
        <v>109</v>
      </c>
      <c r="X2922" t="s"/>
      <c r="Y2922" t="s">
        <v>85</v>
      </c>
      <c r="Z2922">
        <f>HYPERLINK("https://hotel-media.eclerx.com/savepage/tk_15462416565707576_sr_189.html","info")</f>
        <v/>
      </c>
      <c r="AA2922" t="n">
        <v>172544</v>
      </c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186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2071540</v>
      </c>
      <c r="AZ2922" t="s">
        <v>2452</v>
      </c>
      <c r="BA2922" t="s"/>
      <c r="BB2922" t="n">
        <v>549129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2448</v>
      </c>
      <c r="F2923" t="n">
        <v>1035598</v>
      </c>
      <c r="G2923" t="s">
        <v>74</v>
      </c>
      <c r="H2923" t="s">
        <v>75</v>
      </c>
      <c r="I2923" t="s"/>
      <c r="J2923" t="s">
        <v>74</v>
      </c>
      <c r="K2923" t="n">
        <v>192.99</v>
      </c>
      <c r="L2923" t="s">
        <v>76</v>
      </c>
      <c r="M2923" t="s"/>
      <c r="N2923" t="s">
        <v>2461</v>
      </c>
      <c r="O2923" t="s">
        <v>78</v>
      </c>
      <c r="P2923" t="s">
        <v>2450</v>
      </c>
      <c r="Q2923" t="s"/>
      <c r="R2923" t="s">
        <v>112</v>
      </c>
      <c r="S2923" t="s">
        <v>2468</v>
      </c>
      <c r="T2923" t="s">
        <v>81</v>
      </c>
      <c r="U2923" t="s">
        <v>82</v>
      </c>
      <c r="V2923" t="s">
        <v>83</v>
      </c>
      <c r="W2923" t="s">
        <v>84</v>
      </c>
      <c r="X2923" t="s"/>
      <c r="Y2923" t="s">
        <v>85</v>
      </c>
      <c r="Z2923">
        <f>HYPERLINK("https://hotel-media.eclerx.com/savepage/tk_15462416565707576_sr_189.html","info")</f>
        <v/>
      </c>
      <c r="AA2923" t="n">
        <v>172544</v>
      </c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186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2071540</v>
      </c>
      <c r="AZ2923" t="s">
        <v>2452</v>
      </c>
      <c r="BA2923" t="s"/>
      <c r="BB2923" t="n">
        <v>549129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2448</v>
      </c>
      <c r="F2924" t="n">
        <v>1035598</v>
      </c>
      <c r="G2924" t="s">
        <v>74</v>
      </c>
      <c r="H2924" t="s">
        <v>75</v>
      </c>
      <c r="I2924" t="s"/>
      <c r="J2924" t="s">
        <v>74</v>
      </c>
      <c r="K2924" t="n">
        <v>203.18</v>
      </c>
      <c r="L2924" t="s">
        <v>76</v>
      </c>
      <c r="M2924" t="s"/>
      <c r="N2924" t="s">
        <v>2456</v>
      </c>
      <c r="O2924" t="s">
        <v>78</v>
      </c>
      <c r="P2924" t="s">
        <v>2450</v>
      </c>
      <c r="Q2924" t="s"/>
      <c r="R2924" t="s">
        <v>112</v>
      </c>
      <c r="S2924" t="s">
        <v>2469</v>
      </c>
      <c r="T2924" t="s">
        <v>81</v>
      </c>
      <c r="U2924" t="s">
        <v>82</v>
      </c>
      <c r="V2924" t="s">
        <v>83</v>
      </c>
      <c r="W2924" t="s">
        <v>84</v>
      </c>
      <c r="X2924" t="s"/>
      <c r="Y2924" t="s">
        <v>85</v>
      </c>
      <c r="Z2924">
        <f>HYPERLINK("https://hotel-media.eclerx.com/savepage/tk_15462416565707576_sr_189.html","info")</f>
        <v/>
      </c>
      <c r="AA2924" t="n">
        <v>172544</v>
      </c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186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2071540</v>
      </c>
      <c r="AZ2924" t="s">
        <v>2452</v>
      </c>
      <c r="BA2924" t="s"/>
      <c r="BB2924" t="n">
        <v>549129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2448</v>
      </c>
      <c r="F2925" t="n">
        <v>1035598</v>
      </c>
      <c r="G2925" t="s">
        <v>74</v>
      </c>
      <c r="H2925" t="s">
        <v>75</v>
      </c>
      <c r="I2925" t="s"/>
      <c r="J2925" t="s">
        <v>74</v>
      </c>
      <c r="K2925" t="n">
        <v>208.43</v>
      </c>
      <c r="L2925" t="s">
        <v>76</v>
      </c>
      <c r="M2925" t="s"/>
      <c r="N2925" t="s">
        <v>2461</v>
      </c>
      <c r="O2925" t="s">
        <v>78</v>
      </c>
      <c r="P2925" t="s">
        <v>2450</v>
      </c>
      <c r="Q2925" t="s"/>
      <c r="R2925" t="s">
        <v>112</v>
      </c>
      <c r="S2925" t="s">
        <v>2470</v>
      </c>
      <c r="T2925" t="s">
        <v>81</v>
      </c>
      <c r="U2925" t="s">
        <v>82</v>
      </c>
      <c r="V2925" t="s">
        <v>83</v>
      </c>
      <c r="W2925" t="s">
        <v>109</v>
      </c>
      <c r="X2925" t="s"/>
      <c r="Y2925" t="s">
        <v>85</v>
      </c>
      <c r="Z2925">
        <f>HYPERLINK("https://hotel-media.eclerx.com/savepage/tk_15462416565707576_sr_189.html","info")</f>
        <v/>
      </c>
      <c r="AA2925" t="n">
        <v>172544</v>
      </c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186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2071540</v>
      </c>
      <c r="AZ2925" t="s">
        <v>2452</v>
      </c>
      <c r="BA2925" t="s"/>
      <c r="BB2925" t="n">
        <v>549129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2448</v>
      </c>
      <c r="F2926" t="n">
        <v>1035598</v>
      </c>
      <c r="G2926" t="s">
        <v>74</v>
      </c>
      <c r="H2926" t="s">
        <v>75</v>
      </c>
      <c r="I2926" t="s"/>
      <c r="J2926" t="s">
        <v>74</v>
      </c>
      <c r="K2926" t="n">
        <v>213.68</v>
      </c>
      <c r="L2926" t="s">
        <v>76</v>
      </c>
      <c r="M2926" t="s"/>
      <c r="N2926" t="s">
        <v>2458</v>
      </c>
      <c r="O2926" t="s">
        <v>78</v>
      </c>
      <c r="P2926" t="s">
        <v>2450</v>
      </c>
      <c r="Q2926" t="s"/>
      <c r="R2926" t="s">
        <v>112</v>
      </c>
      <c r="S2926" t="s">
        <v>2471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>
        <f>HYPERLINK("https://hotel-media.eclerx.com/savepage/tk_15462416565707576_sr_189.html","info")</f>
        <v/>
      </c>
      <c r="AA2926" t="n">
        <v>172544</v>
      </c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186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2071540</v>
      </c>
      <c r="AZ2926" t="s">
        <v>2452</v>
      </c>
      <c r="BA2926" t="s"/>
      <c r="BB2926" t="n">
        <v>549129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2448</v>
      </c>
      <c r="F2927" t="n">
        <v>1035598</v>
      </c>
      <c r="G2927" t="s">
        <v>74</v>
      </c>
      <c r="H2927" t="s">
        <v>75</v>
      </c>
      <c r="I2927" t="s"/>
      <c r="J2927" t="s">
        <v>74</v>
      </c>
      <c r="K2927" t="n">
        <v>234.68</v>
      </c>
      <c r="L2927" t="s">
        <v>76</v>
      </c>
      <c r="M2927" t="s"/>
      <c r="N2927" t="s">
        <v>2461</v>
      </c>
      <c r="O2927" t="s">
        <v>78</v>
      </c>
      <c r="P2927" t="s">
        <v>2450</v>
      </c>
      <c r="Q2927" t="s"/>
      <c r="R2927" t="s">
        <v>112</v>
      </c>
      <c r="S2927" t="s">
        <v>2472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>
        <f>HYPERLINK("https://hotel-media.eclerx.com/savepage/tk_15462416565707576_sr_189.html","info")</f>
        <v/>
      </c>
      <c r="AA2927" t="n">
        <v>172544</v>
      </c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186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2071540</v>
      </c>
      <c r="AZ2927" t="s">
        <v>2452</v>
      </c>
      <c r="BA2927" t="s"/>
      <c r="BB2927" t="n">
        <v>549129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910</v>
      </c>
      <c r="F2928" t="n">
        <v>5370325</v>
      </c>
      <c r="G2928" t="s">
        <v>74</v>
      </c>
      <c r="H2928" t="s">
        <v>75</v>
      </c>
      <c r="I2928" t="s"/>
      <c r="J2928" t="s">
        <v>74</v>
      </c>
      <c r="K2928" t="n">
        <v>136</v>
      </c>
      <c r="L2928" t="s">
        <v>76</v>
      </c>
      <c r="M2928" t="s"/>
      <c r="N2928" t="s">
        <v>216</v>
      </c>
      <c r="O2928" t="s">
        <v>78</v>
      </c>
      <c r="P2928" t="s">
        <v>911</v>
      </c>
      <c r="Q2928" t="s"/>
      <c r="R2928" t="s">
        <v>112</v>
      </c>
      <c r="S2928" t="s">
        <v>912</v>
      </c>
      <c r="T2928" t="s">
        <v>81</v>
      </c>
      <c r="U2928" t="s">
        <v>82</v>
      </c>
      <c r="V2928" t="s">
        <v>83</v>
      </c>
      <c r="W2928" t="s">
        <v>109</v>
      </c>
      <c r="X2928" t="s"/>
      <c r="Y2928" t="s">
        <v>85</v>
      </c>
      <c r="Z2928">
        <f>HYPERLINK("https://hotel-media.eclerx.com/savepage/tk_15462416515593529_sr_188.html","info")</f>
        <v/>
      </c>
      <c r="AA2928" t="n">
        <v>134649</v>
      </c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205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937700</v>
      </c>
      <c r="AZ2928" t="s">
        <v>913</v>
      </c>
      <c r="BA2928" t="s"/>
      <c r="BB2928" t="n">
        <v>419430</v>
      </c>
      <c r="BC2928" t="n">
        <v>52.51507</v>
      </c>
      <c r="BD2928" t="n">
        <v>52.51507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2473</v>
      </c>
      <c r="F2929" t="n">
        <v>743236</v>
      </c>
      <c r="G2929" t="s">
        <v>74</v>
      </c>
      <c r="H2929" t="s">
        <v>75</v>
      </c>
      <c r="I2929" t="s"/>
      <c r="J2929" t="s">
        <v>74</v>
      </c>
      <c r="K2929" t="n">
        <v>91.8</v>
      </c>
      <c r="L2929" t="s">
        <v>76</v>
      </c>
      <c r="M2929" t="s"/>
      <c r="N2929" t="s">
        <v>93</v>
      </c>
      <c r="O2929" t="s">
        <v>78</v>
      </c>
      <c r="P2929" t="s">
        <v>2474</v>
      </c>
      <c r="Q2929" t="s"/>
      <c r="R2929" t="s">
        <v>112</v>
      </c>
      <c r="S2929" t="s">
        <v>1818</v>
      </c>
      <c r="T2929" t="s">
        <v>81</v>
      </c>
      <c r="U2929" t="s">
        <v>82</v>
      </c>
      <c r="V2929" t="s">
        <v>83</v>
      </c>
      <c r="W2929" t="s">
        <v>109</v>
      </c>
      <c r="X2929" t="s"/>
      <c r="Y2929" t="s">
        <v>85</v>
      </c>
      <c r="Z2929">
        <f>HYPERLINK("https://hotel-media.eclerx.com/savepage/tk_15462415872013187_sr_189.html","info")</f>
        <v/>
      </c>
      <c r="AA2929" t="n">
        <v>143564</v>
      </c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153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1030100</v>
      </c>
      <c r="AZ2929" t="s"/>
      <c r="BA2929" t="s"/>
      <c r="BB2929" t="n">
        <v>521649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2473</v>
      </c>
      <c r="F2930" t="n">
        <v>743236</v>
      </c>
      <c r="G2930" t="s">
        <v>74</v>
      </c>
      <c r="H2930" t="s">
        <v>75</v>
      </c>
      <c r="I2930" t="s"/>
      <c r="J2930" t="s">
        <v>74</v>
      </c>
      <c r="K2930" t="n">
        <v>92.01000000000001</v>
      </c>
      <c r="L2930" t="s">
        <v>76</v>
      </c>
      <c r="M2930" t="s"/>
      <c r="N2930" t="s">
        <v>2475</v>
      </c>
      <c r="O2930" t="s">
        <v>78</v>
      </c>
      <c r="P2930" t="s">
        <v>2474</v>
      </c>
      <c r="Q2930" t="s"/>
      <c r="R2930" t="s">
        <v>112</v>
      </c>
      <c r="S2930" t="s">
        <v>2476</v>
      </c>
      <c r="T2930" t="s">
        <v>81</v>
      </c>
      <c r="U2930" t="s">
        <v>82</v>
      </c>
      <c r="V2930" t="s">
        <v>83</v>
      </c>
      <c r="W2930" t="s">
        <v>109</v>
      </c>
      <c r="X2930" t="s"/>
      <c r="Y2930" t="s">
        <v>85</v>
      </c>
      <c r="Z2930">
        <f>HYPERLINK("https://hotel-media.eclerx.com/savepage/tk_15462415872013187_sr_189.html","info")</f>
        <v/>
      </c>
      <c r="AA2930" t="n">
        <v>143564</v>
      </c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153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1030100</v>
      </c>
      <c r="AZ2930" t="s"/>
      <c r="BA2930" t="s"/>
      <c r="BB2930" t="n">
        <v>521649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2473</v>
      </c>
      <c r="F2931" t="n">
        <v>743236</v>
      </c>
      <c r="G2931" t="s">
        <v>74</v>
      </c>
      <c r="H2931" t="s">
        <v>75</v>
      </c>
      <c r="I2931" t="s"/>
      <c r="J2931" t="s">
        <v>74</v>
      </c>
      <c r="K2931" t="n">
        <v>124</v>
      </c>
      <c r="L2931" t="s">
        <v>76</v>
      </c>
      <c r="M2931" t="s"/>
      <c r="N2931" t="s">
        <v>2475</v>
      </c>
      <c r="O2931" t="s">
        <v>78</v>
      </c>
      <c r="P2931" t="s">
        <v>2474</v>
      </c>
      <c r="Q2931" t="s"/>
      <c r="R2931" t="s">
        <v>112</v>
      </c>
      <c r="S2931" t="s">
        <v>322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>
        <f>HYPERLINK("https://hotel-media.eclerx.com/savepage/tk_15462415872013187_sr_189.html","info")</f>
        <v/>
      </c>
      <c r="AA2931" t="n">
        <v>143564</v>
      </c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153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1030100</v>
      </c>
      <c r="AZ2931" t="s"/>
      <c r="BA2931" t="s"/>
      <c r="BB2931" t="n">
        <v>521649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2473</v>
      </c>
      <c r="F2932" t="n">
        <v>743236</v>
      </c>
      <c r="G2932" t="s">
        <v>74</v>
      </c>
      <c r="H2932" t="s">
        <v>75</v>
      </c>
      <c r="I2932" t="s"/>
      <c r="J2932" t="s">
        <v>74</v>
      </c>
      <c r="K2932" t="n">
        <v>161</v>
      </c>
      <c r="L2932" t="s">
        <v>76</v>
      </c>
      <c r="M2932" t="s"/>
      <c r="N2932" t="s">
        <v>597</v>
      </c>
      <c r="O2932" t="s">
        <v>78</v>
      </c>
      <c r="P2932" t="s">
        <v>2474</v>
      </c>
      <c r="Q2932" t="s"/>
      <c r="R2932" t="s">
        <v>112</v>
      </c>
      <c r="S2932" t="s">
        <v>2477</v>
      </c>
      <c r="T2932" t="s">
        <v>81</v>
      </c>
      <c r="U2932" t="s">
        <v>82</v>
      </c>
      <c r="V2932" t="s">
        <v>83</v>
      </c>
      <c r="W2932" t="s">
        <v>109</v>
      </c>
      <c r="X2932" t="s"/>
      <c r="Y2932" t="s">
        <v>85</v>
      </c>
      <c r="Z2932">
        <f>HYPERLINK("https://hotel-media.eclerx.com/savepage/tk_15462415872013187_sr_189.html","info")</f>
        <v/>
      </c>
      <c r="AA2932" t="n">
        <v>143564</v>
      </c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153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1030100</v>
      </c>
      <c r="AZ2932" t="s"/>
      <c r="BA2932" t="s"/>
      <c r="BB2932" t="n">
        <v>521649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2473</v>
      </c>
      <c r="F2933" t="n">
        <v>743236</v>
      </c>
      <c r="G2933" t="s">
        <v>74</v>
      </c>
      <c r="H2933" t="s">
        <v>75</v>
      </c>
      <c r="I2933" t="s"/>
      <c r="J2933" t="s">
        <v>74</v>
      </c>
      <c r="K2933" t="n">
        <v>214.01</v>
      </c>
      <c r="L2933" t="s">
        <v>76</v>
      </c>
      <c r="M2933" t="s"/>
      <c r="N2933" t="s">
        <v>2478</v>
      </c>
      <c r="O2933" t="s">
        <v>78</v>
      </c>
      <c r="P2933" t="s">
        <v>2474</v>
      </c>
      <c r="Q2933" t="s"/>
      <c r="R2933" t="s">
        <v>112</v>
      </c>
      <c r="S2933" t="s">
        <v>2479</v>
      </c>
      <c r="T2933" t="s">
        <v>81</v>
      </c>
      <c r="U2933" t="s">
        <v>82</v>
      </c>
      <c r="V2933" t="s">
        <v>83</v>
      </c>
      <c r="W2933" t="s">
        <v>84</v>
      </c>
      <c r="X2933" t="s"/>
      <c r="Y2933" t="s">
        <v>85</v>
      </c>
      <c r="Z2933">
        <f>HYPERLINK("https://hotel-media.eclerx.com/savepage/tk_15462415872013187_sr_189.html","info")</f>
        <v/>
      </c>
      <c r="AA2933" t="n">
        <v>143564</v>
      </c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153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1030100</v>
      </c>
      <c r="AZ2933" t="s"/>
      <c r="BA2933" t="s"/>
      <c r="BB2933" t="n">
        <v>521649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2207</v>
      </c>
      <c r="F2934" t="n">
        <v>3631562</v>
      </c>
      <c r="G2934" t="s">
        <v>74</v>
      </c>
      <c r="H2934" t="s">
        <v>75</v>
      </c>
      <c r="I2934" t="s"/>
      <c r="J2934" t="s">
        <v>74</v>
      </c>
      <c r="K2934" t="n">
        <v>69</v>
      </c>
      <c r="L2934" t="s">
        <v>76</v>
      </c>
      <c r="M2934" t="s"/>
      <c r="N2934" t="s">
        <v>93</v>
      </c>
      <c r="O2934" t="s">
        <v>78</v>
      </c>
      <c r="P2934" t="s">
        <v>2207</v>
      </c>
      <c r="Q2934" t="s"/>
      <c r="R2934" t="s">
        <v>79</v>
      </c>
      <c r="S2934" t="s">
        <v>367</v>
      </c>
      <c r="T2934" t="s">
        <v>81</v>
      </c>
      <c r="U2934" t="s">
        <v>82</v>
      </c>
      <c r="V2934" t="s">
        <v>83</v>
      </c>
      <c r="W2934" t="s">
        <v>84</v>
      </c>
      <c r="X2934" t="s"/>
      <c r="Y2934" t="s">
        <v>85</v>
      </c>
      <c r="Z2934">
        <f>HYPERLINK("https://hotel-media.eclerx.com/savepage/tk_15462420655526721_sr_188.html","info")</f>
        <v/>
      </c>
      <c r="AA2934" t="n">
        <v>272051</v>
      </c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431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2071742</v>
      </c>
      <c r="AZ2934" t="s">
        <v>2208</v>
      </c>
      <c r="BA2934" t="s"/>
      <c r="BB2934" t="n">
        <v>444178</v>
      </c>
      <c r="BC2934" t="n">
        <v>52.49384</v>
      </c>
      <c r="BD2934" t="n">
        <v>52.49384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2480</v>
      </c>
      <c r="F2935" t="n">
        <v>76867</v>
      </c>
      <c r="G2935" t="s">
        <v>74</v>
      </c>
      <c r="H2935" t="s">
        <v>75</v>
      </c>
      <c r="I2935" t="s"/>
      <c r="J2935" t="s">
        <v>74</v>
      </c>
      <c r="K2935" t="n">
        <v>81</v>
      </c>
      <c r="L2935" t="s">
        <v>76</v>
      </c>
      <c r="M2935" t="s"/>
      <c r="N2935" t="s">
        <v>2481</v>
      </c>
      <c r="O2935" t="s">
        <v>78</v>
      </c>
      <c r="P2935" t="s">
        <v>2482</v>
      </c>
      <c r="Q2935" t="s"/>
      <c r="R2935" t="s">
        <v>171</v>
      </c>
      <c r="S2935" t="s">
        <v>721</v>
      </c>
      <c r="T2935" t="s">
        <v>81</v>
      </c>
      <c r="U2935" t="s">
        <v>82</v>
      </c>
      <c r="V2935" t="s">
        <v>83</v>
      </c>
      <c r="W2935" t="s">
        <v>109</v>
      </c>
      <c r="X2935" t="s"/>
      <c r="Y2935" t="s">
        <v>85</v>
      </c>
      <c r="Z2935">
        <f>HYPERLINK("https://hotel-media.eclerx.com/savepage/tk_15462414162761652_sr_189.html","info")</f>
        <v/>
      </c>
      <c r="AA2935" t="n">
        <v>17195</v>
      </c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69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1282972</v>
      </c>
      <c r="AZ2935" t="s">
        <v>2483</v>
      </c>
      <c r="BA2935" t="s"/>
      <c r="BB2935" t="n">
        <v>145948</v>
      </c>
      <c r="BC2935" t="n">
        <v>52.512922</v>
      </c>
      <c r="BD2935" t="n">
        <v>52.512922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2480</v>
      </c>
      <c r="F2936" t="n">
        <v>76867</v>
      </c>
      <c r="G2936" t="s">
        <v>74</v>
      </c>
      <c r="H2936" t="s">
        <v>75</v>
      </c>
      <c r="I2936" t="s"/>
      <c r="J2936" t="s">
        <v>74</v>
      </c>
      <c r="K2936" t="n">
        <v>89</v>
      </c>
      <c r="L2936" t="s">
        <v>76</v>
      </c>
      <c r="M2936" t="s"/>
      <c r="N2936" t="s">
        <v>2484</v>
      </c>
      <c r="O2936" t="s">
        <v>78</v>
      </c>
      <c r="P2936" t="s">
        <v>2482</v>
      </c>
      <c r="Q2936" t="s"/>
      <c r="R2936" t="s">
        <v>171</v>
      </c>
      <c r="S2936" t="s">
        <v>1179</v>
      </c>
      <c r="T2936" t="s">
        <v>81</v>
      </c>
      <c r="U2936" t="s">
        <v>82</v>
      </c>
      <c r="V2936" t="s">
        <v>83</v>
      </c>
      <c r="W2936" t="s">
        <v>109</v>
      </c>
      <c r="X2936" t="s"/>
      <c r="Y2936" t="s">
        <v>85</v>
      </c>
      <c r="Z2936">
        <f>HYPERLINK("https://hotel-media.eclerx.com/savepage/tk_15462414162761652_sr_189.html","info")</f>
        <v/>
      </c>
      <c r="AA2936" t="n">
        <v>17195</v>
      </c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69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1282972</v>
      </c>
      <c r="AZ2936" t="s">
        <v>2483</v>
      </c>
      <c r="BA2936" t="s"/>
      <c r="BB2936" t="n">
        <v>145948</v>
      </c>
      <c r="BC2936" t="n">
        <v>52.512922</v>
      </c>
      <c r="BD2936" t="n">
        <v>52.512922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2480</v>
      </c>
      <c r="F2937" t="n">
        <v>76867</v>
      </c>
      <c r="G2937" t="s">
        <v>74</v>
      </c>
      <c r="H2937" t="s">
        <v>75</v>
      </c>
      <c r="I2937" t="s"/>
      <c r="J2937" t="s">
        <v>74</v>
      </c>
      <c r="K2937" t="n">
        <v>98</v>
      </c>
      <c r="L2937" t="s">
        <v>76</v>
      </c>
      <c r="M2937" t="s"/>
      <c r="N2937" t="s">
        <v>2485</v>
      </c>
      <c r="O2937" t="s">
        <v>78</v>
      </c>
      <c r="P2937" t="s">
        <v>2482</v>
      </c>
      <c r="Q2937" t="s"/>
      <c r="R2937" t="s">
        <v>171</v>
      </c>
      <c r="S2937" t="s">
        <v>656</v>
      </c>
      <c r="T2937" t="s">
        <v>81</v>
      </c>
      <c r="U2937" t="s">
        <v>82</v>
      </c>
      <c r="V2937" t="s">
        <v>83</v>
      </c>
      <c r="W2937" t="s">
        <v>109</v>
      </c>
      <c r="X2937" t="s"/>
      <c r="Y2937" t="s">
        <v>85</v>
      </c>
      <c r="Z2937">
        <f>HYPERLINK("https://hotel-media.eclerx.com/savepage/tk_15462414162761652_sr_189.html","info")</f>
        <v/>
      </c>
      <c r="AA2937" t="n">
        <v>17195</v>
      </c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69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1282972</v>
      </c>
      <c r="AZ2937" t="s">
        <v>2483</v>
      </c>
      <c r="BA2937" t="s"/>
      <c r="BB2937" t="n">
        <v>145948</v>
      </c>
      <c r="BC2937" t="n">
        <v>52.512922</v>
      </c>
      <c r="BD2937" t="n">
        <v>52.512922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2480</v>
      </c>
      <c r="F2938" t="n">
        <v>76867</v>
      </c>
      <c r="G2938" t="s">
        <v>74</v>
      </c>
      <c r="H2938" t="s">
        <v>75</v>
      </c>
      <c r="I2938" t="s"/>
      <c r="J2938" t="s">
        <v>74</v>
      </c>
      <c r="K2938" t="n">
        <v>104</v>
      </c>
      <c r="L2938" t="s">
        <v>76</v>
      </c>
      <c r="M2938" t="s"/>
      <c r="N2938" t="s">
        <v>2486</v>
      </c>
      <c r="O2938" t="s">
        <v>78</v>
      </c>
      <c r="P2938" t="s">
        <v>2482</v>
      </c>
      <c r="Q2938" t="s"/>
      <c r="R2938" t="s">
        <v>171</v>
      </c>
      <c r="S2938" t="s">
        <v>184</v>
      </c>
      <c r="T2938" t="s">
        <v>81</v>
      </c>
      <c r="U2938" t="s">
        <v>82</v>
      </c>
      <c r="V2938" t="s">
        <v>83</v>
      </c>
      <c r="W2938" t="s">
        <v>109</v>
      </c>
      <c r="X2938" t="s"/>
      <c r="Y2938" t="s">
        <v>85</v>
      </c>
      <c r="Z2938">
        <f>HYPERLINK("https://hotel-media.eclerx.com/savepage/tk_15462414162761652_sr_189.html","info")</f>
        <v/>
      </c>
      <c r="AA2938" t="n">
        <v>17195</v>
      </c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69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1282972</v>
      </c>
      <c r="AZ2938" t="s">
        <v>2483</v>
      </c>
      <c r="BA2938" t="s"/>
      <c r="BB2938" t="n">
        <v>145948</v>
      </c>
      <c r="BC2938" t="n">
        <v>52.512922</v>
      </c>
      <c r="BD2938" t="n">
        <v>52.512922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1823</v>
      </c>
      <c r="F2939" t="n">
        <v>5305509</v>
      </c>
      <c r="G2939" t="s">
        <v>74</v>
      </c>
      <c r="H2939" t="s">
        <v>75</v>
      </c>
      <c r="I2939" t="s"/>
      <c r="J2939" t="s">
        <v>74</v>
      </c>
      <c r="K2939" t="n">
        <v>108.8</v>
      </c>
      <c r="L2939" t="s">
        <v>76</v>
      </c>
      <c r="M2939" t="s"/>
      <c r="N2939" t="s">
        <v>1824</v>
      </c>
      <c r="O2939" t="s">
        <v>78</v>
      </c>
      <c r="P2939" t="s">
        <v>1825</v>
      </c>
      <c r="Q2939" t="s"/>
      <c r="R2939" t="s">
        <v>112</v>
      </c>
      <c r="S2939" t="s">
        <v>1826</v>
      </c>
      <c r="T2939" t="s">
        <v>81</v>
      </c>
      <c r="U2939" t="s">
        <v>82</v>
      </c>
      <c r="V2939" t="s">
        <v>83</v>
      </c>
      <c r="W2939" t="s">
        <v>109</v>
      </c>
      <c r="X2939" t="s"/>
      <c r="Y2939" t="s">
        <v>85</v>
      </c>
      <c r="Z2939">
        <f>HYPERLINK("https://hotel-media.eclerx.com/savepage/tk_1546241720040777_sr_189.html","info")</f>
        <v/>
      </c>
      <c r="AA2939" t="n">
        <v>52316</v>
      </c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217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2071543</v>
      </c>
      <c r="AZ2939" t="s">
        <v>1827</v>
      </c>
      <c r="BA2939" t="s"/>
      <c r="BB2939" t="n">
        <v>26668</v>
      </c>
      <c r="BC2939" t="n">
        <v>52.512184</v>
      </c>
      <c r="BD2939" t="n">
        <v>52.512184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1823</v>
      </c>
      <c r="F2940" t="n">
        <v>5305509</v>
      </c>
      <c r="G2940" t="s">
        <v>74</v>
      </c>
      <c r="H2940" t="s">
        <v>75</v>
      </c>
      <c r="I2940" t="s"/>
      <c r="J2940" t="s">
        <v>74</v>
      </c>
      <c r="K2940" t="n">
        <v>135.99</v>
      </c>
      <c r="L2940" t="s">
        <v>76</v>
      </c>
      <c r="M2940" t="s"/>
      <c r="N2940" t="s">
        <v>1828</v>
      </c>
      <c r="O2940" t="s">
        <v>78</v>
      </c>
      <c r="P2940" t="s">
        <v>1825</v>
      </c>
      <c r="Q2940" t="s"/>
      <c r="R2940" t="s">
        <v>112</v>
      </c>
      <c r="S2940" t="s">
        <v>1829</v>
      </c>
      <c r="T2940" t="s">
        <v>81</v>
      </c>
      <c r="U2940" t="s">
        <v>82</v>
      </c>
      <c r="V2940" t="s">
        <v>83</v>
      </c>
      <c r="W2940" t="s">
        <v>109</v>
      </c>
      <c r="X2940" t="s"/>
      <c r="Y2940" t="s">
        <v>85</v>
      </c>
      <c r="Z2940">
        <f>HYPERLINK("https://hotel-media.eclerx.com/savepage/tk_1546241720040777_sr_189.html","info")</f>
        <v/>
      </c>
      <c r="AA2940" t="n">
        <v>52316</v>
      </c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217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2071543</v>
      </c>
      <c r="AZ2940" t="s">
        <v>1827</v>
      </c>
      <c r="BA2940" t="s"/>
      <c r="BB2940" t="n">
        <v>26668</v>
      </c>
      <c r="BC2940" t="n">
        <v>52.512184</v>
      </c>
      <c r="BD2940" t="n">
        <v>52.512184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2487</v>
      </c>
      <c r="F2941" t="n">
        <v>-1</v>
      </c>
      <c r="G2941" t="s">
        <v>74</v>
      </c>
      <c r="H2941" t="s">
        <v>75</v>
      </c>
      <c r="I2941" t="s"/>
      <c r="J2941" t="s">
        <v>74</v>
      </c>
      <c r="K2941" t="n">
        <v>89.84</v>
      </c>
      <c r="L2941" t="s">
        <v>76</v>
      </c>
      <c r="M2941" t="s"/>
      <c r="N2941" t="s">
        <v>93</v>
      </c>
      <c r="O2941" t="s">
        <v>78</v>
      </c>
      <c r="P2941" t="s">
        <v>2487</v>
      </c>
      <c r="Q2941" t="s"/>
      <c r="R2941" t="s">
        <v>171</v>
      </c>
      <c r="S2941" t="s">
        <v>2488</v>
      </c>
      <c r="T2941" t="s">
        <v>81</v>
      </c>
      <c r="U2941" t="s">
        <v>82</v>
      </c>
      <c r="V2941" t="s">
        <v>83</v>
      </c>
      <c r="W2941" t="s">
        <v>109</v>
      </c>
      <c r="X2941" t="s"/>
      <c r="Y2941" t="s">
        <v>85</v>
      </c>
      <c r="Z2941">
        <f>HYPERLINK("https://hotel-media.eclerx.com/savepage/tk_15462418138693318_sr_189.html","info")</f>
        <v/>
      </c>
      <c r="AA2941" t="n">
        <v>-3423340</v>
      </c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263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3423340</v>
      </c>
      <c r="AZ2941" t="s">
        <v>2489</v>
      </c>
      <c r="BA2941" t="s"/>
      <c r="BB2941" t="n">
        <v>62174</v>
      </c>
      <c r="BC2941" t="n">
        <v>52.511362</v>
      </c>
      <c r="BD2941" t="n">
        <v>52.511362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2487</v>
      </c>
      <c r="F2942" t="n">
        <v>-1</v>
      </c>
      <c r="G2942" t="s">
        <v>74</v>
      </c>
      <c r="H2942" t="s">
        <v>75</v>
      </c>
      <c r="I2942" t="s"/>
      <c r="J2942" t="s">
        <v>74</v>
      </c>
      <c r="K2942" t="n">
        <v>97.65000000000001</v>
      </c>
      <c r="L2942" t="s">
        <v>76</v>
      </c>
      <c r="M2942" t="s"/>
      <c r="N2942" t="s">
        <v>95</v>
      </c>
      <c r="O2942" t="s">
        <v>78</v>
      </c>
      <c r="P2942" t="s">
        <v>2487</v>
      </c>
      <c r="Q2942" t="s"/>
      <c r="R2942" t="s">
        <v>171</v>
      </c>
      <c r="S2942" t="s">
        <v>2136</v>
      </c>
      <c r="T2942" t="s">
        <v>81</v>
      </c>
      <c r="U2942" t="s">
        <v>82</v>
      </c>
      <c r="V2942" t="s">
        <v>83</v>
      </c>
      <c r="W2942" t="s">
        <v>109</v>
      </c>
      <c r="X2942" t="s"/>
      <c r="Y2942" t="s">
        <v>85</v>
      </c>
      <c r="Z2942">
        <f>HYPERLINK("https://hotel-media.eclerx.com/savepage/tk_15462418138693318_sr_189.html","info")</f>
        <v/>
      </c>
      <c r="AA2942" t="n">
        <v>-3423340</v>
      </c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263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3423340</v>
      </c>
      <c r="AZ2942" t="s">
        <v>2489</v>
      </c>
      <c r="BA2942" t="s"/>
      <c r="BB2942" t="n">
        <v>62174</v>
      </c>
      <c r="BC2942" t="n">
        <v>52.511362</v>
      </c>
      <c r="BD2942" t="n">
        <v>52.511362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903</v>
      </c>
      <c r="F2943" t="n">
        <v>401959</v>
      </c>
      <c r="G2943" t="s">
        <v>74</v>
      </c>
      <c r="H2943" t="s">
        <v>75</v>
      </c>
      <c r="I2943" t="s"/>
      <c r="J2943" t="s">
        <v>74</v>
      </c>
      <c r="K2943" t="n">
        <v>76</v>
      </c>
      <c r="L2943" t="s">
        <v>76</v>
      </c>
      <c r="M2943" t="s"/>
      <c r="N2943" t="s">
        <v>93</v>
      </c>
      <c r="O2943" t="s">
        <v>78</v>
      </c>
      <c r="P2943" t="s">
        <v>904</v>
      </c>
      <c r="Q2943" t="s"/>
      <c r="R2943" t="s">
        <v>171</v>
      </c>
      <c r="S2943" t="s">
        <v>718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>
        <f>HYPERLINK("https://hotel-media.eclerx.com/savepage/tk_15462415551036372_sr_189.html","info")</f>
        <v/>
      </c>
      <c r="AA2943" t="n">
        <v>113878</v>
      </c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138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1549293</v>
      </c>
      <c r="AZ2943" t="s">
        <v>905</v>
      </c>
      <c r="BA2943" t="s"/>
      <c r="BB2943" t="n">
        <v>60777</v>
      </c>
      <c r="BC2943" t="n">
        <v>52.52174</v>
      </c>
      <c r="BD2943" t="n">
        <v>52.52174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903</v>
      </c>
      <c r="F2944" t="n">
        <v>401959</v>
      </c>
      <c r="G2944" t="s">
        <v>74</v>
      </c>
      <c r="H2944" t="s">
        <v>75</v>
      </c>
      <c r="I2944" t="s"/>
      <c r="J2944" t="s">
        <v>74</v>
      </c>
      <c r="K2944" t="n">
        <v>84</v>
      </c>
      <c r="L2944" t="s">
        <v>76</v>
      </c>
      <c r="M2944" t="s"/>
      <c r="N2944" t="s">
        <v>95</v>
      </c>
      <c r="O2944" t="s">
        <v>78</v>
      </c>
      <c r="P2944" t="s">
        <v>904</v>
      </c>
      <c r="Q2944" t="s"/>
      <c r="R2944" t="s">
        <v>171</v>
      </c>
      <c r="S2944" t="s">
        <v>179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>
        <f>HYPERLINK("https://hotel-media.eclerx.com/savepage/tk_15462415551036372_sr_189.html","info")</f>
        <v/>
      </c>
      <c r="AA2944" t="n">
        <v>113878</v>
      </c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138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1549293</v>
      </c>
      <c r="AZ2944" t="s">
        <v>905</v>
      </c>
      <c r="BA2944" t="s"/>
      <c r="BB2944" t="n">
        <v>60777</v>
      </c>
      <c r="BC2944" t="n">
        <v>52.52174</v>
      </c>
      <c r="BD2944" t="n">
        <v>52.52174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2188</v>
      </c>
      <c r="F2945" t="n">
        <v>277724</v>
      </c>
      <c r="G2945" t="s">
        <v>74</v>
      </c>
      <c r="H2945" t="s">
        <v>75</v>
      </c>
      <c r="I2945" t="s"/>
      <c r="J2945" t="s">
        <v>74</v>
      </c>
      <c r="K2945" t="n">
        <v>58.65</v>
      </c>
      <c r="L2945" t="s">
        <v>76</v>
      </c>
      <c r="M2945" t="s"/>
      <c r="N2945" t="s">
        <v>468</v>
      </c>
      <c r="O2945" t="s">
        <v>78</v>
      </c>
      <c r="P2945" t="s">
        <v>2189</v>
      </c>
      <c r="Q2945" t="s"/>
      <c r="R2945" t="s">
        <v>171</v>
      </c>
      <c r="S2945" t="s">
        <v>472</v>
      </c>
      <c r="T2945" t="s">
        <v>81</v>
      </c>
      <c r="U2945" t="s">
        <v>82</v>
      </c>
      <c r="V2945" t="s">
        <v>83</v>
      </c>
      <c r="W2945" t="s">
        <v>109</v>
      </c>
      <c r="X2945" t="s"/>
      <c r="Y2945" t="s">
        <v>85</v>
      </c>
      <c r="Z2945">
        <f>HYPERLINK("https://hotel-media.eclerx.com/savepage/tk_154624210425265_sr_188.html","info")</f>
        <v/>
      </c>
      <c r="AA2945" t="n">
        <v>17975</v>
      </c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453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955114</v>
      </c>
      <c r="AZ2945" t="s">
        <v>2190</v>
      </c>
      <c r="BA2945" t="s"/>
      <c r="BB2945" t="n">
        <v>10155</v>
      </c>
      <c r="BC2945" t="n">
        <v>52.504718</v>
      </c>
      <c r="BD2945" t="n">
        <v>52.504718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2188</v>
      </c>
      <c r="F2946" t="n">
        <v>277724</v>
      </c>
      <c r="G2946" t="s">
        <v>74</v>
      </c>
      <c r="H2946" t="s">
        <v>75</v>
      </c>
      <c r="I2946" t="s"/>
      <c r="J2946" t="s">
        <v>74</v>
      </c>
      <c r="K2946" t="n">
        <v>62.1</v>
      </c>
      <c r="L2946" t="s">
        <v>76</v>
      </c>
      <c r="M2946" t="s"/>
      <c r="N2946" t="s">
        <v>95</v>
      </c>
      <c r="O2946" t="s">
        <v>78</v>
      </c>
      <c r="P2946" t="s">
        <v>2189</v>
      </c>
      <c r="Q2946" t="s"/>
      <c r="R2946" t="s">
        <v>171</v>
      </c>
      <c r="S2946" t="s">
        <v>1913</v>
      </c>
      <c r="T2946" t="s">
        <v>81</v>
      </c>
      <c r="U2946" t="s">
        <v>82</v>
      </c>
      <c r="V2946" t="s">
        <v>83</v>
      </c>
      <c r="W2946" t="s">
        <v>109</v>
      </c>
      <c r="X2946" t="s"/>
      <c r="Y2946" t="s">
        <v>85</v>
      </c>
      <c r="Z2946">
        <f>HYPERLINK("https://hotel-media.eclerx.com/savepage/tk_154624210425265_sr_188.html","info")</f>
        <v/>
      </c>
      <c r="AA2946" t="n">
        <v>17975</v>
      </c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453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955114</v>
      </c>
      <c r="AZ2946" t="s">
        <v>2190</v>
      </c>
      <c r="BA2946" t="s"/>
      <c r="BB2946" t="n">
        <v>10155</v>
      </c>
      <c r="BC2946" t="n">
        <v>52.504718</v>
      </c>
      <c r="BD2946" t="n">
        <v>52.504718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2188</v>
      </c>
      <c r="F2947" t="n">
        <v>277724</v>
      </c>
      <c r="G2947" t="s">
        <v>74</v>
      </c>
      <c r="H2947" t="s">
        <v>75</v>
      </c>
      <c r="I2947" t="s"/>
      <c r="J2947" t="s">
        <v>74</v>
      </c>
      <c r="K2947" t="n">
        <v>67.15000000000001</v>
      </c>
      <c r="L2947" t="s">
        <v>76</v>
      </c>
      <c r="M2947" t="s"/>
      <c r="N2947" t="s">
        <v>319</v>
      </c>
      <c r="O2947" t="s">
        <v>78</v>
      </c>
      <c r="P2947" t="s">
        <v>2189</v>
      </c>
      <c r="Q2947" t="s"/>
      <c r="R2947" t="s">
        <v>171</v>
      </c>
      <c r="S2947" t="s">
        <v>2191</v>
      </c>
      <c r="T2947" t="s">
        <v>81</v>
      </c>
      <c r="U2947" t="s">
        <v>82</v>
      </c>
      <c r="V2947" t="s">
        <v>83</v>
      </c>
      <c r="W2947" t="s">
        <v>109</v>
      </c>
      <c r="X2947" t="s"/>
      <c r="Y2947" t="s">
        <v>85</v>
      </c>
      <c r="Z2947">
        <f>HYPERLINK("https://hotel-media.eclerx.com/savepage/tk_154624210425265_sr_188.html","info")</f>
        <v/>
      </c>
      <c r="AA2947" t="n">
        <v>17975</v>
      </c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453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955114</v>
      </c>
      <c r="AZ2947" t="s">
        <v>2190</v>
      </c>
      <c r="BA2947" t="s"/>
      <c r="BB2947" t="n">
        <v>10155</v>
      </c>
      <c r="BC2947" t="n">
        <v>52.504718</v>
      </c>
      <c r="BD2947" t="n">
        <v>52.504718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2188</v>
      </c>
      <c r="F2948" t="n">
        <v>277724</v>
      </c>
      <c r="G2948" t="s">
        <v>74</v>
      </c>
      <c r="H2948" t="s">
        <v>75</v>
      </c>
      <c r="I2948" t="s"/>
      <c r="J2948" t="s">
        <v>74</v>
      </c>
      <c r="K2948" t="n">
        <v>71.09999999999999</v>
      </c>
      <c r="L2948" t="s">
        <v>76</v>
      </c>
      <c r="M2948" t="s"/>
      <c r="N2948" t="s">
        <v>201</v>
      </c>
      <c r="O2948" t="s">
        <v>78</v>
      </c>
      <c r="P2948" t="s">
        <v>2189</v>
      </c>
      <c r="Q2948" t="s"/>
      <c r="R2948" t="s">
        <v>171</v>
      </c>
      <c r="S2948" t="s">
        <v>844</v>
      </c>
      <c r="T2948" t="s">
        <v>81</v>
      </c>
      <c r="U2948" t="s">
        <v>82</v>
      </c>
      <c r="V2948" t="s">
        <v>83</v>
      </c>
      <c r="W2948" t="s">
        <v>109</v>
      </c>
      <c r="X2948" t="s"/>
      <c r="Y2948" t="s">
        <v>85</v>
      </c>
      <c r="Z2948">
        <f>HYPERLINK("https://hotel-media.eclerx.com/savepage/tk_154624210425265_sr_188.html","info")</f>
        <v/>
      </c>
      <c r="AA2948" t="n">
        <v>17975</v>
      </c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453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955114</v>
      </c>
      <c r="AZ2948" t="s">
        <v>2190</v>
      </c>
      <c r="BA2948" t="s"/>
      <c r="BB2948" t="n">
        <v>10155</v>
      </c>
      <c r="BC2948" t="n">
        <v>52.504718</v>
      </c>
      <c r="BD2948" t="n">
        <v>52.504718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2188</v>
      </c>
      <c r="F2949" t="n">
        <v>277724</v>
      </c>
      <c r="G2949" t="s">
        <v>74</v>
      </c>
      <c r="H2949" t="s">
        <v>75</v>
      </c>
      <c r="I2949" t="s"/>
      <c r="J2949" t="s">
        <v>74</v>
      </c>
      <c r="K2949" t="n">
        <v>84.14</v>
      </c>
      <c r="L2949" t="s">
        <v>76</v>
      </c>
      <c r="M2949" t="s"/>
      <c r="N2949" t="s">
        <v>319</v>
      </c>
      <c r="O2949" t="s">
        <v>78</v>
      </c>
      <c r="P2949" t="s">
        <v>2189</v>
      </c>
      <c r="Q2949" t="s"/>
      <c r="R2949" t="s">
        <v>171</v>
      </c>
      <c r="S2949" t="s">
        <v>2192</v>
      </c>
      <c r="T2949" t="s">
        <v>81</v>
      </c>
      <c r="U2949" t="s">
        <v>82</v>
      </c>
      <c r="V2949" t="s">
        <v>83</v>
      </c>
      <c r="W2949" t="s">
        <v>84</v>
      </c>
      <c r="X2949" t="s"/>
      <c r="Y2949" t="s">
        <v>85</v>
      </c>
      <c r="Z2949">
        <f>HYPERLINK("https://hotel-media.eclerx.com/savepage/tk_154624210425265_sr_188.html","info")</f>
        <v/>
      </c>
      <c r="AA2949" t="n">
        <v>17975</v>
      </c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453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955114</v>
      </c>
      <c r="AZ2949" t="s">
        <v>2190</v>
      </c>
      <c r="BA2949" t="s"/>
      <c r="BB2949" t="n">
        <v>10155</v>
      </c>
      <c r="BC2949" t="n">
        <v>52.504718</v>
      </c>
      <c r="BD2949" t="n">
        <v>52.504718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2188</v>
      </c>
      <c r="F2950" t="n">
        <v>277724</v>
      </c>
      <c r="G2950" t="s">
        <v>74</v>
      </c>
      <c r="H2950" t="s">
        <v>75</v>
      </c>
      <c r="I2950" t="s"/>
      <c r="J2950" t="s">
        <v>74</v>
      </c>
      <c r="K2950" t="n">
        <v>99.01000000000001</v>
      </c>
      <c r="L2950" t="s">
        <v>76</v>
      </c>
      <c r="M2950" t="s"/>
      <c r="N2950" t="s">
        <v>473</v>
      </c>
      <c r="O2950" t="s">
        <v>78</v>
      </c>
      <c r="P2950" t="s">
        <v>2189</v>
      </c>
      <c r="Q2950" t="s"/>
      <c r="R2950" t="s">
        <v>171</v>
      </c>
      <c r="S2950" t="s">
        <v>610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>
        <f>HYPERLINK("https://hotel-media.eclerx.com/savepage/tk_154624210425265_sr_188.html","info")</f>
        <v/>
      </c>
      <c r="AA2950" t="n">
        <v>17975</v>
      </c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453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955114</v>
      </c>
      <c r="AZ2950" t="s">
        <v>2190</v>
      </c>
      <c r="BA2950" t="s"/>
      <c r="BB2950" t="n">
        <v>10155</v>
      </c>
      <c r="BC2950" t="n">
        <v>52.504718</v>
      </c>
      <c r="BD2950" t="n">
        <v>52.504718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169</v>
      </c>
      <c r="F2951" t="n">
        <v>261966</v>
      </c>
      <c r="G2951" t="s">
        <v>74</v>
      </c>
      <c r="H2951" t="s">
        <v>75</v>
      </c>
      <c r="I2951" t="s"/>
      <c r="J2951" t="s">
        <v>74</v>
      </c>
      <c r="K2951" t="n">
        <v>38</v>
      </c>
      <c r="L2951" t="s">
        <v>76</v>
      </c>
      <c r="M2951" t="s"/>
      <c r="N2951" t="s">
        <v>93</v>
      </c>
      <c r="O2951" t="s">
        <v>78</v>
      </c>
      <c r="P2951" t="s">
        <v>170</v>
      </c>
      <c r="Q2951" t="s"/>
      <c r="R2951" t="s">
        <v>171</v>
      </c>
      <c r="S2951" t="s">
        <v>172</v>
      </c>
      <c r="T2951" t="s">
        <v>81</v>
      </c>
      <c r="U2951" t="s">
        <v>82</v>
      </c>
      <c r="V2951" t="s">
        <v>83</v>
      </c>
      <c r="W2951" t="s">
        <v>109</v>
      </c>
      <c r="X2951" t="s"/>
      <c r="Y2951" t="s">
        <v>85</v>
      </c>
      <c r="Z2951">
        <f>HYPERLINK("https://hotel-media.eclerx.com/savepage/tk_15462419179399242_sr_188.html","info")</f>
        <v/>
      </c>
      <c r="AA2951" t="n">
        <v>17194</v>
      </c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349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2071559</v>
      </c>
      <c r="AZ2951" t="s">
        <v>173</v>
      </c>
      <c r="BA2951" t="s"/>
      <c r="BB2951" t="n">
        <v>55785</v>
      </c>
      <c r="BC2951" t="n">
        <v>52.49917</v>
      </c>
      <c r="BD2951" t="n">
        <v>52.49917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169</v>
      </c>
      <c r="F2952" t="n">
        <v>261966</v>
      </c>
      <c r="G2952" t="s">
        <v>74</v>
      </c>
      <c r="H2952" t="s">
        <v>75</v>
      </c>
      <c r="I2952" t="s"/>
      <c r="J2952" t="s">
        <v>74</v>
      </c>
      <c r="K2952" t="n">
        <v>40</v>
      </c>
      <c r="L2952" t="s">
        <v>76</v>
      </c>
      <c r="M2952" t="s"/>
      <c r="N2952" t="s">
        <v>104</v>
      </c>
      <c r="O2952" t="s">
        <v>78</v>
      </c>
      <c r="P2952" t="s">
        <v>170</v>
      </c>
      <c r="Q2952" t="s"/>
      <c r="R2952" t="s">
        <v>171</v>
      </c>
      <c r="S2952" t="s">
        <v>174</v>
      </c>
      <c r="T2952" t="s">
        <v>81</v>
      </c>
      <c r="U2952" t="s">
        <v>82</v>
      </c>
      <c r="V2952" t="s">
        <v>83</v>
      </c>
      <c r="W2952" t="s">
        <v>109</v>
      </c>
      <c r="X2952" t="s"/>
      <c r="Y2952" t="s">
        <v>85</v>
      </c>
      <c r="Z2952">
        <f>HYPERLINK("https://hotel-media.eclerx.com/savepage/tk_15462419179399242_sr_188.html","info")</f>
        <v/>
      </c>
      <c r="AA2952" t="n">
        <v>17194</v>
      </c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349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2071559</v>
      </c>
      <c r="AZ2952" t="s">
        <v>173</v>
      </c>
      <c r="BA2952" t="s"/>
      <c r="BB2952" t="n">
        <v>55785</v>
      </c>
      <c r="BC2952" t="n">
        <v>52.49917</v>
      </c>
      <c r="BD2952" t="n">
        <v>52.49917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169</v>
      </c>
      <c r="F2953" t="n">
        <v>261966</v>
      </c>
      <c r="G2953" t="s">
        <v>74</v>
      </c>
      <c r="H2953" t="s">
        <v>75</v>
      </c>
      <c r="I2953" t="s"/>
      <c r="J2953" t="s">
        <v>74</v>
      </c>
      <c r="K2953" t="n">
        <v>84.55</v>
      </c>
      <c r="L2953" t="s">
        <v>76</v>
      </c>
      <c r="M2953" t="s"/>
      <c r="N2953" t="s">
        <v>175</v>
      </c>
      <c r="O2953" t="s">
        <v>78</v>
      </c>
      <c r="P2953" t="s">
        <v>170</v>
      </c>
      <c r="Q2953" t="s"/>
      <c r="R2953" t="s">
        <v>171</v>
      </c>
      <c r="S2953" t="s">
        <v>176</v>
      </c>
      <c r="T2953" t="s">
        <v>81</v>
      </c>
      <c r="U2953" t="s">
        <v>82</v>
      </c>
      <c r="V2953" t="s">
        <v>83</v>
      </c>
      <c r="W2953" t="s">
        <v>109</v>
      </c>
      <c r="X2953" t="s"/>
      <c r="Y2953" t="s">
        <v>85</v>
      </c>
      <c r="Z2953">
        <f>HYPERLINK("https://hotel-media.eclerx.com/savepage/tk_15462419179399242_sr_188.html","info")</f>
        <v/>
      </c>
      <c r="AA2953" t="n">
        <v>17194</v>
      </c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349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2071559</v>
      </c>
      <c r="AZ2953" t="s">
        <v>173</v>
      </c>
      <c r="BA2953" t="s"/>
      <c r="BB2953" t="n">
        <v>55785</v>
      </c>
      <c r="BC2953" t="n">
        <v>52.49917</v>
      </c>
      <c r="BD2953" t="n">
        <v>52.49917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2490</v>
      </c>
      <c r="F2954" t="n">
        <v>467247</v>
      </c>
      <c r="G2954" t="s">
        <v>74</v>
      </c>
      <c r="H2954" t="s">
        <v>75</v>
      </c>
      <c r="I2954" t="s"/>
      <c r="J2954" t="s">
        <v>74</v>
      </c>
      <c r="K2954" t="n">
        <v>130</v>
      </c>
      <c r="L2954" t="s">
        <v>76</v>
      </c>
      <c r="M2954" t="s"/>
      <c r="N2954" t="s">
        <v>2491</v>
      </c>
      <c r="O2954" t="s">
        <v>78</v>
      </c>
      <c r="P2954" t="s">
        <v>2492</v>
      </c>
      <c r="Q2954" t="s"/>
      <c r="R2954" t="s">
        <v>112</v>
      </c>
      <c r="S2954" t="s">
        <v>766</v>
      </c>
      <c r="T2954" t="s">
        <v>81</v>
      </c>
      <c r="U2954" t="s">
        <v>82</v>
      </c>
      <c r="V2954" t="s">
        <v>83</v>
      </c>
      <c r="W2954" t="s">
        <v>109</v>
      </c>
      <c r="X2954" t="s"/>
      <c r="Y2954" t="s">
        <v>85</v>
      </c>
      <c r="Z2954">
        <f>HYPERLINK("https://hotel-media.eclerx.com/savepage/tk_1546241601013267_sr_188.html","info")</f>
        <v/>
      </c>
      <c r="AA2954" t="n">
        <v>123519</v>
      </c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177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1626217</v>
      </c>
      <c r="AZ2954" t="s">
        <v>2493</v>
      </c>
      <c r="BA2954" t="s"/>
      <c r="BB2954" t="n">
        <v>220946</v>
      </c>
      <c r="BC2954" t="n">
        <v>52.52144</v>
      </c>
      <c r="BD2954" t="n">
        <v>52.52144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2490</v>
      </c>
      <c r="F2955" t="n">
        <v>467247</v>
      </c>
      <c r="G2955" t="s">
        <v>74</v>
      </c>
      <c r="H2955" t="s">
        <v>75</v>
      </c>
      <c r="I2955" t="s"/>
      <c r="J2955" t="s">
        <v>74</v>
      </c>
      <c r="K2955" t="n">
        <v>160</v>
      </c>
      <c r="L2955" t="s">
        <v>76</v>
      </c>
      <c r="M2955" t="s"/>
      <c r="N2955" t="s">
        <v>2494</v>
      </c>
      <c r="O2955" t="s">
        <v>78</v>
      </c>
      <c r="P2955" t="s">
        <v>2492</v>
      </c>
      <c r="Q2955" t="s"/>
      <c r="R2955" t="s">
        <v>112</v>
      </c>
      <c r="S2955" t="s">
        <v>1005</v>
      </c>
      <c r="T2955" t="s">
        <v>81</v>
      </c>
      <c r="U2955" t="s">
        <v>82</v>
      </c>
      <c r="V2955" t="s">
        <v>83</v>
      </c>
      <c r="W2955" t="s">
        <v>109</v>
      </c>
      <c r="X2955" t="s"/>
      <c r="Y2955" t="s">
        <v>85</v>
      </c>
      <c r="Z2955">
        <f>HYPERLINK("https://hotel-media.eclerx.com/savepage/tk_1546241601013267_sr_188.html","info")</f>
        <v/>
      </c>
      <c r="AA2955" t="n">
        <v>123519</v>
      </c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177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1626217</v>
      </c>
      <c r="AZ2955" t="s">
        <v>2493</v>
      </c>
      <c r="BA2955" t="s"/>
      <c r="BB2955" t="n">
        <v>220946</v>
      </c>
      <c r="BC2955" t="n">
        <v>52.52144</v>
      </c>
      <c r="BD2955" t="n">
        <v>52.52144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2490</v>
      </c>
      <c r="F2956" t="n">
        <v>467247</v>
      </c>
      <c r="G2956" t="s">
        <v>74</v>
      </c>
      <c r="H2956" t="s">
        <v>75</v>
      </c>
      <c r="I2956" t="s"/>
      <c r="J2956" t="s">
        <v>74</v>
      </c>
      <c r="K2956" t="n">
        <v>130</v>
      </c>
      <c r="L2956" t="s">
        <v>76</v>
      </c>
      <c r="M2956" t="s"/>
      <c r="N2956" t="s">
        <v>2495</v>
      </c>
      <c r="O2956" t="s">
        <v>78</v>
      </c>
      <c r="P2956" t="s">
        <v>2492</v>
      </c>
      <c r="Q2956" t="s"/>
      <c r="R2956" t="s">
        <v>112</v>
      </c>
      <c r="S2956" t="s">
        <v>766</v>
      </c>
      <c r="T2956" t="s">
        <v>81</v>
      </c>
      <c r="U2956" t="s">
        <v>82</v>
      </c>
      <c r="V2956" t="s">
        <v>83</v>
      </c>
      <c r="W2956" t="s">
        <v>109</v>
      </c>
      <c r="X2956" t="s"/>
      <c r="Y2956" t="s">
        <v>85</v>
      </c>
      <c r="Z2956">
        <f>HYPERLINK("https://hotel-media.eclerx.com/savepage/tk_1546241601013267_sr_188.html","info")</f>
        <v/>
      </c>
      <c r="AA2956" t="n">
        <v>123519</v>
      </c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177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1626217</v>
      </c>
      <c r="AZ2956" t="s">
        <v>2493</v>
      </c>
      <c r="BA2956" t="s"/>
      <c r="BB2956" t="n">
        <v>220946</v>
      </c>
      <c r="BC2956" t="n">
        <v>52.52144</v>
      </c>
      <c r="BD2956" t="n">
        <v>52.52144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2490</v>
      </c>
      <c r="F2957" t="n">
        <v>467247</v>
      </c>
      <c r="G2957" t="s">
        <v>74</v>
      </c>
      <c r="H2957" t="s">
        <v>75</v>
      </c>
      <c r="I2957" t="s"/>
      <c r="J2957" t="s">
        <v>74</v>
      </c>
      <c r="K2957" t="n">
        <v>154</v>
      </c>
      <c r="L2957" t="s">
        <v>76</v>
      </c>
      <c r="M2957" t="s"/>
      <c r="N2957" t="s">
        <v>2496</v>
      </c>
      <c r="O2957" t="s">
        <v>78</v>
      </c>
      <c r="P2957" t="s">
        <v>2492</v>
      </c>
      <c r="Q2957" t="s"/>
      <c r="R2957" t="s">
        <v>112</v>
      </c>
      <c r="S2957" t="s">
        <v>785</v>
      </c>
      <c r="T2957" t="s">
        <v>81</v>
      </c>
      <c r="U2957" t="s">
        <v>82</v>
      </c>
      <c r="V2957" t="s">
        <v>83</v>
      </c>
      <c r="W2957" t="s">
        <v>109</v>
      </c>
      <c r="X2957" t="s"/>
      <c r="Y2957" t="s">
        <v>85</v>
      </c>
      <c r="Z2957">
        <f>HYPERLINK("https://hotel-media.eclerx.com/savepage/tk_1546241601013267_sr_188.html","info")</f>
        <v/>
      </c>
      <c r="AA2957" t="n">
        <v>123519</v>
      </c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177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1626217</v>
      </c>
      <c r="AZ2957" t="s">
        <v>2493</v>
      </c>
      <c r="BA2957" t="s"/>
      <c r="BB2957" t="n">
        <v>220946</v>
      </c>
      <c r="BC2957" t="n">
        <v>52.52144</v>
      </c>
      <c r="BD2957" t="n">
        <v>52.52144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2490</v>
      </c>
      <c r="F2958" t="n">
        <v>467247</v>
      </c>
      <c r="G2958" t="s">
        <v>74</v>
      </c>
      <c r="H2958" t="s">
        <v>75</v>
      </c>
      <c r="I2958" t="s"/>
      <c r="J2958" t="s">
        <v>74</v>
      </c>
      <c r="K2958" t="n">
        <v>160</v>
      </c>
      <c r="L2958" t="s">
        <v>76</v>
      </c>
      <c r="M2958" t="s"/>
      <c r="N2958" t="s">
        <v>2495</v>
      </c>
      <c r="O2958" t="s">
        <v>78</v>
      </c>
      <c r="P2958" t="s">
        <v>2492</v>
      </c>
      <c r="Q2958" t="s"/>
      <c r="R2958" t="s">
        <v>112</v>
      </c>
      <c r="S2958" t="s">
        <v>1005</v>
      </c>
      <c r="T2958" t="s">
        <v>81</v>
      </c>
      <c r="U2958" t="s">
        <v>82</v>
      </c>
      <c r="V2958" t="s">
        <v>83</v>
      </c>
      <c r="W2958" t="s">
        <v>109</v>
      </c>
      <c r="X2958" t="s"/>
      <c r="Y2958" t="s">
        <v>85</v>
      </c>
      <c r="Z2958">
        <f>HYPERLINK("https://hotel-media.eclerx.com/savepage/tk_1546241601013267_sr_188.html","info")</f>
        <v/>
      </c>
      <c r="AA2958" t="n">
        <v>123519</v>
      </c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177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1626217</v>
      </c>
      <c r="AZ2958" t="s">
        <v>2493</v>
      </c>
      <c r="BA2958" t="s"/>
      <c r="BB2958" t="n">
        <v>220946</v>
      </c>
      <c r="BC2958" t="n">
        <v>52.52144</v>
      </c>
      <c r="BD2958" t="n">
        <v>52.52144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2490</v>
      </c>
      <c r="F2959" t="n">
        <v>467247</v>
      </c>
      <c r="G2959" t="s">
        <v>74</v>
      </c>
      <c r="H2959" t="s">
        <v>75</v>
      </c>
      <c r="I2959" t="s"/>
      <c r="J2959" t="s">
        <v>74</v>
      </c>
      <c r="K2959" t="n">
        <v>166</v>
      </c>
      <c r="L2959" t="s">
        <v>76</v>
      </c>
      <c r="M2959" t="s"/>
      <c r="N2959" t="s">
        <v>2495</v>
      </c>
      <c r="O2959" t="s">
        <v>78</v>
      </c>
      <c r="P2959" t="s">
        <v>2492</v>
      </c>
      <c r="Q2959" t="s"/>
      <c r="R2959" t="s">
        <v>112</v>
      </c>
      <c r="S2959" t="s">
        <v>2497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>
        <f>HYPERLINK("https://hotel-media.eclerx.com/savepage/tk_1546241601013267_sr_188.html","info")</f>
        <v/>
      </c>
      <c r="AA2959" t="n">
        <v>123519</v>
      </c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177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1626217</v>
      </c>
      <c r="AZ2959" t="s">
        <v>2493</v>
      </c>
      <c r="BA2959" t="s"/>
      <c r="BB2959" t="n">
        <v>220946</v>
      </c>
      <c r="BC2959" t="n">
        <v>52.52144</v>
      </c>
      <c r="BD2959" t="n">
        <v>52.52144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2490</v>
      </c>
      <c r="F2960" t="n">
        <v>467247</v>
      </c>
      <c r="G2960" t="s">
        <v>74</v>
      </c>
      <c r="H2960" t="s">
        <v>75</v>
      </c>
      <c r="I2960" t="s"/>
      <c r="J2960" t="s">
        <v>74</v>
      </c>
      <c r="K2960" t="n">
        <v>166</v>
      </c>
      <c r="L2960" t="s">
        <v>76</v>
      </c>
      <c r="M2960" t="s"/>
      <c r="N2960" t="s">
        <v>2494</v>
      </c>
      <c r="O2960" t="s">
        <v>78</v>
      </c>
      <c r="P2960" t="s">
        <v>2492</v>
      </c>
      <c r="Q2960" t="s"/>
      <c r="R2960" t="s">
        <v>112</v>
      </c>
      <c r="S2960" t="s">
        <v>2497</v>
      </c>
      <c r="T2960" t="s">
        <v>81</v>
      </c>
      <c r="U2960" t="s">
        <v>82</v>
      </c>
      <c r="V2960" t="s">
        <v>83</v>
      </c>
      <c r="W2960" t="s">
        <v>84</v>
      </c>
      <c r="X2960" t="s"/>
      <c r="Y2960" t="s">
        <v>85</v>
      </c>
      <c r="Z2960">
        <f>HYPERLINK("https://hotel-media.eclerx.com/savepage/tk_1546241601013267_sr_188.html","info")</f>
        <v/>
      </c>
      <c r="AA2960" t="n">
        <v>123519</v>
      </c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177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1626217</v>
      </c>
      <c r="AZ2960" t="s">
        <v>2493</v>
      </c>
      <c r="BA2960" t="s"/>
      <c r="BB2960" t="n">
        <v>220946</v>
      </c>
      <c r="BC2960" t="n">
        <v>52.52144</v>
      </c>
      <c r="BD2960" t="n">
        <v>52.52144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2490</v>
      </c>
      <c r="F2961" t="n">
        <v>467247</v>
      </c>
      <c r="G2961" t="s">
        <v>74</v>
      </c>
      <c r="H2961" t="s">
        <v>75</v>
      </c>
      <c r="I2961" t="s"/>
      <c r="J2961" t="s">
        <v>74</v>
      </c>
      <c r="K2961" t="n">
        <v>190</v>
      </c>
      <c r="L2961" t="s">
        <v>76</v>
      </c>
      <c r="M2961" t="s"/>
      <c r="N2961" t="s">
        <v>2496</v>
      </c>
      <c r="O2961" t="s">
        <v>78</v>
      </c>
      <c r="P2961" t="s">
        <v>2492</v>
      </c>
      <c r="Q2961" t="s"/>
      <c r="R2961" t="s">
        <v>112</v>
      </c>
      <c r="S2961" t="s">
        <v>1009</v>
      </c>
      <c r="T2961" t="s">
        <v>81</v>
      </c>
      <c r="U2961" t="s">
        <v>82</v>
      </c>
      <c r="V2961" t="s">
        <v>83</v>
      </c>
      <c r="W2961" t="s">
        <v>84</v>
      </c>
      <c r="X2961" t="s"/>
      <c r="Y2961" t="s">
        <v>85</v>
      </c>
      <c r="Z2961">
        <f>HYPERLINK("https://hotel-media.eclerx.com/savepage/tk_1546241601013267_sr_188.html","info")</f>
        <v/>
      </c>
      <c r="AA2961" t="n">
        <v>123519</v>
      </c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177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1626217</v>
      </c>
      <c r="AZ2961" t="s">
        <v>2493</v>
      </c>
      <c r="BA2961" t="s"/>
      <c r="BB2961" t="n">
        <v>220946</v>
      </c>
      <c r="BC2961" t="n">
        <v>52.52144</v>
      </c>
      <c r="BD2961" t="n">
        <v>52.52144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2490</v>
      </c>
      <c r="F2962" t="n">
        <v>467247</v>
      </c>
      <c r="G2962" t="s">
        <v>74</v>
      </c>
      <c r="H2962" t="s">
        <v>75</v>
      </c>
      <c r="I2962" t="s"/>
      <c r="J2962" t="s">
        <v>74</v>
      </c>
      <c r="K2962" t="n">
        <v>190</v>
      </c>
      <c r="L2962" t="s">
        <v>76</v>
      </c>
      <c r="M2962" t="s"/>
      <c r="N2962" t="s">
        <v>2496</v>
      </c>
      <c r="O2962" t="s">
        <v>78</v>
      </c>
      <c r="P2962" t="s">
        <v>2492</v>
      </c>
      <c r="Q2962" t="s"/>
      <c r="R2962" t="s">
        <v>112</v>
      </c>
      <c r="S2962" t="s">
        <v>1009</v>
      </c>
      <c r="T2962" t="s">
        <v>81</v>
      </c>
      <c r="U2962" t="s">
        <v>82</v>
      </c>
      <c r="V2962" t="s">
        <v>83</v>
      </c>
      <c r="W2962" t="s">
        <v>109</v>
      </c>
      <c r="X2962" t="s"/>
      <c r="Y2962" t="s">
        <v>85</v>
      </c>
      <c r="Z2962">
        <f>HYPERLINK("https://hotel-media.eclerx.com/savepage/tk_1546241601013267_sr_188.html","info")</f>
        <v/>
      </c>
      <c r="AA2962" t="n">
        <v>123519</v>
      </c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177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1626217</v>
      </c>
      <c r="AZ2962" t="s">
        <v>2493</v>
      </c>
      <c r="BA2962" t="s"/>
      <c r="BB2962" t="n">
        <v>220946</v>
      </c>
      <c r="BC2962" t="n">
        <v>52.52144</v>
      </c>
      <c r="BD2962" t="n">
        <v>52.52144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2490</v>
      </c>
      <c r="F2963" t="n">
        <v>467247</v>
      </c>
      <c r="G2963" t="s">
        <v>74</v>
      </c>
      <c r="H2963" t="s">
        <v>75</v>
      </c>
      <c r="I2963" t="s"/>
      <c r="J2963" t="s">
        <v>74</v>
      </c>
      <c r="K2963" t="n">
        <v>196</v>
      </c>
      <c r="L2963" t="s">
        <v>76</v>
      </c>
      <c r="M2963" t="s"/>
      <c r="N2963" t="s">
        <v>2495</v>
      </c>
      <c r="O2963" t="s">
        <v>78</v>
      </c>
      <c r="P2963" t="s">
        <v>2492</v>
      </c>
      <c r="Q2963" t="s"/>
      <c r="R2963" t="s">
        <v>112</v>
      </c>
      <c r="S2963" t="s">
        <v>2498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>
        <f>HYPERLINK("https://hotel-media.eclerx.com/savepage/tk_1546241601013267_sr_188.html","info")</f>
        <v/>
      </c>
      <c r="AA2963" t="n">
        <v>123519</v>
      </c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177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1626217</v>
      </c>
      <c r="AZ2963" t="s">
        <v>2493</v>
      </c>
      <c r="BA2963" t="s"/>
      <c r="BB2963" t="n">
        <v>220946</v>
      </c>
      <c r="BC2963" t="n">
        <v>52.52144</v>
      </c>
      <c r="BD2963" t="n">
        <v>52.52144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2490</v>
      </c>
      <c r="F2964" t="n">
        <v>467247</v>
      </c>
      <c r="G2964" t="s">
        <v>74</v>
      </c>
      <c r="H2964" t="s">
        <v>75</v>
      </c>
      <c r="I2964" t="s"/>
      <c r="J2964" t="s">
        <v>74</v>
      </c>
      <c r="K2964" t="n">
        <v>196</v>
      </c>
      <c r="L2964" t="s">
        <v>76</v>
      </c>
      <c r="M2964" t="s"/>
      <c r="N2964" t="s">
        <v>2494</v>
      </c>
      <c r="O2964" t="s">
        <v>78</v>
      </c>
      <c r="P2964" t="s">
        <v>2492</v>
      </c>
      <c r="Q2964" t="s"/>
      <c r="R2964" t="s">
        <v>112</v>
      </c>
      <c r="S2964" t="s">
        <v>2498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>
        <f>HYPERLINK("https://hotel-media.eclerx.com/savepage/tk_1546241601013267_sr_188.html","info")</f>
        <v/>
      </c>
      <c r="AA2964" t="n">
        <v>123519</v>
      </c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177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1626217</v>
      </c>
      <c r="AZ2964" t="s">
        <v>2493</v>
      </c>
      <c r="BA2964" t="s"/>
      <c r="BB2964" t="n">
        <v>220946</v>
      </c>
      <c r="BC2964" t="n">
        <v>52.52144</v>
      </c>
      <c r="BD2964" t="n">
        <v>52.52144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2490</v>
      </c>
      <c r="F2965" t="n">
        <v>467247</v>
      </c>
      <c r="G2965" t="s">
        <v>74</v>
      </c>
      <c r="H2965" t="s">
        <v>75</v>
      </c>
      <c r="I2965" t="s"/>
      <c r="J2965" t="s">
        <v>74</v>
      </c>
      <c r="K2965" t="n">
        <v>202</v>
      </c>
      <c r="L2965" t="s">
        <v>76</v>
      </c>
      <c r="M2965" t="s"/>
      <c r="N2965" t="s">
        <v>2499</v>
      </c>
      <c r="O2965" t="s">
        <v>78</v>
      </c>
      <c r="P2965" t="s">
        <v>2492</v>
      </c>
      <c r="Q2965" t="s"/>
      <c r="R2965" t="s">
        <v>112</v>
      </c>
      <c r="S2965" t="s">
        <v>2500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>
        <f>HYPERLINK("https://hotel-media.eclerx.com/savepage/tk_1546241601013267_sr_188.html","info")</f>
        <v/>
      </c>
      <c r="AA2965" t="n">
        <v>123519</v>
      </c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177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1626217</v>
      </c>
      <c r="AZ2965" t="s">
        <v>2493</v>
      </c>
      <c r="BA2965" t="s"/>
      <c r="BB2965" t="n">
        <v>220946</v>
      </c>
      <c r="BC2965" t="n">
        <v>52.52144</v>
      </c>
      <c r="BD2965" t="n">
        <v>52.52144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2490</v>
      </c>
      <c r="F2966" t="n">
        <v>467247</v>
      </c>
      <c r="G2966" t="s">
        <v>74</v>
      </c>
      <c r="H2966" t="s">
        <v>75</v>
      </c>
      <c r="I2966" t="s"/>
      <c r="J2966" t="s">
        <v>74</v>
      </c>
      <c r="K2966" t="n">
        <v>224</v>
      </c>
      <c r="L2966" t="s">
        <v>76</v>
      </c>
      <c r="M2966" t="s"/>
      <c r="N2966" t="s">
        <v>2501</v>
      </c>
      <c r="O2966" t="s">
        <v>78</v>
      </c>
      <c r="P2966" t="s">
        <v>2492</v>
      </c>
      <c r="Q2966" t="s"/>
      <c r="R2966" t="s">
        <v>112</v>
      </c>
      <c r="S2966" t="s">
        <v>1345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>
        <f>HYPERLINK("https://hotel-media.eclerx.com/savepage/tk_1546241601013267_sr_188.html","info")</f>
        <v/>
      </c>
      <c r="AA2966" t="n">
        <v>123519</v>
      </c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177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1626217</v>
      </c>
      <c r="AZ2966" t="s">
        <v>2493</v>
      </c>
      <c r="BA2966" t="s"/>
      <c r="BB2966" t="n">
        <v>220946</v>
      </c>
      <c r="BC2966" t="n">
        <v>52.52144</v>
      </c>
      <c r="BD2966" t="n">
        <v>52.52144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2490</v>
      </c>
      <c r="F2967" t="n">
        <v>467247</v>
      </c>
      <c r="G2967" t="s">
        <v>74</v>
      </c>
      <c r="H2967" t="s">
        <v>75</v>
      </c>
      <c r="I2967" t="s"/>
      <c r="J2967" t="s">
        <v>74</v>
      </c>
      <c r="K2967" t="n">
        <v>226</v>
      </c>
      <c r="L2967" t="s">
        <v>76</v>
      </c>
      <c r="M2967" t="s"/>
      <c r="N2967" t="s">
        <v>2496</v>
      </c>
      <c r="O2967" t="s">
        <v>78</v>
      </c>
      <c r="P2967" t="s">
        <v>2492</v>
      </c>
      <c r="Q2967" t="s"/>
      <c r="R2967" t="s">
        <v>112</v>
      </c>
      <c r="S2967" t="s">
        <v>2502</v>
      </c>
      <c r="T2967" t="s">
        <v>81</v>
      </c>
      <c r="U2967" t="s">
        <v>82</v>
      </c>
      <c r="V2967" t="s">
        <v>83</v>
      </c>
      <c r="W2967" t="s">
        <v>84</v>
      </c>
      <c r="X2967" t="s"/>
      <c r="Y2967" t="s">
        <v>85</v>
      </c>
      <c r="Z2967">
        <f>HYPERLINK("https://hotel-media.eclerx.com/savepage/tk_1546241601013267_sr_188.html","info")</f>
        <v/>
      </c>
      <c r="AA2967" t="n">
        <v>123519</v>
      </c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177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1626217</v>
      </c>
      <c r="AZ2967" t="s">
        <v>2493</v>
      </c>
      <c r="BA2967" t="s"/>
      <c r="BB2967" t="n">
        <v>220946</v>
      </c>
      <c r="BC2967" t="n">
        <v>52.52144</v>
      </c>
      <c r="BD2967" t="n">
        <v>52.52144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2490</v>
      </c>
      <c r="F2968" t="n">
        <v>467247</v>
      </c>
      <c r="G2968" t="s">
        <v>74</v>
      </c>
      <c r="H2968" t="s">
        <v>75</v>
      </c>
      <c r="I2968" t="s"/>
      <c r="J2968" t="s">
        <v>74</v>
      </c>
      <c r="K2968" t="n">
        <v>250</v>
      </c>
      <c r="L2968" t="s">
        <v>76</v>
      </c>
      <c r="M2968" t="s"/>
      <c r="N2968" t="s">
        <v>2499</v>
      </c>
      <c r="O2968" t="s">
        <v>78</v>
      </c>
      <c r="P2968" t="s">
        <v>2492</v>
      </c>
      <c r="Q2968" t="s"/>
      <c r="R2968" t="s">
        <v>112</v>
      </c>
      <c r="S2968" t="s">
        <v>2503</v>
      </c>
      <c r="T2968" t="s">
        <v>81</v>
      </c>
      <c r="U2968" t="s">
        <v>82</v>
      </c>
      <c r="V2968" t="s">
        <v>83</v>
      </c>
      <c r="W2968" t="s">
        <v>84</v>
      </c>
      <c r="X2968" t="s"/>
      <c r="Y2968" t="s">
        <v>85</v>
      </c>
      <c r="Z2968">
        <f>HYPERLINK("https://hotel-media.eclerx.com/savepage/tk_1546241601013267_sr_188.html","info")</f>
        <v/>
      </c>
      <c r="AA2968" t="n">
        <v>123519</v>
      </c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177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1626217</v>
      </c>
      <c r="AZ2968" t="s">
        <v>2493</v>
      </c>
      <c r="BA2968" t="s"/>
      <c r="BB2968" t="n">
        <v>220946</v>
      </c>
      <c r="BC2968" t="n">
        <v>52.52144</v>
      </c>
      <c r="BD2968" t="n">
        <v>52.52144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2490</v>
      </c>
      <c r="F2969" t="n">
        <v>467247</v>
      </c>
      <c r="G2969" t="s">
        <v>74</v>
      </c>
      <c r="H2969" t="s">
        <v>75</v>
      </c>
      <c r="I2969" t="s"/>
      <c r="J2969" t="s">
        <v>74</v>
      </c>
      <c r="K2969" t="n">
        <v>280</v>
      </c>
      <c r="L2969" t="s">
        <v>76</v>
      </c>
      <c r="M2969" t="s"/>
      <c r="N2969" t="s">
        <v>2501</v>
      </c>
      <c r="O2969" t="s">
        <v>78</v>
      </c>
      <c r="P2969" t="s">
        <v>2492</v>
      </c>
      <c r="Q2969" t="s"/>
      <c r="R2969" t="s">
        <v>112</v>
      </c>
      <c r="S2969" t="s">
        <v>128</v>
      </c>
      <c r="T2969" t="s">
        <v>81</v>
      </c>
      <c r="U2969" t="s">
        <v>82</v>
      </c>
      <c r="V2969" t="s">
        <v>83</v>
      </c>
      <c r="W2969" t="s">
        <v>84</v>
      </c>
      <c r="X2969" t="s"/>
      <c r="Y2969" t="s">
        <v>85</v>
      </c>
      <c r="Z2969">
        <f>HYPERLINK("https://hotel-media.eclerx.com/savepage/tk_1546241601013267_sr_188.html","info")</f>
        <v/>
      </c>
      <c r="AA2969" t="n">
        <v>123519</v>
      </c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177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1626217</v>
      </c>
      <c r="AZ2969" t="s">
        <v>2493</v>
      </c>
      <c r="BA2969" t="s"/>
      <c r="BB2969" t="n">
        <v>220946</v>
      </c>
      <c r="BC2969" t="n">
        <v>52.52144</v>
      </c>
      <c r="BD2969" t="n">
        <v>52.52144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2490</v>
      </c>
      <c r="F2970" t="n">
        <v>467247</v>
      </c>
      <c r="G2970" t="s">
        <v>74</v>
      </c>
      <c r="H2970" t="s">
        <v>75</v>
      </c>
      <c r="I2970" t="s"/>
      <c r="J2970" t="s">
        <v>74</v>
      </c>
      <c r="K2970" t="n">
        <v>520</v>
      </c>
      <c r="L2970" t="s">
        <v>76</v>
      </c>
      <c r="M2970" t="s"/>
      <c r="N2970" t="s">
        <v>2504</v>
      </c>
      <c r="O2970" t="s">
        <v>78</v>
      </c>
      <c r="P2970" t="s">
        <v>2492</v>
      </c>
      <c r="Q2970" t="s"/>
      <c r="R2970" t="s">
        <v>112</v>
      </c>
      <c r="S2970" t="s">
        <v>2505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>
        <f>HYPERLINK("https://hotel-media.eclerx.com/savepage/tk_1546241601013267_sr_188.html","info")</f>
        <v/>
      </c>
      <c r="AA2970" t="n">
        <v>123519</v>
      </c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177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1626217</v>
      </c>
      <c r="AZ2970" t="s">
        <v>2493</v>
      </c>
      <c r="BA2970" t="s"/>
      <c r="BB2970" t="n">
        <v>220946</v>
      </c>
      <c r="BC2970" t="n">
        <v>52.52144</v>
      </c>
      <c r="BD2970" t="n">
        <v>52.52144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2490</v>
      </c>
      <c r="F2971" t="n">
        <v>467247</v>
      </c>
      <c r="G2971" t="s">
        <v>74</v>
      </c>
      <c r="H2971" t="s">
        <v>75</v>
      </c>
      <c r="I2971" t="s"/>
      <c r="J2971" t="s">
        <v>74</v>
      </c>
      <c r="K2971" t="n">
        <v>650</v>
      </c>
      <c r="L2971" t="s">
        <v>76</v>
      </c>
      <c r="M2971" t="s"/>
      <c r="N2971" t="s">
        <v>2504</v>
      </c>
      <c r="O2971" t="s">
        <v>78</v>
      </c>
      <c r="P2971" t="s">
        <v>2492</v>
      </c>
      <c r="Q2971" t="s"/>
      <c r="R2971" t="s">
        <v>112</v>
      </c>
      <c r="S2971" t="s">
        <v>2506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>
        <f>HYPERLINK("https://hotel-media.eclerx.com/savepage/tk_1546241601013267_sr_188.html","info")</f>
        <v/>
      </c>
      <c r="AA2971" t="n">
        <v>123519</v>
      </c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177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1626217</v>
      </c>
      <c r="AZ2971" t="s">
        <v>2493</v>
      </c>
      <c r="BA2971" t="s"/>
      <c r="BB2971" t="n">
        <v>220946</v>
      </c>
      <c r="BC2971" t="n">
        <v>52.52144</v>
      </c>
      <c r="BD2971" t="n">
        <v>52.52144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2490</v>
      </c>
      <c r="F2972" t="n">
        <v>467247</v>
      </c>
      <c r="G2972" t="s">
        <v>74</v>
      </c>
      <c r="H2972" t="s">
        <v>75</v>
      </c>
      <c r="I2972" t="s"/>
      <c r="J2972" t="s">
        <v>74</v>
      </c>
      <c r="K2972" t="n">
        <v>680</v>
      </c>
      <c r="L2972" t="s">
        <v>76</v>
      </c>
      <c r="M2972" t="s"/>
      <c r="N2972" t="s">
        <v>2507</v>
      </c>
      <c r="O2972" t="s">
        <v>78</v>
      </c>
      <c r="P2972" t="s">
        <v>2492</v>
      </c>
      <c r="Q2972" t="s"/>
      <c r="R2972" t="s">
        <v>112</v>
      </c>
      <c r="S2972" t="s">
        <v>2508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>
        <f>HYPERLINK("https://hotel-media.eclerx.com/savepage/tk_1546241601013267_sr_188.html","info")</f>
        <v/>
      </c>
      <c r="AA2972" t="n">
        <v>123519</v>
      </c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177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1626217</v>
      </c>
      <c r="AZ2972" t="s">
        <v>2493</v>
      </c>
      <c r="BA2972" t="s"/>
      <c r="BB2972" t="n">
        <v>220946</v>
      </c>
      <c r="BC2972" t="n">
        <v>52.52144</v>
      </c>
      <c r="BD2972" t="n">
        <v>52.52144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2490</v>
      </c>
      <c r="F2973" t="n">
        <v>467247</v>
      </c>
      <c r="G2973" t="s">
        <v>74</v>
      </c>
      <c r="H2973" t="s">
        <v>75</v>
      </c>
      <c r="I2973" t="s"/>
      <c r="J2973" t="s">
        <v>74</v>
      </c>
      <c r="K2973" t="n">
        <v>850</v>
      </c>
      <c r="L2973" t="s">
        <v>76</v>
      </c>
      <c r="M2973" t="s"/>
      <c r="N2973" t="s">
        <v>2507</v>
      </c>
      <c r="O2973" t="s">
        <v>78</v>
      </c>
      <c r="P2973" t="s">
        <v>2492</v>
      </c>
      <c r="Q2973" t="s"/>
      <c r="R2973" t="s">
        <v>112</v>
      </c>
      <c r="S2973" t="s">
        <v>2509</v>
      </c>
      <c r="T2973" t="s">
        <v>81</v>
      </c>
      <c r="U2973" t="s">
        <v>82</v>
      </c>
      <c r="V2973" t="s">
        <v>83</v>
      </c>
      <c r="W2973" t="s">
        <v>84</v>
      </c>
      <c r="X2973" t="s"/>
      <c r="Y2973" t="s">
        <v>85</v>
      </c>
      <c r="Z2973">
        <f>HYPERLINK("https://hotel-media.eclerx.com/savepage/tk_1546241601013267_sr_188.html","info")</f>
        <v/>
      </c>
      <c r="AA2973" t="n">
        <v>123519</v>
      </c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177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1626217</v>
      </c>
      <c r="AZ2973" t="s">
        <v>2493</v>
      </c>
      <c r="BA2973" t="s"/>
      <c r="BB2973" t="n">
        <v>220946</v>
      </c>
      <c r="BC2973" t="n">
        <v>52.52144</v>
      </c>
      <c r="BD2973" t="n">
        <v>52.52144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828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51.99</v>
      </c>
      <c r="L2974" t="s">
        <v>76</v>
      </c>
      <c r="M2974" t="s"/>
      <c r="N2974" t="s">
        <v>354</v>
      </c>
      <c r="O2974" t="s">
        <v>78</v>
      </c>
      <c r="P2974" t="s">
        <v>828</v>
      </c>
      <c r="Q2974" t="s"/>
      <c r="R2974" t="s">
        <v>79</v>
      </c>
      <c r="S2974" t="s">
        <v>829</v>
      </c>
      <c r="T2974" t="s">
        <v>81</v>
      </c>
      <c r="U2974" t="s">
        <v>82</v>
      </c>
      <c r="V2974" t="s">
        <v>83</v>
      </c>
      <c r="W2974" t="s">
        <v>109</v>
      </c>
      <c r="X2974" t="s"/>
      <c r="Y2974" t="s">
        <v>85</v>
      </c>
      <c r="Z2974">
        <f>HYPERLINK("https://hotel-media.eclerx.com/savepage/tk_15462419424499345_sr_189.html","info")</f>
        <v/>
      </c>
      <c r="AA2974" t="n">
        <v>-5876999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323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5876999</v>
      </c>
      <c r="AZ2974" t="s">
        <v>830</v>
      </c>
      <c r="BA2974" t="s"/>
      <c r="BB2974" t="n">
        <v>431937</v>
      </c>
      <c r="BC2974" t="n">
        <v>52.421393</v>
      </c>
      <c r="BD2974" t="n">
        <v>52.421393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828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60</v>
      </c>
      <c r="L2975" t="s">
        <v>76</v>
      </c>
      <c r="M2975" t="s"/>
      <c r="N2975" t="s">
        <v>201</v>
      </c>
      <c r="O2975" t="s">
        <v>78</v>
      </c>
      <c r="P2975" t="s">
        <v>828</v>
      </c>
      <c r="Q2975" t="s"/>
      <c r="R2975" t="s">
        <v>79</v>
      </c>
      <c r="S2975" t="s">
        <v>377</v>
      </c>
      <c r="T2975" t="s">
        <v>81</v>
      </c>
      <c r="U2975" t="s">
        <v>82</v>
      </c>
      <c r="V2975" t="s">
        <v>83</v>
      </c>
      <c r="W2975" t="s">
        <v>109</v>
      </c>
      <c r="X2975" t="s"/>
      <c r="Y2975" t="s">
        <v>85</v>
      </c>
      <c r="Z2975">
        <f>HYPERLINK("https://hotel-media.eclerx.com/savepage/tk_15462419424499345_sr_189.html","info")</f>
        <v/>
      </c>
      <c r="AA2975" t="n">
        <v>-5876999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323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5876999</v>
      </c>
      <c r="AZ2975" t="s">
        <v>830</v>
      </c>
      <c r="BA2975" t="s"/>
      <c r="BB2975" t="n">
        <v>431937</v>
      </c>
      <c r="BC2975" t="n">
        <v>52.421393</v>
      </c>
      <c r="BD2975" t="n">
        <v>52.421393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828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61.5</v>
      </c>
      <c r="L2976" t="s">
        <v>76</v>
      </c>
      <c r="M2976" t="s"/>
      <c r="N2976" t="s">
        <v>191</v>
      </c>
      <c r="O2976" t="s">
        <v>78</v>
      </c>
      <c r="P2976" t="s">
        <v>828</v>
      </c>
      <c r="Q2976" t="s"/>
      <c r="R2976" t="s">
        <v>79</v>
      </c>
      <c r="S2976" t="s">
        <v>831</v>
      </c>
      <c r="T2976" t="s">
        <v>81</v>
      </c>
      <c r="U2976" t="s">
        <v>82</v>
      </c>
      <c r="V2976" t="s">
        <v>83</v>
      </c>
      <c r="W2976" t="s">
        <v>109</v>
      </c>
      <c r="X2976" t="s"/>
      <c r="Y2976" t="s">
        <v>85</v>
      </c>
      <c r="Z2976">
        <f>HYPERLINK("https://hotel-media.eclerx.com/savepage/tk_15462419424499345_sr_189.html","info")</f>
        <v/>
      </c>
      <c r="AA2976" t="n">
        <v>-5876999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323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5876999</v>
      </c>
      <c r="AZ2976" t="s">
        <v>830</v>
      </c>
      <c r="BA2976" t="s"/>
      <c r="BB2976" t="n">
        <v>431937</v>
      </c>
      <c r="BC2976" t="n">
        <v>52.421393</v>
      </c>
      <c r="BD2976" t="n">
        <v>52.421393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828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75</v>
      </c>
      <c r="L2977" t="s">
        <v>76</v>
      </c>
      <c r="M2977" t="s"/>
      <c r="N2977" t="s">
        <v>183</v>
      </c>
      <c r="O2977" t="s">
        <v>78</v>
      </c>
      <c r="P2977" t="s">
        <v>828</v>
      </c>
      <c r="Q2977" t="s"/>
      <c r="R2977" t="s">
        <v>79</v>
      </c>
      <c r="S2977" t="s">
        <v>210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>
        <f>HYPERLINK("https://hotel-media.eclerx.com/savepage/tk_15462419424499345_sr_189.html","info")</f>
        <v/>
      </c>
      <c r="AA2977" t="n">
        <v>-5876999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323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5876999</v>
      </c>
      <c r="AZ2977" t="s">
        <v>830</v>
      </c>
      <c r="BA2977" t="s"/>
      <c r="BB2977" t="n">
        <v>431937</v>
      </c>
      <c r="BC2977" t="n">
        <v>52.421393</v>
      </c>
      <c r="BD2977" t="n">
        <v>52.421393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828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84</v>
      </c>
      <c r="L2978" t="s">
        <v>76</v>
      </c>
      <c r="M2978" t="s"/>
      <c r="N2978" t="s">
        <v>191</v>
      </c>
      <c r="O2978" t="s">
        <v>78</v>
      </c>
      <c r="P2978" t="s">
        <v>828</v>
      </c>
      <c r="Q2978" t="s"/>
      <c r="R2978" t="s">
        <v>79</v>
      </c>
      <c r="S2978" t="s">
        <v>179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>
        <f>HYPERLINK("https://hotel-media.eclerx.com/savepage/tk_15462419424499345_sr_189.html","info")</f>
        <v/>
      </c>
      <c r="AA2978" t="n">
        <v>-5876999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323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5876999</v>
      </c>
      <c r="AZ2978" t="s">
        <v>830</v>
      </c>
      <c r="BA2978" t="s"/>
      <c r="BB2978" t="n">
        <v>431937</v>
      </c>
      <c r="BC2978" t="n">
        <v>52.421393</v>
      </c>
      <c r="BD2978" t="n">
        <v>52.421393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331</v>
      </c>
      <c r="F2979" t="n">
        <v>3581213</v>
      </c>
      <c r="G2979" t="s">
        <v>74</v>
      </c>
      <c r="H2979" t="s">
        <v>75</v>
      </c>
      <c r="I2979" t="s"/>
      <c r="J2979" t="s">
        <v>74</v>
      </c>
      <c r="K2979" t="n">
        <v>137</v>
      </c>
      <c r="L2979" t="s">
        <v>76</v>
      </c>
      <c r="M2979" t="s"/>
      <c r="N2979" t="s">
        <v>93</v>
      </c>
      <c r="O2979" t="s">
        <v>78</v>
      </c>
      <c r="P2979" t="s">
        <v>332</v>
      </c>
      <c r="Q2979" t="s"/>
      <c r="R2979" t="s">
        <v>112</v>
      </c>
      <c r="S2979" t="s">
        <v>333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>
        <f>HYPERLINK("https://hotel-media.eclerx.com/savepage/tk_15462420642142742_sr_188.html","info")</f>
        <v/>
      </c>
      <c r="AA2979" t="n">
        <v>273589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430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2071480</v>
      </c>
      <c r="AZ2979" t="s">
        <v>334</v>
      </c>
      <c r="BA2979" t="s"/>
      <c r="BB2979" t="n">
        <v>154724</v>
      </c>
      <c r="BC2979" t="n">
        <v>52.5296</v>
      </c>
      <c r="BD2979" t="n">
        <v>52.5296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331</v>
      </c>
      <c r="F2980" t="n">
        <v>3581213</v>
      </c>
      <c r="G2980" t="s">
        <v>74</v>
      </c>
      <c r="H2980" t="s">
        <v>75</v>
      </c>
      <c r="I2980" t="s"/>
      <c r="J2980" t="s">
        <v>74</v>
      </c>
      <c r="K2980" t="n">
        <v>144</v>
      </c>
      <c r="L2980" t="s">
        <v>76</v>
      </c>
      <c r="M2980" t="s"/>
      <c r="N2980" t="s">
        <v>95</v>
      </c>
      <c r="O2980" t="s">
        <v>78</v>
      </c>
      <c r="P2980" t="s">
        <v>332</v>
      </c>
      <c r="Q2980" t="s"/>
      <c r="R2980" t="s">
        <v>112</v>
      </c>
      <c r="S2980" t="s">
        <v>335</v>
      </c>
      <c r="T2980" t="s">
        <v>81</v>
      </c>
      <c r="U2980" t="s">
        <v>82</v>
      </c>
      <c r="V2980" t="s">
        <v>83</v>
      </c>
      <c r="W2980" t="s">
        <v>84</v>
      </c>
      <c r="X2980" t="s"/>
      <c r="Y2980" t="s">
        <v>85</v>
      </c>
      <c r="Z2980">
        <f>HYPERLINK("https://hotel-media.eclerx.com/savepage/tk_15462420642142742_sr_188.html","info")</f>
        <v/>
      </c>
      <c r="AA2980" t="n">
        <v>273589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430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2071480</v>
      </c>
      <c r="AZ2980" t="s">
        <v>334</v>
      </c>
      <c r="BA2980" t="s"/>
      <c r="BB2980" t="n">
        <v>154724</v>
      </c>
      <c r="BC2980" t="n">
        <v>52.5296</v>
      </c>
      <c r="BD2980" t="n">
        <v>52.5296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331</v>
      </c>
      <c r="F2981" t="n">
        <v>3581213</v>
      </c>
      <c r="G2981" t="s">
        <v>74</v>
      </c>
      <c r="H2981" t="s">
        <v>75</v>
      </c>
      <c r="I2981" t="s"/>
      <c r="J2981" t="s">
        <v>74</v>
      </c>
      <c r="K2981" t="n">
        <v>151.99</v>
      </c>
      <c r="L2981" t="s">
        <v>76</v>
      </c>
      <c r="M2981" t="s"/>
      <c r="N2981" t="s">
        <v>218</v>
      </c>
      <c r="O2981" t="s">
        <v>78</v>
      </c>
      <c r="P2981" t="s">
        <v>332</v>
      </c>
      <c r="Q2981" t="s"/>
      <c r="R2981" t="s">
        <v>112</v>
      </c>
      <c r="S2981" t="s">
        <v>336</v>
      </c>
      <c r="T2981" t="s">
        <v>81</v>
      </c>
      <c r="U2981" t="s">
        <v>82</v>
      </c>
      <c r="V2981" t="s">
        <v>83</v>
      </c>
      <c r="W2981" t="s">
        <v>109</v>
      </c>
      <c r="X2981" t="s"/>
      <c r="Y2981" t="s">
        <v>85</v>
      </c>
      <c r="Z2981">
        <f>HYPERLINK("https://hotel-media.eclerx.com/savepage/tk_15462420642142742_sr_188.html","info")</f>
        <v/>
      </c>
      <c r="AA2981" t="n">
        <v>273589</v>
      </c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430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2071480</v>
      </c>
      <c r="AZ2981" t="s">
        <v>334</v>
      </c>
      <c r="BA2981" t="s"/>
      <c r="BB2981" t="n">
        <v>154724</v>
      </c>
      <c r="BC2981" t="n">
        <v>52.5296</v>
      </c>
      <c r="BD2981" t="n">
        <v>52.5296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1733</v>
      </c>
      <c r="F2982" t="n">
        <v>1156606</v>
      </c>
      <c r="G2982" t="s">
        <v>74</v>
      </c>
      <c r="H2982" t="s">
        <v>75</v>
      </c>
      <c r="I2982" t="s"/>
      <c r="J2982" t="s">
        <v>74</v>
      </c>
      <c r="K2982" t="n">
        <v>74</v>
      </c>
      <c r="L2982" t="s">
        <v>76</v>
      </c>
      <c r="M2982" t="s"/>
      <c r="N2982" t="s">
        <v>104</v>
      </c>
      <c r="O2982" t="s">
        <v>78</v>
      </c>
      <c r="P2982" t="s">
        <v>1734</v>
      </c>
      <c r="Q2982" t="s"/>
      <c r="R2982" t="s">
        <v>380</v>
      </c>
      <c r="S2982" t="s">
        <v>600</v>
      </c>
      <c r="T2982" t="s">
        <v>81</v>
      </c>
      <c r="U2982" t="s">
        <v>82</v>
      </c>
      <c r="V2982" t="s">
        <v>83</v>
      </c>
      <c r="W2982" t="s">
        <v>84</v>
      </c>
      <c r="X2982" t="s"/>
      <c r="Y2982" t="s">
        <v>85</v>
      </c>
      <c r="Z2982">
        <f>HYPERLINK("https://hotel-media.eclerx.com/savepage/tk_15462423617641885_sr_189.html","info")</f>
        <v/>
      </c>
      <c r="AA2982" t="n">
        <v>181387</v>
      </c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518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1213867</v>
      </c>
      <c r="AZ2982" t="s">
        <v>1735</v>
      </c>
      <c r="BA2982" t="s"/>
      <c r="BB2982" t="n">
        <v>552857</v>
      </c>
      <c r="BC2982" t="n">
        <v>52.52513</v>
      </c>
      <c r="BD2982" t="n">
        <v>52.52513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2428</v>
      </c>
      <c r="F2983" t="n">
        <v>-1</v>
      </c>
      <c r="G2983" t="s">
        <v>74</v>
      </c>
      <c r="H2983" t="s">
        <v>75</v>
      </c>
      <c r="I2983" t="s"/>
      <c r="J2983" t="s">
        <v>74</v>
      </c>
      <c r="K2983" t="n">
        <v>105.25</v>
      </c>
      <c r="L2983" t="s">
        <v>76</v>
      </c>
      <c r="M2983" t="s"/>
      <c r="N2983" t="s">
        <v>93</v>
      </c>
      <c r="O2983" t="s">
        <v>78</v>
      </c>
      <c r="P2983" t="s">
        <v>2428</v>
      </c>
      <c r="Q2983" t="s"/>
      <c r="R2983" t="s">
        <v>171</v>
      </c>
      <c r="S2983" t="s">
        <v>2429</v>
      </c>
      <c r="T2983" t="s">
        <v>81</v>
      </c>
      <c r="U2983" t="s">
        <v>82</v>
      </c>
      <c r="V2983" t="s">
        <v>83</v>
      </c>
      <c r="W2983" t="s">
        <v>109</v>
      </c>
      <c r="X2983" t="s"/>
      <c r="Y2983" t="s">
        <v>85</v>
      </c>
      <c r="Z2983">
        <f>HYPERLINK("https://hotel-media.eclerx.com/savepage/tk_15462421561758888_sr_189.html","info")</f>
        <v/>
      </c>
      <c r="AA2983" t="n">
        <v>-2071514</v>
      </c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421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2071514</v>
      </c>
      <c r="AZ2983" t="s">
        <v>2430</v>
      </c>
      <c r="BA2983" t="s"/>
      <c r="BB2983" t="n">
        <v>656362</v>
      </c>
      <c r="BC2983" t="n">
        <v>52.50037</v>
      </c>
      <c r="BD2983" t="n">
        <v>52.50037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2428</v>
      </c>
      <c r="F2984" t="n">
        <v>-1</v>
      </c>
      <c r="G2984" t="s">
        <v>74</v>
      </c>
      <c r="H2984" t="s">
        <v>75</v>
      </c>
      <c r="I2984" t="s"/>
      <c r="J2984" t="s">
        <v>74</v>
      </c>
      <c r="K2984" t="n">
        <v>116.5</v>
      </c>
      <c r="L2984" t="s">
        <v>76</v>
      </c>
      <c r="M2984" t="s"/>
      <c r="N2984" t="s">
        <v>104</v>
      </c>
      <c r="O2984" t="s">
        <v>78</v>
      </c>
      <c r="P2984" t="s">
        <v>2428</v>
      </c>
      <c r="Q2984" t="s"/>
      <c r="R2984" t="s">
        <v>171</v>
      </c>
      <c r="S2984" t="s">
        <v>290</v>
      </c>
      <c r="T2984" t="s">
        <v>81</v>
      </c>
      <c r="U2984" t="s">
        <v>82</v>
      </c>
      <c r="V2984" t="s">
        <v>83</v>
      </c>
      <c r="W2984" t="s">
        <v>109</v>
      </c>
      <c r="X2984" t="s"/>
      <c r="Y2984" t="s">
        <v>85</v>
      </c>
      <c r="Z2984">
        <f>HYPERLINK("https://hotel-media.eclerx.com/savepage/tk_15462421561758888_sr_189.html","info")</f>
        <v/>
      </c>
      <c r="AA2984" t="n">
        <v>-2071514</v>
      </c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421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2071514</v>
      </c>
      <c r="AZ2984" t="s">
        <v>2430</v>
      </c>
      <c r="BA2984" t="s"/>
      <c r="BB2984" t="n">
        <v>656362</v>
      </c>
      <c r="BC2984" t="n">
        <v>52.50037</v>
      </c>
      <c r="BD2984" t="n">
        <v>52.50037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2193</v>
      </c>
      <c r="F2985" t="n">
        <v>401961</v>
      </c>
      <c r="G2985" t="s">
        <v>74</v>
      </c>
      <c r="H2985" t="s">
        <v>75</v>
      </c>
      <c r="I2985" t="s"/>
      <c r="J2985" t="s">
        <v>74</v>
      </c>
      <c r="K2985" t="n">
        <v>204</v>
      </c>
      <c r="L2985" t="s">
        <v>76</v>
      </c>
      <c r="M2985" t="s"/>
      <c r="N2985" t="s">
        <v>2194</v>
      </c>
      <c r="O2985" t="s">
        <v>78</v>
      </c>
      <c r="P2985" t="s">
        <v>2195</v>
      </c>
      <c r="Q2985" t="s"/>
      <c r="R2985" t="s">
        <v>112</v>
      </c>
      <c r="S2985" t="s">
        <v>2196</v>
      </c>
      <c r="T2985" t="s">
        <v>81</v>
      </c>
      <c r="U2985" t="s">
        <v>82</v>
      </c>
      <c r="V2985" t="s">
        <v>83</v>
      </c>
      <c r="W2985" t="s">
        <v>84</v>
      </c>
      <c r="X2985" t="s"/>
      <c r="Y2985" t="s">
        <v>85</v>
      </c>
      <c r="Z2985">
        <f>HYPERLINK("https://hotel-media.eclerx.com/savepage/tk_15462413175587595_sr_189.html","info")</f>
        <v/>
      </c>
      <c r="AA2985" t="n">
        <v>115865</v>
      </c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22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955309</v>
      </c>
      <c r="AZ2985" t="s">
        <v>2197</v>
      </c>
      <c r="BA2985" t="s"/>
      <c r="BB2985" t="n">
        <v>419115</v>
      </c>
      <c r="BC2985" t="n">
        <v>52.456817</v>
      </c>
      <c r="BD2985" t="n">
        <v>52.456817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2193</v>
      </c>
      <c r="F2986" t="n">
        <v>401961</v>
      </c>
      <c r="G2986" t="s">
        <v>74</v>
      </c>
      <c r="H2986" t="s">
        <v>75</v>
      </c>
      <c r="I2986" t="s"/>
      <c r="J2986" t="s">
        <v>74</v>
      </c>
      <c r="K2986" t="n">
        <v>214</v>
      </c>
      <c r="L2986" t="s">
        <v>76</v>
      </c>
      <c r="M2986" t="s"/>
      <c r="N2986" t="s">
        <v>2001</v>
      </c>
      <c r="O2986" t="s">
        <v>78</v>
      </c>
      <c r="P2986" t="s">
        <v>2195</v>
      </c>
      <c r="Q2986" t="s"/>
      <c r="R2986" t="s">
        <v>112</v>
      </c>
      <c r="S2986" t="s">
        <v>2198</v>
      </c>
      <c r="T2986" t="s">
        <v>81</v>
      </c>
      <c r="U2986" t="s">
        <v>82</v>
      </c>
      <c r="V2986" t="s">
        <v>83</v>
      </c>
      <c r="W2986" t="s">
        <v>84</v>
      </c>
      <c r="X2986" t="s"/>
      <c r="Y2986" t="s">
        <v>85</v>
      </c>
      <c r="Z2986">
        <f>HYPERLINK("https://hotel-media.eclerx.com/savepage/tk_15462413175587595_sr_189.html","info")</f>
        <v/>
      </c>
      <c r="AA2986" t="n">
        <v>115865</v>
      </c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22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955309</v>
      </c>
      <c r="AZ2986" t="s">
        <v>2197</v>
      </c>
      <c r="BA2986" t="s"/>
      <c r="BB2986" t="n">
        <v>419115</v>
      </c>
      <c r="BC2986" t="n">
        <v>52.456817</v>
      </c>
      <c r="BD2986" t="n">
        <v>52.456817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1852</v>
      </c>
      <c r="F2987" t="n">
        <v>265053</v>
      </c>
      <c r="G2987" t="s">
        <v>74</v>
      </c>
      <c r="H2987" t="s">
        <v>75</v>
      </c>
      <c r="I2987" t="s"/>
      <c r="J2987" t="s">
        <v>74</v>
      </c>
      <c r="K2987" t="n">
        <v>152.11</v>
      </c>
      <c r="L2987" t="s">
        <v>76</v>
      </c>
      <c r="M2987" t="s"/>
      <c r="N2987" t="s">
        <v>292</v>
      </c>
      <c r="O2987" t="s">
        <v>78</v>
      </c>
      <c r="P2987" t="s">
        <v>1853</v>
      </c>
      <c r="Q2987" t="s"/>
      <c r="R2987" t="s">
        <v>112</v>
      </c>
      <c r="S2987" t="s">
        <v>1854</v>
      </c>
      <c r="T2987" t="s">
        <v>81</v>
      </c>
      <c r="U2987" t="s">
        <v>82</v>
      </c>
      <c r="V2987" t="s">
        <v>83</v>
      </c>
      <c r="W2987" t="s">
        <v>109</v>
      </c>
      <c r="X2987" t="s"/>
      <c r="Y2987" t="s">
        <v>85</v>
      </c>
      <c r="Z2987">
        <f>HYPERLINK("https://hotel-media.eclerx.com/savepage/tk_15462416522677631_sr_189.html","info")</f>
        <v/>
      </c>
      <c r="AA2987" t="n">
        <v>5862</v>
      </c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184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2156708</v>
      </c>
      <c r="AZ2987" t="s">
        <v>1855</v>
      </c>
      <c r="BA2987" t="s"/>
      <c r="BB2987" t="n">
        <v>86773</v>
      </c>
      <c r="BC2987" t="n">
        <v>52.5195</v>
      </c>
      <c r="BD2987" t="n">
        <v>52.5195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1852</v>
      </c>
      <c r="F2988" t="n">
        <v>265053</v>
      </c>
      <c r="G2988" t="s">
        <v>74</v>
      </c>
      <c r="H2988" t="s">
        <v>75</v>
      </c>
      <c r="I2988" t="s"/>
      <c r="J2988" t="s">
        <v>74</v>
      </c>
      <c r="K2988" t="n">
        <v>196.93</v>
      </c>
      <c r="L2988" t="s">
        <v>76</v>
      </c>
      <c r="M2988" t="s"/>
      <c r="N2988" t="s">
        <v>292</v>
      </c>
      <c r="O2988" t="s">
        <v>78</v>
      </c>
      <c r="P2988" t="s">
        <v>1853</v>
      </c>
      <c r="Q2988" t="s"/>
      <c r="R2988" t="s">
        <v>112</v>
      </c>
      <c r="S2988" t="s">
        <v>1856</v>
      </c>
      <c r="T2988" t="s">
        <v>81</v>
      </c>
      <c r="U2988" t="s">
        <v>82</v>
      </c>
      <c r="V2988" t="s">
        <v>83</v>
      </c>
      <c r="W2988" t="s">
        <v>84</v>
      </c>
      <c r="X2988" t="s"/>
      <c r="Y2988" t="s">
        <v>85</v>
      </c>
      <c r="Z2988">
        <f>HYPERLINK("https://hotel-media.eclerx.com/savepage/tk_15462416522677631_sr_189.html","info")</f>
        <v/>
      </c>
      <c r="AA2988" t="n">
        <v>5862</v>
      </c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184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2156708</v>
      </c>
      <c r="AZ2988" t="s">
        <v>1855</v>
      </c>
      <c r="BA2988" t="s"/>
      <c r="BB2988" t="n">
        <v>86773</v>
      </c>
      <c r="BC2988" t="n">
        <v>52.5195</v>
      </c>
      <c r="BD2988" t="n">
        <v>52.5195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1852</v>
      </c>
      <c r="F2989" t="n">
        <v>265053</v>
      </c>
      <c r="G2989" t="s">
        <v>74</v>
      </c>
      <c r="H2989" t="s">
        <v>75</v>
      </c>
      <c r="I2989" t="s"/>
      <c r="J2989" t="s">
        <v>74</v>
      </c>
      <c r="K2989" t="n">
        <v>224.1</v>
      </c>
      <c r="L2989" t="s">
        <v>76</v>
      </c>
      <c r="M2989" t="s"/>
      <c r="N2989" t="s">
        <v>1857</v>
      </c>
      <c r="O2989" t="s">
        <v>78</v>
      </c>
      <c r="P2989" t="s">
        <v>1853</v>
      </c>
      <c r="Q2989" t="s"/>
      <c r="R2989" t="s">
        <v>112</v>
      </c>
      <c r="S2989" t="s">
        <v>1858</v>
      </c>
      <c r="T2989" t="s">
        <v>81</v>
      </c>
      <c r="U2989" t="s">
        <v>82</v>
      </c>
      <c r="V2989" t="s">
        <v>83</v>
      </c>
      <c r="W2989" t="s">
        <v>109</v>
      </c>
      <c r="X2989" t="s"/>
      <c r="Y2989" t="s">
        <v>85</v>
      </c>
      <c r="Z2989">
        <f>HYPERLINK("https://hotel-media.eclerx.com/savepage/tk_15462416522677631_sr_189.html","info")</f>
        <v/>
      </c>
      <c r="AA2989" t="n">
        <v>5862</v>
      </c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184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2156708</v>
      </c>
      <c r="AZ2989" t="s">
        <v>1855</v>
      </c>
      <c r="BA2989" t="s"/>
      <c r="BB2989" t="n">
        <v>86773</v>
      </c>
      <c r="BC2989" t="n">
        <v>52.5195</v>
      </c>
      <c r="BD2989" t="n">
        <v>52.5195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1852</v>
      </c>
      <c r="F2990" t="n">
        <v>265053</v>
      </c>
      <c r="G2990" t="s">
        <v>74</v>
      </c>
      <c r="H2990" t="s">
        <v>75</v>
      </c>
      <c r="I2990" t="s"/>
      <c r="J2990" t="s">
        <v>74</v>
      </c>
      <c r="K2990" t="n">
        <v>224.1</v>
      </c>
      <c r="L2990" t="s">
        <v>76</v>
      </c>
      <c r="M2990" t="s"/>
      <c r="N2990" t="s">
        <v>191</v>
      </c>
      <c r="O2990" t="s">
        <v>78</v>
      </c>
      <c r="P2990" t="s">
        <v>1853</v>
      </c>
      <c r="Q2990" t="s"/>
      <c r="R2990" t="s">
        <v>112</v>
      </c>
      <c r="S2990" t="s">
        <v>1858</v>
      </c>
      <c r="T2990" t="s">
        <v>81</v>
      </c>
      <c r="U2990" t="s">
        <v>82</v>
      </c>
      <c r="V2990" t="s">
        <v>83</v>
      </c>
      <c r="W2990" t="s">
        <v>109</v>
      </c>
      <c r="X2990" t="s"/>
      <c r="Y2990" t="s">
        <v>85</v>
      </c>
      <c r="Z2990">
        <f>HYPERLINK("https://hotel-media.eclerx.com/savepage/tk_15462416522677631_sr_189.html","info")</f>
        <v/>
      </c>
      <c r="AA2990" t="n">
        <v>5862</v>
      </c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184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2156708</v>
      </c>
      <c r="AZ2990" t="s">
        <v>1855</v>
      </c>
      <c r="BA2990" t="s"/>
      <c r="BB2990" t="n">
        <v>86773</v>
      </c>
      <c r="BC2990" t="n">
        <v>52.5195</v>
      </c>
      <c r="BD2990" t="n">
        <v>52.5195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1852</v>
      </c>
      <c r="F2991" t="n">
        <v>265053</v>
      </c>
      <c r="G2991" t="s">
        <v>74</v>
      </c>
      <c r="H2991" t="s">
        <v>75</v>
      </c>
      <c r="I2991" t="s"/>
      <c r="J2991" t="s">
        <v>74</v>
      </c>
      <c r="K2991" t="n">
        <v>224.1</v>
      </c>
      <c r="L2991" t="s">
        <v>76</v>
      </c>
      <c r="M2991" t="s"/>
      <c r="N2991" t="s">
        <v>475</v>
      </c>
      <c r="O2991" t="s">
        <v>78</v>
      </c>
      <c r="P2991" t="s">
        <v>1853</v>
      </c>
      <c r="Q2991" t="s"/>
      <c r="R2991" t="s">
        <v>112</v>
      </c>
      <c r="S2991" t="s">
        <v>1858</v>
      </c>
      <c r="T2991" t="s">
        <v>81</v>
      </c>
      <c r="U2991" t="s">
        <v>82</v>
      </c>
      <c r="V2991" t="s">
        <v>83</v>
      </c>
      <c r="W2991" t="s">
        <v>109</v>
      </c>
      <c r="X2991" t="s"/>
      <c r="Y2991" t="s">
        <v>85</v>
      </c>
      <c r="Z2991">
        <f>HYPERLINK("https://hotel-media.eclerx.com/savepage/tk_15462416522677631_sr_189.html","info")</f>
        <v/>
      </c>
      <c r="AA2991" t="n">
        <v>5862</v>
      </c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184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2156708</v>
      </c>
      <c r="AZ2991" t="s">
        <v>1855</v>
      </c>
      <c r="BA2991" t="s"/>
      <c r="BB2991" t="n">
        <v>86773</v>
      </c>
      <c r="BC2991" t="n">
        <v>52.5195</v>
      </c>
      <c r="BD2991" t="n">
        <v>52.5195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1852</v>
      </c>
      <c r="F2992" t="n">
        <v>265053</v>
      </c>
      <c r="G2992" t="s">
        <v>74</v>
      </c>
      <c r="H2992" t="s">
        <v>75</v>
      </c>
      <c r="I2992" t="s"/>
      <c r="J2992" t="s">
        <v>74</v>
      </c>
      <c r="K2992" t="n">
        <v>224.1</v>
      </c>
      <c r="L2992" t="s">
        <v>76</v>
      </c>
      <c r="M2992" t="s"/>
      <c r="N2992" t="s">
        <v>1859</v>
      </c>
      <c r="O2992" t="s">
        <v>78</v>
      </c>
      <c r="P2992" t="s">
        <v>1853</v>
      </c>
      <c r="Q2992" t="s"/>
      <c r="R2992" t="s">
        <v>112</v>
      </c>
      <c r="S2992" t="s">
        <v>1858</v>
      </c>
      <c r="T2992" t="s">
        <v>81</v>
      </c>
      <c r="U2992" t="s">
        <v>82</v>
      </c>
      <c r="V2992" t="s">
        <v>83</v>
      </c>
      <c r="W2992" t="s">
        <v>109</v>
      </c>
      <c r="X2992" t="s"/>
      <c r="Y2992" t="s">
        <v>85</v>
      </c>
      <c r="Z2992">
        <f>HYPERLINK("https://hotel-media.eclerx.com/savepage/tk_15462416522677631_sr_189.html","info")</f>
        <v/>
      </c>
      <c r="AA2992" t="n">
        <v>5862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184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2156708</v>
      </c>
      <c r="AZ2992" t="s">
        <v>1855</v>
      </c>
      <c r="BA2992" t="s"/>
      <c r="BB2992" t="n">
        <v>86773</v>
      </c>
      <c r="BC2992" t="n">
        <v>52.5195</v>
      </c>
      <c r="BD2992" t="n">
        <v>52.5195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1852</v>
      </c>
      <c r="F2993" t="n">
        <v>265053</v>
      </c>
      <c r="G2993" t="s">
        <v>74</v>
      </c>
      <c r="H2993" t="s">
        <v>75</v>
      </c>
      <c r="I2993" t="s"/>
      <c r="J2993" t="s">
        <v>74</v>
      </c>
      <c r="K2993" t="n">
        <v>268.92</v>
      </c>
      <c r="L2993" t="s">
        <v>76</v>
      </c>
      <c r="M2993" t="s"/>
      <c r="N2993" t="s">
        <v>475</v>
      </c>
      <c r="O2993" t="s">
        <v>78</v>
      </c>
      <c r="P2993" t="s">
        <v>1853</v>
      </c>
      <c r="Q2993" t="s"/>
      <c r="R2993" t="s">
        <v>112</v>
      </c>
      <c r="S2993" t="s">
        <v>1860</v>
      </c>
      <c r="T2993" t="s">
        <v>81</v>
      </c>
      <c r="U2993" t="s">
        <v>82</v>
      </c>
      <c r="V2993" t="s">
        <v>83</v>
      </c>
      <c r="W2993" t="s">
        <v>84</v>
      </c>
      <c r="X2993" t="s"/>
      <c r="Y2993" t="s">
        <v>85</v>
      </c>
      <c r="Z2993">
        <f>HYPERLINK("https://hotel-media.eclerx.com/savepage/tk_15462416522677631_sr_189.html","info")</f>
        <v/>
      </c>
      <c r="AA2993" t="n">
        <v>5862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184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2156708</v>
      </c>
      <c r="AZ2993" t="s">
        <v>1855</v>
      </c>
      <c r="BA2993" t="s"/>
      <c r="BB2993" t="n">
        <v>86773</v>
      </c>
      <c r="BC2993" t="n">
        <v>52.5195</v>
      </c>
      <c r="BD2993" t="n">
        <v>52.5195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1852</v>
      </c>
      <c r="F2994" t="n">
        <v>265053</v>
      </c>
      <c r="G2994" t="s">
        <v>74</v>
      </c>
      <c r="H2994" t="s">
        <v>75</v>
      </c>
      <c r="I2994" t="s"/>
      <c r="J2994" t="s">
        <v>74</v>
      </c>
      <c r="K2994" t="n">
        <v>280.13</v>
      </c>
      <c r="L2994" t="s">
        <v>76</v>
      </c>
      <c r="M2994" t="s"/>
      <c r="N2994" t="s">
        <v>191</v>
      </c>
      <c r="O2994" t="s">
        <v>78</v>
      </c>
      <c r="P2994" t="s">
        <v>1853</v>
      </c>
      <c r="Q2994" t="s"/>
      <c r="R2994" t="s">
        <v>112</v>
      </c>
      <c r="S2994" t="s">
        <v>1861</v>
      </c>
      <c r="T2994" t="s">
        <v>81</v>
      </c>
      <c r="U2994" t="s">
        <v>82</v>
      </c>
      <c r="V2994" t="s">
        <v>83</v>
      </c>
      <c r="W2994" t="s">
        <v>84</v>
      </c>
      <c r="X2994" t="s"/>
      <c r="Y2994" t="s">
        <v>85</v>
      </c>
      <c r="Z2994">
        <f>HYPERLINK("https://hotel-media.eclerx.com/savepage/tk_15462416522677631_sr_189.html","info")</f>
        <v/>
      </c>
      <c r="AA2994" t="n">
        <v>5862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184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2156708</v>
      </c>
      <c r="AZ2994" t="s">
        <v>1855</v>
      </c>
      <c r="BA2994" t="s"/>
      <c r="BB2994" t="n">
        <v>86773</v>
      </c>
      <c r="BC2994" t="n">
        <v>52.5195</v>
      </c>
      <c r="BD2994" t="n">
        <v>52.5195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2510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68.01000000000001</v>
      </c>
      <c r="L2995" t="s">
        <v>76</v>
      </c>
      <c r="M2995" t="s"/>
      <c r="N2995" t="s">
        <v>137</v>
      </c>
      <c r="O2995" t="s">
        <v>78</v>
      </c>
      <c r="P2995" t="s">
        <v>2510</v>
      </c>
      <c r="Q2995" t="s"/>
      <c r="R2995" t="s">
        <v>171</v>
      </c>
      <c r="S2995" t="s">
        <v>388</v>
      </c>
      <c r="T2995" t="s">
        <v>81</v>
      </c>
      <c r="U2995" t="s">
        <v>82</v>
      </c>
      <c r="V2995" t="s">
        <v>83</v>
      </c>
      <c r="W2995" t="s">
        <v>109</v>
      </c>
      <c r="X2995" t="s"/>
      <c r="Y2995" t="s">
        <v>85</v>
      </c>
      <c r="Z2995">
        <f>HYPERLINK("https://hotel-media.eclerx.com/savepage/tk_1546241981505825_sr_188.html","info")</f>
        <v/>
      </c>
      <c r="AA2995" t="n">
        <v>-2071753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385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2071753</v>
      </c>
      <c r="AZ2995" t="s">
        <v>2511</v>
      </c>
      <c r="BA2995" t="s"/>
      <c r="BB2995" t="n">
        <v>391826</v>
      </c>
      <c r="BC2995" t="n">
        <v>52.514177</v>
      </c>
      <c r="BD2995" t="n">
        <v>52.514177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2510</v>
      </c>
      <c r="F2996" t="n">
        <v>-1</v>
      </c>
      <c r="G2996" t="s">
        <v>74</v>
      </c>
      <c r="H2996" t="s">
        <v>75</v>
      </c>
      <c r="I2996" t="s"/>
      <c r="J2996" t="s">
        <v>74</v>
      </c>
      <c r="K2996" t="n">
        <v>79</v>
      </c>
      <c r="L2996" t="s">
        <v>76</v>
      </c>
      <c r="M2996" t="s"/>
      <c r="N2996" t="s">
        <v>95</v>
      </c>
      <c r="O2996" t="s">
        <v>78</v>
      </c>
      <c r="P2996" t="s">
        <v>2510</v>
      </c>
      <c r="Q2996" t="s"/>
      <c r="R2996" t="s">
        <v>171</v>
      </c>
      <c r="S2996" t="s">
        <v>98</v>
      </c>
      <c r="T2996" t="s">
        <v>81</v>
      </c>
      <c r="U2996" t="s">
        <v>82</v>
      </c>
      <c r="V2996" t="s">
        <v>83</v>
      </c>
      <c r="W2996" t="s">
        <v>84</v>
      </c>
      <c r="X2996" t="s"/>
      <c r="Y2996" t="s">
        <v>85</v>
      </c>
      <c r="Z2996">
        <f>HYPERLINK("https://hotel-media.eclerx.com/savepage/tk_1546241981505825_sr_188.html","info")</f>
        <v/>
      </c>
      <c r="AA2996" t="n">
        <v>-2071753</v>
      </c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385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2071753</v>
      </c>
      <c r="AZ2996" t="s">
        <v>2511</v>
      </c>
      <c r="BA2996" t="s"/>
      <c r="BB2996" t="n">
        <v>391826</v>
      </c>
      <c r="BC2996" t="n">
        <v>52.514177</v>
      </c>
      <c r="BD2996" t="n">
        <v>52.514177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2510</v>
      </c>
      <c r="F2997" t="n">
        <v>-1</v>
      </c>
      <c r="G2997" t="s">
        <v>74</v>
      </c>
      <c r="H2997" t="s">
        <v>75</v>
      </c>
      <c r="I2997" t="s"/>
      <c r="J2997" t="s">
        <v>74</v>
      </c>
      <c r="K2997" t="n">
        <v>89</v>
      </c>
      <c r="L2997" t="s">
        <v>76</v>
      </c>
      <c r="M2997" t="s"/>
      <c r="N2997" t="s">
        <v>201</v>
      </c>
      <c r="O2997" t="s">
        <v>78</v>
      </c>
      <c r="P2997" t="s">
        <v>2510</v>
      </c>
      <c r="Q2997" t="s"/>
      <c r="R2997" t="s">
        <v>171</v>
      </c>
      <c r="S2997" t="s">
        <v>1179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>
        <f>HYPERLINK("https://hotel-media.eclerx.com/savepage/tk_1546241981505825_sr_188.html","info")</f>
        <v/>
      </c>
      <c r="AA2997" t="n">
        <v>-2071753</v>
      </c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385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2071753</v>
      </c>
      <c r="AZ2997" t="s">
        <v>2511</v>
      </c>
      <c r="BA2997" t="s"/>
      <c r="BB2997" t="n">
        <v>391826</v>
      </c>
      <c r="BC2997" t="n">
        <v>52.514177</v>
      </c>
      <c r="BD2997" t="n">
        <v>52.514177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2293</v>
      </c>
      <c r="F2998" t="n">
        <v>-1</v>
      </c>
      <c r="G2998" t="s">
        <v>74</v>
      </c>
      <c r="H2998" t="s">
        <v>75</v>
      </c>
      <c r="I2998" t="s"/>
      <c r="J2998" t="s">
        <v>74</v>
      </c>
      <c r="K2998" t="n">
        <v>80.7</v>
      </c>
      <c r="L2998" t="s">
        <v>76</v>
      </c>
      <c r="M2998" t="s"/>
      <c r="N2998" t="s">
        <v>93</v>
      </c>
      <c r="O2998" t="s">
        <v>78</v>
      </c>
      <c r="P2998" t="s">
        <v>2293</v>
      </c>
      <c r="Q2998" t="s"/>
      <c r="R2998" t="s">
        <v>171</v>
      </c>
      <c r="S2998" t="s">
        <v>2294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>
        <f>HYPERLINK("https://hotel-media.eclerx.com/savepage/tk_15462415056230774_sr_188.html","info")</f>
        <v/>
      </c>
      <c r="AA2998" t="n">
        <v>-3961451</v>
      </c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127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3961451</v>
      </c>
      <c r="AZ2998" t="s">
        <v>2295</v>
      </c>
      <c r="BA2998" t="s"/>
      <c r="BB2998" t="n">
        <v>464844</v>
      </c>
      <c r="BC2998" t="n">
        <v>52.52533</v>
      </c>
      <c r="BD2998" t="n">
        <v>52.52533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2293</v>
      </c>
      <c r="F2999" t="n">
        <v>-1</v>
      </c>
      <c r="G2999" t="s">
        <v>74</v>
      </c>
      <c r="H2999" t="s">
        <v>75</v>
      </c>
      <c r="I2999" t="s"/>
      <c r="J2999" t="s">
        <v>74</v>
      </c>
      <c r="K2999" t="n">
        <v>95</v>
      </c>
      <c r="L2999" t="s">
        <v>76</v>
      </c>
      <c r="M2999" t="s"/>
      <c r="N2999" t="s">
        <v>95</v>
      </c>
      <c r="O2999" t="s">
        <v>78</v>
      </c>
      <c r="P2999" t="s">
        <v>2293</v>
      </c>
      <c r="Q2999" t="s"/>
      <c r="R2999" t="s">
        <v>171</v>
      </c>
      <c r="S2999" t="s">
        <v>274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>
        <f>HYPERLINK("https://hotel-media.eclerx.com/savepage/tk_15462415056230774_sr_188.html","info")</f>
        <v/>
      </c>
      <c r="AA2999" t="n">
        <v>-3961451</v>
      </c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127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3961451</v>
      </c>
      <c r="AZ2999" t="s">
        <v>2295</v>
      </c>
      <c r="BA2999" t="s"/>
      <c r="BB2999" t="n">
        <v>464844</v>
      </c>
      <c r="BC2999" t="n">
        <v>52.52533</v>
      </c>
      <c r="BD2999" t="n">
        <v>52.52533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2293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155</v>
      </c>
      <c r="L3000" t="s">
        <v>76</v>
      </c>
      <c r="M3000" t="s"/>
      <c r="N3000" t="s">
        <v>329</v>
      </c>
      <c r="O3000" t="s">
        <v>78</v>
      </c>
      <c r="P3000" t="s">
        <v>2293</v>
      </c>
      <c r="Q3000" t="s"/>
      <c r="R3000" t="s">
        <v>171</v>
      </c>
      <c r="S3000" t="s">
        <v>2296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>
        <f>HYPERLINK("https://hotel-media.eclerx.com/savepage/tk_15462415056230774_sr_188.html","info")</f>
        <v/>
      </c>
      <c r="AA3000" t="n">
        <v>-3961451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127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3961451</v>
      </c>
      <c r="AZ3000" t="s">
        <v>2295</v>
      </c>
      <c r="BA3000" t="s"/>
      <c r="BB3000" t="n">
        <v>464844</v>
      </c>
      <c r="BC3000" t="n">
        <v>52.52533</v>
      </c>
      <c r="BD3000" t="n">
        <v>52.52533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2274</v>
      </c>
      <c r="F3001" t="n">
        <v>-1</v>
      </c>
      <c r="G3001" t="s">
        <v>74</v>
      </c>
      <c r="H3001" t="s">
        <v>75</v>
      </c>
      <c r="I3001" t="s"/>
      <c r="J3001" t="s">
        <v>74</v>
      </c>
      <c r="K3001" t="n">
        <v>61.75</v>
      </c>
      <c r="L3001" t="s">
        <v>76</v>
      </c>
      <c r="M3001" t="s"/>
      <c r="N3001" t="s">
        <v>93</v>
      </c>
      <c r="O3001" t="s">
        <v>78</v>
      </c>
      <c r="P3001" t="s">
        <v>2274</v>
      </c>
      <c r="Q3001" t="s"/>
      <c r="R3001" t="s">
        <v>171</v>
      </c>
      <c r="S3001" t="s">
        <v>2275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>
        <f>HYPERLINK("https://hotel-media.eclerx.com/savepage/tk_15462418005766802_sr_189.html","info")</f>
        <v/>
      </c>
      <c r="AA3001" t="n">
        <v>-8979213</v>
      </c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256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8979213</v>
      </c>
      <c r="AZ3001" t="s">
        <v>2276</v>
      </c>
      <c r="BA3001" t="s"/>
      <c r="BB3001" t="n">
        <v>169835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2274</v>
      </c>
      <c r="F3002" t="n">
        <v>-1</v>
      </c>
      <c r="G3002" t="s">
        <v>74</v>
      </c>
      <c r="H3002" t="s">
        <v>75</v>
      </c>
      <c r="I3002" t="s"/>
      <c r="J3002" t="s">
        <v>74</v>
      </c>
      <c r="K3002" t="n">
        <v>65</v>
      </c>
      <c r="L3002" t="s">
        <v>76</v>
      </c>
      <c r="M3002" t="s"/>
      <c r="N3002" t="s">
        <v>95</v>
      </c>
      <c r="O3002" t="s">
        <v>78</v>
      </c>
      <c r="P3002" t="s">
        <v>2274</v>
      </c>
      <c r="Q3002" t="s"/>
      <c r="R3002" t="s">
        <v>171</v>
      </c>
      <c r="S3002" t="s">
        <v>363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>
        <f>HYPERLINK("https://hotel-media.eclerx.com/savepage/tk_15462418005766802_sr_189.html","info")</f>
        <v/>
      </c>
      <c r="AA3002" t="n">
        <v>-8979213</v>
      </c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256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8979213</v>
      </c>
      <c r="AZ3002" t="s">
        <v>2276</v>
      </c>
      <c r="BA3002" t="s"/>
      <c r="BB3002" t="n">
        <v>169835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1902</v>
      </c>
      <c r="F3003" t="n">
        <v>-1</v>
      </c>
      <c r="G3003" t="s">
        <v>74</v>
      </c>
      <c r="H3003" t="s">
        <v>75</v>
      </c>
      <c r="I3003" t="s"/>
      <c r="J3003" t="s">
        <v>74</v>
      </c>
      <c r="K3003" t="n">
        <v>49.5</v>
      </c>
      <c r="L3003" t="s">
        <v>76</v>
      </c>
      <c r="M3003" t="s"/>
      <c r="N3003" t="s">
        <v>93</v>
      </c>
      <c r="O3003" t="s">
        <v>78</v>
      </c>
      <c r="P3003" t="s">
        <v>1902</v>
      </c>
      <c r="Q3003" t="s"/>
      <c r="R3003" t="s">
        <v>171</v>
      </c>
      <c r="S3003" t="s">
        <v>1012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>
        <f>HYPERLINK("https://hotel-media.eclerx.com/savepage/tk_15462422117347546_sr_189.html","info")</f>
        <v/>
      </c>
      <c r="AA3003" t="n">
        <v>-2071588</v>
      </c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443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2071588</v>
      </c>
      <c r="AZ3003" t="s">
        <v>1903</v>
      </c>
      <c r="BA3003" t="s"/>
      <c r="BB3003" t="n">
        <v>84958</v>
      </c>
      <c r="BC3003" t="n">
        <v>52.506931</v>
      </c>
      <c r="BD3003" t="n">
        <v>52.506931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1902</v>
      </c>
      <c r="F3004" t="n">
        <v>-1</v>
      </c>
      <c r="G3004" t="s">
        <v>74</v>
      </c>
      <c r="H3004" t="s">
        <v>75</v>
      </c>
      <c r="I3004" t="s"/>
      <c r="J3004" t="s">
        <v>74</v>
      </c>
      <c r="K3004" t="n">
        <v>52.2</v>
      </c>
      <c r="L3004" t="s">
        <v>76</v>
      </c>
      <c r="M3004" t="s"/>
      <c r="N3004" t="s">
        <v>104</v>
      </c>
      <c r="O3004" t="s">
        <v>78</v>
      </c>
      <c r="P3004" t="s">
        <v>1902</v>
      </c>
      <c r="Q3004" t="s"/>
      <c r="R3004" t="s">
        <v>171</v>
      </c>
      <c r="S3004" t="s">
        <v>1904</v>
      </c>
      <c r="T3004" t="s">
        <v>81</v>
      </c>
      <c r="U3004" t="s">
        <v>82</v>
      </c>
      <c r="V3004" t="s">
        <v>83</v>
      </c>
      <c r="W3004" t="s">
        <v>84</v>
      </c>
      <c r="X3004" t="s"/>
      <c r="Y3004" t="s">
        <v>85</v>
      </c>
      <c r="Z3004">
        <f>HYPERLINK("https://hotel-media.eclerx.com/savepage/tk_15462422117347546_sr_189.html","info")</f>
        <v/>
      </c>
      <c r="AA3004" t="n">
        <v>-2071588</v>
      </c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443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2071588</v>
      </c>
      <c r="AZ3004" t="s">
        <v>1903</v>
      </c>
      <c r="BA3004" t="s"/>
      <c r="BB3004" t="n">
        <v>84958</v>
      </c>
      <c r="BC3004" t="n">
        <v>52.506931</v>
      </c>
      <c r="BD3004" t="n">
        <v>52.506931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1902</v>
      </c>
      <c r="F3005" t="n">
        <v>-1</v>
      </c>
      <c r="G3005" t="s">
        <v>74</v>
      </c>
      <c r="H3005" t="s">
        <v>75</v>
      </c>
      <c r="I3005" t="s"/>
      <c r="J3005" t="s">
        <v>74</v>
      </c>
      <c r="K3005" t="n">
        <v>57</v>
      </c>
      <c r="L3005" t="s">
        <v>76</v>
      </c>
      <c r="M3005" t="s"/>
      <c r="N3005" t="s">
        <v>182</v>
      </c>
      <c r="O3005" t="s">
        <v>78</v>
      </c>
      <c r="P3005" t="s">
        <v>1902</v>
      </c>
      <c r="Q3005" t="s"/>
      <c r="R3005" t="s">
        <v>171</v>
      </c>
      <c r="S3005" t="s">
        <v>1271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>
        <f>HYPERLINK("https://hotel-media.eclerx.com/savepage/tk_15462422117347546_sr_189.html","info")</f>
        <v/>
      </c>
      <c r="AA3005" t="n">
        <v>-2071588</v>
      </c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443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2071588</v>
      </c>
      <c r="AZ3005" t="s">
        <v>1903</v>
      </c>
      <c r="BA3005" t="s"/>
      <c r="BB3005" t="n">
        <v>84958</v>
      </c>
      <c r="BC3005" t="n">
        <v>52.506931</v>
      </c>
      <c r="BD3005" t="n">
        <v>52.506931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2212</v>
      </c>
      <c r="F3006" t="n">
        <v>301850</v>
      </c>
      <c r="G3006" t="s">
        <v>74</v>
      </c>
      <c r="H3006" t="s">
        <v>75</v>
      </c>
      <c r="I3006" t="s"/>
      <c r="J3006" t="s">
        <v>74</v>
      </c>
      <c r="K3006" t="n">
        <v>73.08</v>
      </c>
      <c r="L3006" t="s">
        <v>76</v>
      </c>
      <c r="M3006" t="s"/>
      <c r="N3006" t="s">
        <v>93</v>
      </c>
      <c r="O3006" t="s">
        <v>78</v>
      </c>
      <c r="P3006" t="s">
        <v>2213</v>
      </c>
      <c r="Q3006" t="s"/>
      <c r="R3006" t="s">
        <v>112</v>
      </c>
      <c r="S3006" t="s">
        <v>2214</v>
      </c>
      <c r="T3006" t="s">
        <v>81</v>
      </c>
      <c r="U3006" t="s">
        <v>82</v>
      </c>
      <c r="V3006" t="s">
        <v>83</v>
      </c>
      <c r="W3006" t="s">
        <v>109</v>
      </c>
      <c r="X3006" t="s"/>
      <c r="Y3006" t="s">
        <v>85</v>
      </c>
      <c r="Z3006">
        <f>HYPERLINK("https://hotel-media.eclerx.com/savepage/tk_1546242167608669_sr_188.html","info")</f>
        <v/>
      </c>
      <c r="AA3006" t="n">
        <v>95677</v>
      </c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486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1595594</v>
      </c>
      <c r="AZ3006" t="s">
        <v>2215</v>
      </c>
      <c r="BA3006" t="s"/>
      <c r="BB3006" t="n">
        <v>402581</v>
      </c>
      <c r="BC3006" t="n">
        <v>52.555346</v>
      </c>
      <c r="BD3006" t="n">
        <v>52.555346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2212</v>
      </c>
      <c r="F3007" t="n">
        <v>301850</v>
      </c>
      <c r="G3007" t="s">
        <v>74</v>
      </c>
      <c r="H3007" t="s">
        <v>75</v>
      </c>
      <c r="I3007" t="s"/>
      <c r="J3007" t="s">
        <v>74</v>
      </c>
      <c r="K3007" t="n">
        <v>77.27</v>
      </c>
      <c r="L3007" t="s">
        <v>76</v>
      </c>
      <c r="M3007" t="s"/>
      <c r="N3007" t="s">
        <v>544</v>
      </c>
      <c r="O3007" t="s">
        <v>78</v>
      </c>
      <c r="P3007" t="s">
        <v>2213</v>
      </c>
      <c r="Q3007" t="s"/>
      <c r="R3007" t="s">
        <v>112</v>
      </c>
      <c r="S3007" t="s">
        <v>2216</v>
      </c>
      <c r="T3007" t="s">
        <v>81</v>
      </c>
      <c r="U3007" t="s">
        <v>82</v>
      </c>
      <c r="V3007" t="s">
        <v>83</v>
      </c>
      <c r="W3007" t="s">
        <v>109</v>
      </c>
      <c r="X3007" t="s"/>
      <c r="Y3007" t="s">
        <v>85</v>
      </c>
      <c r="Z3007">
        <f>HYPERLINK("https://hotel-media.eclerx.com/savepage/tk_1546242167608669_sr_188.html","info")</f>
        <v/>
      </c>
      <c r="AA3007" t="n">
        <v>95677</v>
      </c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486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1595594</v>
      </c>
      <c r="AZ3007" t="s">
        <v>2215</v>
      </c>
      <c r="BA3007" t="s"/>
      <c r="BB3007" t="n">
        <v>402581</v>
      </c>
      <c r="BC3007" t="n">
        <v>52.555346</v>
      </c>
      <c r="BD3007" t="n">
        <v>52.555346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2212</v>
      </c>
      <c r="F3008" t="n">
        <v>301850</v>
      </c>
      <c r="G3008" t="s">
        <v>74</v>
      </c>
      <c r="H3008" t="s">
        <v>75</v>
      </c>
      <c r="I3008" t="s"/>
      <c r="J3008" t="s">
        <v>74</v>
      </c>
      <c r="K3008" t="n">
        <v>91.03</v>
      </c>
      <c r="L3008" t="s">
        <v>76</v>
      </c>
      <c r="M3008" t="s"/>
      <c r="N3008" t="s">
        <v>475</v>
      </c>
      <c r="O3008" t="s">
        <v>78</v>
      </c>
      <c r="P3008" t="s">
        <v>2213</v>
      </c>
      <c r="Q3008" t="s"/>
      <c r="R3008" t="s">
        <v>112</v>
      </c>
      <c r="S3008" t="s">
        <v>2217</v>
      </c>
      <c r="T3008" t="s">
        <v>81</v>
      </c>
      <c r="U3008" t="s">
        <v>82</v>
      </c>
      <c r="V3008" t="s">
        <v>83</v>
      </c>
      <c r="W3008" t="s">
        <v>109</v>
      </c>
      <c r="X3008" t="s"/>
      <c r="Y3008" t="s">
        <v>85</v>
      </c>
      <c r="Z3008">
        <f>HYPERLINK("https://hotel-media.eclerx.com/savepage/tk_1546242167608669_sr_188.html","info")</f>
        <v/>
      </c>
      <c r="AA3008" t="n">
        <v>95677</v>
      </c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486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1595594</v>
      </c>
      <c r="AZ3008" t="s">
        <v>2215</v>
      </c>
      <c r="BA3008" t="s"/>
      <c r="BB3008" t="n">
        <v>402581</v>
      </c>
      <c r="BC3008" t="n">
        <v>52.555346</v>
      </c>
      <c r="BD3008" t="n">
        <v>52.555346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2212</v>
      </c>
      <c r="F3009" t="n">
        <v>301850</v>
      </c>
      <c r="G3009" t="s">
        <v>74</v>
      </c>
      <c r="H3009" t="s">
        <v>75</v>
      </c>
      <c r="I3009" t="s"/>
      <c r="J3009" t="s">
        <v>74</v>
      </c>
      <c r="K3009" t="n">
        <v>96.59999999999999</v>
      </c>
      <c r="L3009" t="s">
        <v>76</v>
      </c>
      <c r="M3009" t="s"/>
      <c r="N3009" t="s">
        <v>201</v>
      </c>
      <c r="O3009" t="s">
        <v>78</v>
      </c>
      <c r="P3009" t="s">
        <v>2213</v>
      </c>
      <c r="Q3009" t="s"/>
      <c r="R3009" t="s">
        <v>112</v>
      </c>
      <c r="S3009" t="s">
        <v>2186</v>
      </c>
      <c r="T3009" t="s">
        <v>81</v>
      </c>
      <c r="U3009" t="s">
        <v>82</v>
      </c>
      <c r="V3009" t="s">
        <v>83</v>
      </c>
      <c r="W3009" t="s">
        <v>109</v>
      </c>
      <c r="X3009" t="s"/>
      <c r="Y3009" t="s">
        <v>85</v>
      </c>
      <c r="Z3009">
        <f>HYPERLINK("https://hotel-media.eclerx.com/savepage/tk_1546242167608669_sr_188.html","info")</f>
        <v/>
      </c>
      <c r="AA3009" t="n">
        <v>95677</v>
      </c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486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1595594</v>
      </c>
      <c r="AZ3009" t="s">
        <v>2215</v>
      </c>
      <c r="BA3009" t="s"/>
      <c r="BB3009" t="n">
        <v>402581</v>
      </c>
      <c r="BC3009" t="n">
        <v>52.555346</v>
      </c>
      <c r="BD3009" t="n">
        <v>52.555346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2212</v>
      </c>
      <c r="F3010" t="n">
        <v>301850</v>
      </c>
      <c r="G3010" t="s">
        <v>74</v>
      </c>
      <c r="H3010" t="s">
        <v>75</v>
      </c>
      <c r="I3010" t="s"/>
      <c r="J3010" t="s">
        <v>74</v>
      </c>
      <c r="K3010" t="n">
        <v>105.9</v>
      </c>
      <c r="L3010" t="s">
        <v>76</v>
      </c>
      <c r="M3010" t="s"/>
      <c r="N3010" t="s">
        <v>544</v>
      </c>
      <c r="O3010" t="s">
        <v>78</v>
      </c>
      <c r="P3010" t="s">
        <v>2213</v>
      </c>
      <c r="Q3010" t="s"/>
      <c r="R3010" t="s">
        <v>112</v>
      </c>
      <c r="S3010" t="s">
        <v>2218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>
        <f>HYPERLINK("https://hotel-media.eclerx.com/savepage/tk_1546242167608669_sr_188.html","info")</f>
        <v/>
      </c>
      <c r="AA3010" t="n">
        <v>95677</v>
      </c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486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1595594</v>
      </c>
      <c r="AZ3010" t="s">
        <v>2215</v>
      </c>
      <c r="BA3010" t="s"/>
      <c r="BB3010" t="n">
        <v>402581</v>
      </c>
      <c r="BC3010" t="n">
        <v>52.555346</v>
      </c>
      <c r="BD3010" t="n">
        <v>52.555346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2212</v>
      </c>
      <c r="F3011" t="n">
        <v>301850</v>
      </c>
      <c r="G3011" t="s">
        <v>74</v>
      </c>
      <c r="H3011" t="s">
        <v>75</v>
      </c>
      <c r="I3011" t="s"/>
      <c r="J3011" t="s">
        <v>74</v>
      </c>
      <c r="K3011" t="n">
        <v>107.1</v>
      </c>
      <c r="L3011" t="s">
        <v>76</v>
      </c>
      <c r="M3011" t="s"/>
      <c r="N3011" t="s">
        <v>205</v>
      </c>
      <c r="O3011" t="s">
        <v>78</v>
      </c>
      <c r="P3011" t="s">
        <v>2213</v>
      </c>
      <c r="Q3011" t="s"/>
      <c r="R3011" t="s">
        <v>112</v>
      </c>
      <c r="S3011" t="s">
        <v>1095</v>
      </c>
      <c r="T3011" t="s">
        <v>81</v>
      </c>
      <c r="U3011" t="s">
        <v>82</v>
      </c>
      <c r="V3011" t="s">
        <v>83</v>
      </c>
      <c r="W3011" t="s">
        <v>109</v>
      </c>
      <c r="X3011" t="s"/>
      <c r="Y3011" t="s">
        <v>85</v>
      </c>
      <c r="Z3011">
        <f>HYPERLINK("https://hotel-media.eclerx.com/savepage/tk_1546242167608669_sr_188.html","info")</f>
        <v/>
      </c>
      <c r="AA3011" t="n">
        <v>95677</v>
      </c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486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1595594</v>
      </c>
      <c r="AZ3011" t="s">
        <v>2215</v>
      </c>
      <c r="BA3011" t="s"/>
      <c r="BB3011" t="n">
        <v>402581</v>
      </c>
      <c r="BC3011" t="n">
        <v>52.555346</v>
      </c>
      <c r="BD3011" t="n">
        <v>52.555346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2212</v>
      </c>
      <c r="F3012" t="n">
        <v>301850</v>
      </c>
      <c r="G3012" t="s">
        <v>74</v>
      </c>
      <c r="H3012" t="s">
        <v>75</v>
      </c>
      <c r="I3012" t="s"/>
      <c r="J3012" t="s">
        <v>74</v>
      </c>
      <c r="K3012" t="n">
        <v>124.6</v>
      </c>
      <c r="L3012" t="s">
        <v>76</v>
      </c>
      <c r="M3012" t="s"/>
      <c r="N3012" t="s">
        <v>544</v>
      </c>
      <c r="O3012" t="s">
        <v>78</v>
      </c>
      <c r="P3012" t="s">
        <v>2213</v>
      </c>
      <c r="Q3012" t="s"/>
      <c r="R3012" t="s">
        <v>112</v>
      </c>
      <c r="S3012" t="s">
        <v>2219</v>
      </c>
      <c r="T3012" t="s">
        <v>81</v>
      </c>
      <c r="U3012" t="s">
        <v>82</v>
      </c>
      <c r="V3012" t="s">
        <v>83</v>
      </c>
      <c r="W3012" t="s">
        <v>84</v>
      </c>
      <c r="X3012" t="s"/>
      <c r="Y3012" t="s">
        <v>85</v>
      </c>
      <c r="Z3012">
        <f>HYPERLINK("https://hotel-media.eclerx.com/savepage/tk_1546242167608669_sr_188.html","info")</f>
        <v/>
      </c>
      <c r="AA3012" t="n">
        <v>95677</v>
      </c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486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1595594</v>
      </c>
      <c r="AZ3012" t="s">
        <v>2215</v>
      </c>
      <c r="BA3012" t="s"/>
      <c r="BB3012" t="n">
        <v>402581</v>
      </c>
      <c r="BC3012" t="n">
        <v>52.555346</v>
      </c>
      <c r="BD3012" t="n">
        <v>52.555346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288</v>
      </c>
      <c r="F3013" t="n">
        <v>723199</v>
      </c>
      <c r="G3013" t="s">
        <v>74</v>
      </c>
      <c r="H3013" t="s">
        <v>75</v>
      </c>
      <c r="I3013" t="s"/>
      <c r="J3013" t="s">
        <v>74</v>
      </c>
      <c r="K3013" t="n">
        <v>116.5</v>
      </c>
      <c r="L3013" t="s">
        <v>76</v>
      </c>
      <c r="M3013" t="s"/>
      <c r="N3013" t="s">
        <v>93</v>
      </c>
      <c r="O3013" t="s">
        <v>78</v>
      </c>
      <c r="P3013" t="s">
        <v>289</v>
      </c>
      <c r="Q3013" t="s"/>
      <c r="R3013" t="s">
        <v>112</v>
      </c>
      <c r="S3013" t="s">
        <v>290</v>
      </c>
      <c r="T3013" t="s">
        <v>81</v>
      </c>
      <c r="U3013" t="s">
        <v>82</v>
      </c>
      <c r="V3013" t="s">
        <v>83</v>
      </c>
      <c r="W3013" t="s">
        <v>109</v>
      </c>
      <c r="X3013" t="s"/>
      <c r="Y3013" t="s">
        <v>85</v>
      </c>
      <c r="Z3013">
        <f>HYPERLINK("https://hotel-media.eclerx.com/savepage/tk_15462416267384272_sr_189.html","info")</f>
        <v/>
      </c>
      <c r="AA3013" t="n">
        <v>137469</v>
      </c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171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937962</v>
      </c>
      <c r="AZ3013" t="s">
        <v>291</v>
      </c>
      <c r="BA3013" t="s"/>
      <c r="BB3013" t="n">
        <v>460922</v>
      </c>
      <c r="BC3013" t="n">
        <v>52.50138</v>
      </c>
      <c r="BD3013" t="n">
        <v>52.50138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288</v>
      </c>
      <c r="F3014" t="n">
        <v>723199</v>
      </c>
      <c r="G3014" t="s">
        <v>74</v>
      </c>
      <c r="H3014" t="s">
        <v>75</v>
      </c>
      <c r="I3014" t="s"/>
      <c r="J3014" t="s">
        <v>74</v>
      </c>
      <c r="K3014" t="n">
        <v>130.51</v>
      </c>
      <c r="L3014" t="s">
        <v>76</v>
      </c>
      <c r="M3014" t="s"/>
      <c r="N3014" t="s">
        <v>292</v>
      </c>
      <c r="O3014" t="s">
        <v>78</v>
      </c>
      <c r="P3014" t="s">
        <v>289</v>
      </c>
      <c r="Q3014" t="s"/>
      <c r="R3014" t="s">
        <v>112</v>
      </c>
      <c r="S3014" t="s">
        <v>293</v>
      </c>
      <c r="T3014" t="s">
        <v>81</v>
      </c>
      <c r="U3014" t="s">
        <v>82</v>
      </c>
      <c r="V3014" t="s">
        <v>83</v>
      </c>
      <c r="W3014" t="s">
        <v>109</v>
      </c>
      <c r="X3014" t="s"/>
      <c r="Y3014" t="s">
        <v>85</v>
      </c>
      <c r="Z3014">
        <f>HYPERLINK("https://hotel-media.eclerx.com/savepage/tk_15462416267384272_sr_189.html","info")</f>
        <v/>
      </c>
      <c r="AA3014" t="n">
        <v>137469</v>
      </c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171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937962</v>
      </c>
      <c r="AZ3014" t="s">
        <v>291</v>
      </c>
      <c r="BA3014" t="s"/>
      <c r="BB3014" t="n">
        <v>460922</v>
      </c>
      <c r="BC3014" t="n">
        <v>52.50138</v>
      </c>
      <c r="BD3014" t="n">
        <v>52.50138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288</v>
      </c>
      <c r="F3015" t="n">
        <v>723199</v>
      </c>
      <c r="G3015" t="s">
        <v>74</v>
      </c>
      <c r="H3015" t="s">
        <v>75</v>
      </c>
      <c r="I3015" t="s"/>
      <c r="J3015" t="s">
        <v>74</v>
      </c>
      <c r="K3015" t="n">
        <v>175</v>
      </c>
      <c r="L3015" t="s">
        <v>76</v>
      </c>
      <c r="M3015" t="s"/>
      <c r="N3015" t="s">
        <v>294</v>
      </c>
      <c r="O3015" t="s">
        <v>78</v>
      </c>
      <c r="P3015" t="s">
        <v>289</v>
      </c>
      <c r="Q3015" t="s"/>
      <c r="R3015" t="s">
        <v>112</v>
      </c>
      <c r="S3015" t="s">
        <v>295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>
        <f>HYPERLINK("https://hotel-media.eclerx.com/savepage/tk_15462416267384272_sr_189.html","info")</f>
        <v/>
      </c>
      <c r="AA3015" t="n">
        <v>137469</v>
      </c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171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937962</v>
      </c>
      <c r="AZ3015" t="s">
        <v>291</v>
      </c>
      <c r="BA3015" t="s"/>
      <c r="BB3015" t="n">
        <v>460922</v>
      </c>
      <c r="BC3015" t="n">
        <v>52.50138</v>
      </c>
      <c r="BD3015" t="n">
        <v>52.50138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288</v>
      </c>
      <c r="F3016" t="n">
        <v>723199</v>
      </c>
      <c r="G3016" t="s">
        <v>74</v>
      </c>
      <c r="H3016" t="s">
        <v>75</v>
      </c>
      <c r="I3016" t="s"/>
      <c r="J3016" t="s">
        <v>74</v>
      </c>
      <c r="K3016" t="n">
        <v>175</v>
      </c>
      <c r="L3016" t="s">
        <v>76</v>
      </c>
      <c r="M3016" t="s"/>
      <c r="N3016" t="s">
        <v>296</v>
      </c>
      <c r="O3016" t="s">
        <v>78</v>
      </c>
      <c r="P3016" t="s">
        <v>289</v>
      </c>
      <c r="Q3016" t="s"/>
      <c r="R3016" t="s">
        <v>112</v>
      </c>
      <c r="S3016" t="s">
        <v>295</v>
      </c>
      <c r="T3016" t="s">
        <v>81</v>
      </c>
      <c r="U3016" t="s">
        <v>82</v>
      </c>
      <c r="V3016" t="s">
        <v>83</v>
      </c>
      <c r="W3016" t="s">
        <v>109</v>
      </c>
      <c r="X3016" t="s"/>
      <c r="Y3016" t="s">
        <v>85</v>
      </c>
      <c r="Z3016">
        <f>HYPERLINK("https://hotel-media.eclerx.com/savepage/tk_15462416267384272_sr_189.html","info")</f>
        <v/>
      </c>
      <c r="AA3016" t="n">
        <v>137469</v>
      </c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171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937962</v>
      </c>
      <c r="AZ3016" t="s">
        <v>291</v>
      </c>
      <c r="BA3016" t="s"/>
      <c r="BB3016" t="n">
        <v>460922</v>
      </c>
      <c r="BC3016" t="n">
        <v>52.50138</v>
      </c>
      <c r="BD3016" t="n">
        <v>52.50138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288</v>
      </c>
      <c r="F3017" t="n">
        <v>723199</v>
      </c>
      <c r="G3017" t="s">
        <v>74</v>
      </c>
      <c r="H3017" t="s">
        <v>75</v>
      </c>
      <c r="I3017" t="s"/>
      <c r="J3017" t="s">
        <v>74</v>
      </c>
      <c r="K3017" t="n">
        <v>211.5</v>
      </c>
      <c r="L3017" t="s">
        <v>76</v>
      </c>
      <c r="M3017" t="s"/>
      <c r="N3017" t="s">
        <v>297</v>
      </c>
      <c r="O3017" t="s">
        <v>78</v>
      </c>
      <c r="P3017" t="s">
        <v>289</v>
      </c>
      <c r="Q3017" t="s"/>
      <c r="R3017" t="s">
        <v>112</v>
      </c>
      <c r="S3017" t="s">
        <v>298</v>
      </c>
      <c r="T3017" t="s">
        <v>81</v>
      </c>
      <c r="U3017" t="s">
        <v>82</v>
      </c>
      <c r="V3017" t="s">
        <v>83</v>
      </c>
      <c r="W3017" t="s">
        <v>109</v>
      </c>
      <c r="X3017" t="s"/>
      <c r="Y3017" t="s">
        <v>85</v>
      </c>
      <c r="Z3017">
        <f>HYPERLINK("https://hotel-media.eclerx.com/savepage/tk_15462416267384272_sr_189.html","info")</f>
        <v/>
      </c>
      <c r="AA3017" t="n">
        <v>137469</v>
      </c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171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937962</v>
      </c>
      <c r="AZ3017" t="s">
        <v>291</v>
      </c>
      <c r="BA3017" t="s"/>
      <c r="BB3017" t="n">
        <v>460922</v>
      </c>
      <c r="BC3017" t="n">
        <v>52.50138</v>
      </c>
      <c r="BD3017" t="n">
        <v>52.50138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288</v>
      </c>
      <c r="F3018" t="n">
        <v>723199</v>
      </c>
      <c r="G3018" t="s">
        <v>74</v>
      </c>
      <c r="H3018" t="s">
        <v>75</v>
      </c>
      <c r="I3018" t="s"/>
      <c r="J3018" t="s">
        <v>74</v>
      </c>
      <c r="K3018" t="n">
        <v>235</v>
      </c>
      <c r="L3018" t="s">
        <v>76</v>
      </c>
      <c r="M3018" t="s"/>
      <c r="N3018" t="s">
        <v>297</v>
      </c>
      <c r="O3018" t="s">
        <v>78</v>
      </c>
      <c r="P3018" t="s">
        <v>289</v>
      </c>
      <c r="Q3018" t="s"/>
      <c r="R3018" t="s">
        <v>112</v>
      </c>
      <c r="S3018" t="s">
        <v>299</v>
      </c>
      <c r="T3018" t="s">
        <v>81</v>
      </c>
      <c r="U3018" t="s">
        <v>82</v>
      </c>
      <c r="V3018" t="s">
        <v>83</v>
      </c>
      <c r="W3018" t="s">
        <v>84</v>
      </c>
      <c r="X3018" t="s"/>
      <c r="Y3018" t="s">
        <v>85</v>
      </c>
      <c r="Z3018">
        <f>HYPERLINK("https://hotel-media.eclerx.com/savepage/tk_15462416267384272_sr_189.html","info")</f>
        <v/>
      </c>
      <c r="AA3018" t="n">
        <v>137469</v>
      </c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171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937962</v>
      </c>
      <c r="AZ3018" t="s">
        <v>291</v>
      </c>
      <c r="BA3018" t="s"/>
      <c r="BB3018" t="n">
        <v>460922</v>
      </c>
      <c r="BC3018" t="n">
        <v>52.50138</v>
      </c>
      <c r="BD3018" t="n">
        <v>52.50138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2353</v>
      </c>
      <c r="F3019" t="n">
        <v>-1</v>
      </c>
      <c r="G3019" t="s">
        <v>74</v>
      </c>
      <c r="H3019" t="s">
        <v>75</v>
      </c>
      <c r="I3019" t="s"/>
      <c r="J3019" t="s">
        <v>74</v>
      </c>
      <c r="K3019" t="n">
        <v>90</v>
      </c>
      <c r="L3019" t="s">
        <v>76</v>
      </c>
      <c r="M3019" t="s"/>
      <c r="N3019" t="s">
        <v>104</v>
      </c>
      <c r="O3019" t="s">
        <v>78</v>
      </c>
      <c r="P3019" t="s">
        <v>2353</v>
      </c>
      <c r="Q3019" t="s"/>
      <c r="R3019" t="s">
        <v>269</v>
      </c>
      <c r="S3019" t="s">
        <v>398</v>
      </c>
      <c r="T3019" t="s">
        <v>81</v>
      </c>
      <c r="U3019" t="s">
        <v>82</v>
      </c>
      <c r="V3019" t="s">
        <v>83</v>
      </c>
      <c r="W3019" t="s">
        <v>109</v>
      </c>
      <c r="X3019" t="s"/>
      <c r="Y3019" t="s">
        <v>85</v>
      </c>
      <c r="Z3019">
        <f>HYPERLINK("https://hotel-media.eclerx.com/savepage/tk_15462417028907712_sr_188.html","info")</f>
        <v/>
      </c>
      <c r="AA3019" t="n">
        <v>-6262103</v>
      </c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233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6262103</v>
      </c>
      <c r="AZ3019" t="s">
        <v>2354</v>
      </c>
      <c r="BA3019" t="s"/>
      <c r="BB3019" t="n">
        <v>146739</v>
      </c>
      <c r="BC3019" t="n">
        <v>52.39591</v>
      </c>
      <c r="BD3019" t="n">
        <v>52.39591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2353</v>
      </c>
      <c r="F3020" t="n">
        <v>-1</v>
      </c>
      <c r="G3020" t="s">
        <v>74</v>
      </c>
      <c r="H3020" t="s">
        <v>75</v>
      </c>
      <c r="I3020" t="s"/>
      <c r="J3020" t="s">
        <v>74</v>
      </c>
      <c r="K3020" t="n">
        <v>120</v>
      </c>
      <c r="L3020" t="s">
        <v>76</v>
      </c>
      <c r="M3020" t="s"/>
      <c r="N3020" t="s">
        <v>216</v>
      </c>
      <c r="O3020" t="s">
        <v>78</v>
      </c>
      <c r="P3020" t="s">
        <v>2353</v>
      </c>
      <c r="Q3020" t="s"/>
      <c r="R3020" t="s">
        <v>269</v>
      </c>
      <c r="S3020" t="s">
        <v>554</v>
      </c>
      <c r="T3020" t="s">
        <v>81</v>
      </c>
      <c r="U3020" t="s">
        <v>82</v>
      </c>
      <c r="V3020" t="s">
        <v>83</v>
      </c>
      <c r="W3020" t="s">
        <v>109</v>
      </c>
      <c r="X3020" t="s"/>
      <c r="Y3020" t="s">
        <v>85</v>
      </c>
      <c r="Z3020">
        <f>HYPERLINK("https://hotel-media.eclerx.com/savepage/tk_15462417028907712_sr_188.html","info")</f>
        <v/>
      </c>
      <c r="AA3020" t="n">
        <v>-6262103</v>
      </c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233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6262103</v>
      </c>
      <c r="AZ3020" t="s">
        <v>2354</v>
      </c>
      <c r="BA3020" t="s"/>
      <c r="BB3020" t="n">
        <v>146739</v>
      </c>
      <c r="BC3020" t="n">
        <v>52.39591</v>
      </c>
      <c r="BD3020" t="n">
        <v>52.39591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1125</v>
      </c>
      <c r="F3021" t="n">
        <v>-1</v>
      </c>
      <c r="G3021" t="s">
        <v>74</v>
      </c>
      <c r="H3021" t="s">
        <v>75</v>
      </c>
      <c r="I3021" t="s"/>
      <c r="J3021" t="s">
        <v>74</v>
      </c>
      <c r="K3021" t="n">
        <v>58</v>
      </c>
      <c r="L3021" t="s">
        <v>76</v>
      </c>
      <c r="M3021" t="s"/>
      <c r="N3021" t="s">
        <v>104</v>
      </c>
      <c r="O3021" t="s">
        <v>78</v>
      </c>
      <c r="P3021" t="s">
        <v>1125</v>
      </c>
      <c r="Q3021" t="s"/>
      <c r="R3021" t="s">
        <v>171</v>
      </c>
      <c r="S3021" t="s">
        <v>491</v>
      </c>
      <c r="T3021" t="s">
        <v>81</v>
      </c>
      <c r="U3021" t="s">
        <v>82</v>
      </c>
      <c r="V3021" t="s">
        <v>83</v>
      </c>
      <c r="W3021" t="s">
        <v>84</v>
      </c>
      <c r="X3021" t="s"/>
      <c r="Y3021" t="s">
        <v>85</v>
      </c>
      <c r="Z3021">
        <f>HYPERLINK("https://hotel-media.eclerx.com/savepage/tk_15462414735332816_sr_188.html","info")</f>
        <v/>
      </c>
      <c r="AA3021" t="n">
        <v>-2009391</v>
      </c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110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2009391</v>
      </c>
      <c r="AZ3021" t="s">
        <v>1126</v>
      </c>
      <c r="BA3021" t="s"/>
      <c r="BB3021" t="n">
        <v>697198</v>
      </c>
      <c r="BC3021" t="n">
        <v>52.498698</v>
      </c>
      <c r="BD3021" t="n">
        <v>52.498698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1125</v>
      </c>
      <c r="F3022" t="n">
        <v>-1</v>
      </c>
      <c r="G3022" t="s">
        <v>74</v>
      </c>
      <c r="H3022" t="s">
        <v>75</v>
      </c>
      <c r="I3022" t="s"/>
      <c r="J3022" t="s">
        <v>74</v>
      </c>
      <c r="K3022" t="n">
        <v>62.06</v>
      </c>
      <c r="L3022" t="s">
        <v>76</v>
      </c>
      <c r="M3022" t="s"/>
      <c r="N3022" t="s">
        <v>1127</v>
      </c>
      <c r="O3022" t="s">
        <v>78</v>
      </c>
      <c r="P3022" t="s">
        <v>1125</v>
      </c>
      <c r="Q3022" t="s"/>
      <c r="R3022" t="s">
        <v>171</v>
      </c>
      <c r="S3022" t="s">
        <v>1128</v>
      </c>
      <c r="T3022" t="s">
        <v>81</v>
      </c>
      <c r="U3022" t="s">
        <v>82</v>
      </c>
      <c r="V3022" t="s">
        <v>83</v>
      </c>
      <c r="W3022" t="s">
        <v>109</v>
      </c>
      <c r="X3022" t="s"/>
      <c r="Y3022" t="s">
        <v>85</v>
      </c>
      <c r="Z3022">
        <f>HYPERLINK("https://hotel-media.eclerx.com/savepage/tk_15462414735332816_sr_188.html","info")</f>
        <v/>
      </c>
      <c r="AA3022" t="n">
        <v>-2009391</v>
      </c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110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2009391</v>
      </c>
      <c r="AZ3022" t="s">
        <v>1126</v>
      </c>
      <c r="BA3022" t="s"/>
      <c r="BB3022" t="n">
        <v>697198</v>
      </c>
      <c r="BC3022" t="n">
        <v>52.498698</v>
      </c>
      <c r="BD3022" t="n">
        <v>52.498698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1119</v>
      </c>
      <c r="F3023" t="n">
        <v>5989462</v>
      </c>
      <c r="G3023" t="s">
        <v>74</v>
      </c>
      <c r="H3023" t="s">
        <v>75</v>
      </c>
      <c r="I3023" t="s"/>
      <c r="J3023" t="s">
        <v>74</v>
      </c>
      <c r="K3023" t="n">
        <v>81</v>
      </c>
      <c r="L3023" t="s">
        <v>76</v>
      </c>
      <c r="M3023" t="s"/>
      <c r="N3023" t="s">
        <v>93</v>
      </c>
      <c r="O3023" t="s">
        <v>78</v>
      </c>
      <c r="P3023" t="s">
        <v>1120</v>
      </c>
      <c r="Q3023" t="s"/>
      <c r="R3023" t="s">
        <v>171</v>
      </c>
      <c r="S3023" t="s">
        <v>721</v>
      </c>
      <c r="T3023" t="s">
        <v>81</v>
      </c>
      <c r="U3023" t="s">
        <v>82</v>
      </c>
      <c r="V3023" t="s">
        <v>83</v>
      </c>
      <c r="W3023" t="s">
        <v>109</v>
      </c>
      <c r="X3023" t="s"/>
      <c r="Y3023" t="s">
        <v>85</v>
      </c>
      <c r="Z3023">
        <f>HYPERLINK("https://hotel-media.eclerx.com/savepage/tk_15462419818265548_sr_189.html","info")</f>
        <v/>
      </c>
      <c r="AA3023" t="n">
        <v>270936</v>
      </c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342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2607559</v>
      </c>
      <c r="AZ3023" t="s">
        <v>1121</v>
      </c>
      <c r="BA3023" t="s"/>
      <c r="BB3023" t="n">
        <v>543028</v>
      </c>
      <c r="BC3023" t="n">
        <v>52.52939</v>
      </c>
      <c r="BD3023" t="n">
        <v>52.52939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1119</v>
      </c>
      <c r="F3024" t="n">
        <v>5989462</v>
      </c>
      <c r="G3024" t="s">
        <v>74</v>
      </c>
      <c r="H3024" t="s">
        <v>75</v>
      </c>
      <c r="I3024" t="s"/>
      <c r="J3024" t="s">
        <v>74</v>
      </c>
      <c r="K3024" t="n">
        <v>90</v>
      </c>
      <c r="L3024" t="s">
        <v>76</v>
      </c>
      <c r="M3024" t="s"/>
      <c r="N3024" t="s">
        <v>104</v>
      </c>
      <c r="O3024" t="s">
        <v>78</v>
      </c>
      <c r="P3024" t="s">
        <v>1120</v>
      </c>
      <c r="Q3024" t="s"/>
      <c r="R3024" t="s">
        <v>171</v>
      </c>
      <c r="S3024" t="s">
        <v>398</v>
      </c>
      <c r="T3024" t="s">
        <v>81</v>
      </c>
      <c r="U3024" t="s">
        <v>82</v>
      </c>
      <c r="V3024" t="s">
        <v>83</v>
      </c>
      <c r="W3024" t="s">
        <v>109</v>
      </c>
      <c r="X3024" t="s"/>
      <c r="Y3024" t="s">
        <v>85</v>
      </c>
      <c r="Z3024">
        <f>HYPERLINK("https://hotel-media.eclerx.com/savepage/tk_15462419818265548_sr_189.html","info")</f>
        <v/>
      </c>
      <c r="AA3024" t="n">
        <v>270936</v>
      </c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342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2607559</v>
      </c>
      <c r="AZ3024" t="s">
        <v>1121</v>
      </c>
      <c r="BA3024" t="s"/>
      <c r="BB3024" t="n">
        <v>543028</v>
      </c>
      <c r="BC3024" t="n">
        <v>52.52939</v>
      </c>
      <c r="BD3024" t="n">
        <v>52.52939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695</v>
      </c>
      <c r="F3025" t="n">
        <v>2346869</v>
      </c>
      <c r="G3025" t="s">
        <v>74</v>
      </c>
      <c r="H3025" t="s">
        <v>75</v>
      </c>
      <c r="I3025" t="s"/>
      <c r="J3025" t="s">
        <v>74</v>
      </c>
      <c r="K3025" t="n">
        <v>81.59999999999999</v>
      </c>
      <c r="L3025" t="s">
        <v>76</v>
      </c>
      <c r="M3025" t="s"/>
      <c r="N3025" t="s">
        <v>93</v>
      </c>
      <c r="O3025" t="s">
        <v>78</v>
      </c>
      <c r="P3025" t="s">
        <v>696</v>
      </c>
      <c r="Q3025" t="s"/>
      <c r="R3025" t="s">
        <v>112</v>
      </c>
      <c r="S3025" t="s">
        <v>697</v>
      </c>
      <c r="T3025" t="s">
        <v>81</v>
      </c>
      <c r="U3025" t="s">
        <v>82</v>
      </c>
      <c r="V3025" t="s">
        <v>83</v>
      </c>
      <c r="W3025" t="s">
        <v>109</v>
      </c>
      <c r="X3025" t="s"/>
      <c r="Y3025" t="s">
        <v>85</v>
      </c>
      <c r="Z3025">
        <f>HYPERLINK("https://hotel-media.eclerx.com/savepage/tk_1546242165917463_sr_189.html","info")</f>
        <v/>
      </c>
      <c r="AA3025" t="n">
        <v>210997</v>
      </c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426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2959047</v>
      </c>
      <c r="AZ3025" t="s">
        <v>698</v>
      </c>
      <c r="BA3025" t="s"/>
      <c r="BB3025" t="n">
        <v>221260</v>
      </c>
      <c r="BC3025" t="n">
        <v>52.51158</v>
      </c>
      <c r="BD3025" t="n">
        <v>52.51158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695</v>
      </c>
      <c r="F3026" t="n">
        <v>2346869</v>
      </c>
      <c r="G3026" t="s">
        <v>74</v>
      </c>
      <c r="H3026" t="s">
        <v>75</v>
      </c>
      <c r="I3026" t="s"/>
      <c r="J3026" t="s">
        <v>74</v>
      </c>
      <c r="K3026" t="n">
        <v>102</v>
      </c>
      <c r="L3026" t="s">
        <v>76</v>
      </c>
      <c r="M3026" t="s"/>
      <c r="N3026" t="s">
        <v>95</v>
      </c>
      <c r="O3026" t="s">
        <v>78</v>
      </c>
      <c r="P3026" t="s">
        <v>696</v>
      </c>
      <c r="Q3026" t="s"/>
      <c r="R3026" t="s">
        <v>112</v>
      </c>
      <c r="S3026" t="s">
        <v>159</v>
      </c>
      <c r="T3026" t="s">
        <v>81</v>
      </c>
      <c r="U3026" t="s">
        <v>82</v>
      </c>
      <c r="V3026" t="s">
        <v>83</v>
      </c>
      <c r="W3026" t="s">
        <v>109</v>
      </c>
      <c r="X3026" t="s"/>
      <c r="Y3026" t="s">
        <v>85</v>
      </c>
      <c r="Z3026">
        <f>HYPERLINK("https://hotel-media.eclerx.com/savepage/tk_1546242165917463_sr_189.html","info")</f>
        <v/>
      </c>
      <c r="AA3026" t="n">
        <v>210997</v>
      </c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426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2959047</v>
      </c>
      <c r="AZ3026" t="s">
        <v>698</v>
      </c>
      <c r="BA3026" t="s"/>
      <c r="BB3026" t="n">
        <v>221260</v>
      </c>
      <c r="BC3026" t="n">
        <v>52.51158</v>
      </c>
      <c r="BD3026" t="n">
        <v>52.51158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695</v>
      </c>
      <c r="F3027" t="n">
        <v>2346869</v>
      </c>
      <c r="G3027" t="s">
        <v>74</v>
      </c>
      <c r="H3027" t="s">
        <v>75</v>
      </c>
      <c r="I3027" t="s"/>
      <c r="J3027" t="s">
        <v>74</v>
      </c>
      <c r="K3027" t="n">
        <v>122</v>
      </c>
      <c r="L3027" t="s">
        <v>76</v>
      </c>
      <c r="M3027" t="s"/>
      <c r="N3027" t="s">
        <v>327</v>
      </c>
      <c r="O3027" t="s">
        <v>78</v>
      </c>
      <c r="P3027" t="s">
        <v>696</v>
      </c>
      <c r="Q3027" t="s"/>
      <c r="R3027" t="s">
        <v>112</v>
      </c>
      <c r="S3027" t="s">
        <v>167</v>
      </c>
      <c r="T3027" t="s">
        <v>81</v>
      </c>
      <c r="U3027" t="s">
        <v>82</v>
      </c>
      <c r="V3027" t="s">
        <v>83</v>
      </c>
      <c r="W3027" t="s">
        <v>109</v>
      </c>
      <c r="X3027" t="s"/>
      <c r="Y3027" t="s">
        <v>85</v>
      </c>
      <c r="Z3027">
        <f>HYPERLINK("https://hotel-media.eclerx.com/savepage/tk_1546242165917463_sr_189.html","info")</f>
        <v/>
      </c>
      <c r="AA3027" t="n">
        <v>210997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426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2959047</v>
      </c>
      <c r="AZ3027" t="s">
        <v>698</v>
      </c>
      <c r="BA3027" t="s"/>
      <c r="BB3027" t="n">
        <v>221260</v>
      </c>
      <c r="BC3027" t="n">
        <v>52.51158</v>
      </c>
      <c r="BD3027" t="n">
        <v>52.51158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2326</v>
      </c>
      <c r="F3028" t="n">
        <v>-1</v>
      </c>
      <c r="G3028" t="s">
        <v>74</v>
      </c>
      <c r="H3028" t="s">
        <v>75</v>
      </c>
      <c r="I3028" t="s"/>
      <c r="J3028" t="s">
        <v>74</v>
      </c>
      <c r="K3028" t="n">
        <v>64.8</v>
      </c>
      <c r="L3028" t="s">
        <v>76</v>
      </c>
      <c r="M3028" t="s"/>
      <c r="N3028" t="s">
        <v>93</v>
      </c>
      <c r="O3028" t="s">
        <v>78</v>
      </c>
      <c r="P3028" t="s">
        <v>2326</v>
      </c>
      <c r="Q3028" t="s"/>
      <c r="R3028" t="s">
        <v>171</v>
      </c>
      <c r="S3028" t="s">
        <v>2327</v>
      </c>
      <c r="T3028" t="s">
        <v>81</v>
      </c>
      <c r="U3028" t="s">
        <v>82</v>
      </c>
      <c r="V3028" t="s">
        <v>83</v>
      </c>
      <c r="W3028" t="s">
        <v>109</v>
      </c>
      <c r="X3028" t="s"/>
      <c r="Y3028" t="s">
        <v>85</v>
      </c>
      <c r="Z3028">
        <f>HYPERLINK("https://hotel-media.eclerx.com/savepage/tk_15462413934547095_sr_188.html","info")</f>
        <v/>
      </c>
      <c r="AA3028" t="n">
        <v>-937929</v>
      </c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66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937929</v>
      </c>
      <c r="AZ3028" t="s">
        <v>2328</v>
      </c>
      <c r="BA3028" t="s"/>
      <c r="BB3028" t="n">
        <v>432429</v>
      </c>
      <c r="BC3028" t="n">
        <v>52.523924</v>
      </c>
      <c r="BD3028" t="n">
        <v>52.523924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2326</v>
      </c>
      <c r="F3029" t="n">
        <v>-1</v>
      </c>
      <c r="G3029" t="s">
        <v>74</v>
      </c>
      <c r="H3029" t="s">
        <v>75</v>
      </c>
      <c r="I3029" t="s"/>
      <c r="J3029" t="s">
        <v>74</v>
      </c>
      <c r="K3029" t="n">
        <v>72</v>
      </c>
      <c r="L3029" t="s">
        <v>76</v>
      </c>
      <c r="M3029" t="s"/>
      <c r="N3029" t="s">
        <v>104</v>
      </c>
      <c r="O3029" t="s">
        <v>78</v>
      </c>
      <c r="P3029" t="s">
        <v>2326</v>
      </c>
      <c r="Q3029" t="s"/>
      <c r="R3029" t="s">
        <v>171</v>
      </c>
      <c r="S3029" t="s">
        <v>650</v>
      </c>
      <c r="T3029" t="s">
        <v>81</v>
      </c>
      <c r="U3029" t="s">
        <v>82</v>
      </c>
      <c r="V3029" t="s">
        <v>83</v>
      </c>
      <c r="W3029" t="s">
        <v>109</v>
      </c>
      <c r="X3029" t="s"/>
      <c r="Y3029" t="s">
        <v>85</v>
      </c>
      <c r="Z3029">
        <f>HYPERLINK("https://hotel-media.eclerx.com/savepage/tk_15462413934547095_sr_188.html","info")</f>
        <v/>
      </c>
      <c r="AA3029" t="n">
        <v>-937929</v>
      </c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66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937929</v>
      </c>
      <c r="AZ3029" t="s">
        <v>2328</v>
      </c>
      <c r="BA3029" t="s"/>
      <c r="BB3029" t="n">
        <v>432429</v>
      </c>
      <c r="BC3029" t="n">
        <v>52.523924</v>
      </c>
      <c r="BD3029" t="n">
        <v>52.523924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2355</v>
      </c>
      <c r="F3030" t="n">
        <v>-1</v>
      </c>
      <c r="G3030" t="s">
        <v>74</v>
      </c>
      <c r="H3030" t="s">
        <v>75</v>
      </c>
      <c r="I3030" t="s"/>
      <c r="J3030" t="s">
        <v>74</v>
      </c>
      <c r="K3030" t="n">
        <v>59</v>
      </c>
      <c r="L3030" t="s">
        <v>76</v>
      </c>
      <c r="M3030" t="s"/>
      <c r="N3030" t="s">
        <v>1684</v>
      </c>
      <c r="O3030" t="s">
        <v>78</v>
      </c>
      <c r="P3030" t="s">
        <v>2355</v>
      </c>
      <c r="Q3030" t="s"/>
      <c r="R3030" t="s">
        <v>171</v>
      </c>
      <c r="S3030" t="s">
        <v>286</v>
      </c>
      <c r="T3030" t="s">
        <v>81</v>
      </c>
      <c r="U3030" t="s">
        <v>82</v>
      </c>
      <c r="V3030" t="s">
        <v>83</v>
      </c>
      <c r="W3030" t="s">
        <v>109</v>
      </c>
      <c r="X3030" t="s"/>
      <c r="Y3030" t="s">
        <v>85</v>
      </c>
      <c r="Z3030">
        <f>HYPERLINK("https://hotel-media.eclerx.com/savepage/tk_15462414604317973_sr_188.html","info")</f>
        <v/>
      </c>
      <c r="AA3030" t="n">
        <v>-2071599</v>
      </c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103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2071599</v>
      </c>
      <c r="AZ3030" t="s">
        <v>2356</v>
      </c>
      <c r="BA3030" t="s"/>
      <c r="BB3030" t="n">
        <v>41417</v>
      </c>
      <c r="BC3030" t="n">
        <v>52.461141</v>
      </c>
      <c r="BD3030" t="n">
        <v>52.461141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2355</v>
      </c>
      <c r="F3031" t="n">
        <v>-1</v>
      </c>
      <c r="G3031" t="s">
        <v>74</v>
      </c>
      <c r="H3031" t="s">
        <v>75</v>
      </c>
      <c r="I3031" t="s"/>
      <c r="J3031" t="s">
        <v>74</v>
      </c>
      <c r="K3031" t="n">
        <v>65</v>
      </c>
      <c r="L3031" t="s">
        <v>76</v>
      </c>
      <c r="M3031" t="s"/>
      <c r="N3031" t="s">
        <v>1247</v>
      </c>
      <c r="O3031" t="s">
        <v>78</v>
      </c>
      <c r="P3031" t="s">
        <v>2355</v>
      </c>
      <c r="Q3031" t="s"/>
      <c r="R3031" t="s">
        <v>171</v>
      </c>
      <c r="S3031" t="s">
        <v>363</v>
      </c>
      <c r="T3031" t="s">
        <v>81</v>
      </c>
      <c r="U3031" t="s">
        <v>82</v>
      </c>
      <c r="V3031" t="s">
        <v>83</v>
      </c>
      <c r="W3031" t="s">
        <v>109</v>
      </c>
      <c r="X3031" t="s"/>
      <c r="Y3031" t="s">
        <v>85</v>
      </c>
      <c r="Z3031">
        <f>HYPERLINK("https://hotel-media.eclerx.com/savepage/tk_15462414604317973_sr_188.html","info")</f>
        <v/>
      </c>
      <c r="AA3031" t="n">
        <v>-2071599</v>
      </c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103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2071599</v>
      </c>
      <c r="AZ3031" t="s">
        <v>2356</v>
      </c>
      <c r="BA3031" t="s"/>
      <c r="BB3031" t="n">
        <v>41417</v>
      </c>
      <c r="BC3031" t="n">
        <v>52.461141</v>
      </c>
      <c r="BD3031" t="n">
        <v>52.461141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2355</v>
      </c>
      <c r="F3032" t="n">
        <v>-1</v>
      </c>
      <c r="G3032" t="s">
        <v>74</v>
      </c>
      <c r="H3032" t="s">
        <v>75</v>
      </c>
      <c r="I3032" t="s"/>
      <c r="J3032" t="s">
        <v>74</v>
      </c>
      <c r="K3032" t="n">
        <v>59</v>
      </c>
      <c r="L3032" t="s">
        <v>76</v>
      </c>
      <c r="M3032" t="s"/>
      <c r="N3032" t="s">
        <v>1688</v>
      </c>
      <c r="O3032" t="s">
        <v>78</v>
      </c>
      <c r="P3032" t="s">
        <v>2355</v>
      </c>
      <c r="Q3032" t="s"/>
      <c r="R3032" t="s">
        <v>171</v>
      </c>
      <c r="S3032" t="s">
        <v>286</v>
      </c>
      <c r="T3032" t="s">
        <v>81</v>
      </c>
      <c r="U3032" t="s">
        <v>82</v>
      </c>
      <c r="V3032" t="s">
        <v>83</v>
      </c>
      <c r="W3032" t="s">
        <v>109</v>
      </c>
      <c r="X3032" t="s"/>
      <c r="Y3032" t="s">
        <v>85</v>
      </c>
      <c r="Z3032">
        <f>HYPERLINK("https://hotel-media.eclerx.com/savepage/tk_15462414604317973_sr_188.html","info")</f>
        <v/>
      </c>
      <c r="AA3032" t="n">
        <v>-2071599</v>
      </c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103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2071599</v>
      </c>
      <c r="AZ3032" t="s">
        <v>2356</v>
      </c>
      <c r="BA3032" t="s"/>
      <c r="BB3032" t="n">
        <v>41417</v>
      </c>
      <c r="BC3032" t="n">
        <v>52.461141</v>
      </c>
      <c r="BD3032" t="n">
        <v>52.461141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2355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65</v>
      </c>
      <c r="L3033" t="s">
        <v>76</v>
      </c>
      <c r="M3033" t="s"/>
      <c r="N3033" t="s">
        <v>1692</v>
      </c>
      <c r="O3033" t="s">
        <v>78</v>
      </c>
      <c r="P3033" t="s">
        <v>2355</v>
      </c>
      <c r="Q3033" t="s"/>
      <c r="R3033" t="s">
        <v>171</v>
      </c>
      <c r="S3033" t="s">
        <v>363</v>
      </c>
      <c r="T3033" t="s">
        <v>81</v>
      </c>
      <c r="U3033" t="s">
        <v>82</v>
      </c>
      <c r="V3033" t="s">
        <v>83</v>
      </c>
      <c r="W3033" t="s">
        <v>109</v>
      </c>
      <c r="X3033" t="s"/>
      <c r="Y3033" t="s">
        <v>85</v>
      </c>
      <c r="Z3033">
        <f>HYPERLINK("https://hotel-media.eclerx.com/savepage/tk_15462414604317973_sr_188.html","info")</f>
        <v/>
      </c>
      <c r="AA3033" t="n">
        <v>-2071599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103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2071599</v>
      </c>
      <c r="AZ3033" t="s">
        <v>2356</v>
      </c>
      <c r="BA3033" t="s"/>
      <c r="BB3033" t="n">
        <v>41417</v>
      </c>
      <c r="BC3033" t="n">
        <v>52.461141</v>
      </c>
      <c r="BD3033" t="n">
        <v>52.461141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2355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77</v>
      </c>
      <c r="L3034" t="s">
        <v>76</v>
      </c>
      <c r="M3034" t="s"/>
      <c r="N3034" t="s">
        <v>2357</v>
      </c>
      <c r="O3034" t="s">
        <v>78</v>
      </c>
      <c r="P3034" t="s">
        <v>2355</v>
      </c>
      <c r="Q3034" t="s"/>
      <c r="R3034" t="s">
        <v>171</v>
      </c>
      <c r="S3034" t="s">
        <v>383</v>
      </c>
      <c r="T3034" t="s">
        <v>81</v>
      </c>
      <c r="U3034" t="s">
        <v>82</v>
      </c>
      <c r="V3034" t="s">
        <v>83</v>
      </c>
      <c r="W3034" t="s">
        <v>109</v>
      </c>
      <c r="X3034" t="s"/>
      <c r="Y3034" t="s">
        <v>85</v>
      </c>
      <c r="Z3034">
        <f>HYPERLINK("https://hotel-media.eclerx.com/savepage/tk_15462414604317973_sr_188.html","info")</f>
        <v/>
      </c>
      <c r="AA3034" t="n">
        <v>-2071599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103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2071599</v>
      </c>
      <c r="AZ3034" t="s">
        <v>2356</v>
      </c>
      <c r="BA3034" t="s"/>
      <c r="BB3034" t="n">
        <v>41417</v>
      </c>
      <c r="BC3034" t="n">
        <v>52.461141</v>
      </c>
      <c r="BD3034" t="n">
        <v>52.461141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2355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81</v>
      </c>
      <c r="L3035" t="s">
        <v>76</v>
      </c>
      <c r="M3035" t="s"/>
      <c r="N3035" t="s">
        <v>1689</v>
      </c>
      <c r="O3035" t="s">
        <v>78</v>
      </c>
      <c r="P3035" t="s">
        <v>2355</v>
      </c>
      <c r="Q3035" t="s"/>
      <c r="R3035" t="s">
        <v>171</v>
      </c>
      <c r="S3035" t="s">
        <v>721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>
        <f>HYPERLINK("https://hotel-media.eclerx.com/savepage/tk_15462414604317973_sr_188.html","info")</f>
        <v/>
      </c>
      <c r="AA3035" t="n">
        <v>-2071599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103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2071599</v>
      </c>
      <c r="AZ3035" t="s">
        <v>2356</v>
      </c>
      <c r="BA3035" t="s"/>
      <c r="BB3035" t="n">
        <v>41417</v>
      </c>
      <c r="BC3035" t="n">
        <v>52.461141</v>
      </c>
      <c r="BD3035" t="n">
        <v>52.461141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2355</v>
      </c>
      <c r="F3036" t="n">
        <v>-1</v>
      </c>
      <c r="G3036" t="s">
        <v>74</v>
      </c>
      <c r="H3036" t="s">
        <v>75</v>
      </c>
      <c r="I3036" t="s"/>
      <c r="J3036" t="s">
        <v>74</v>
      </c>
      <c r="K3036" t="n">
        <v>81</v>
      </c>
      <c r="L3036" t="s">
        <v>76</v>
      </c>
      <c r="M3036" t="s"/>
      <c r="N3036" t="s">
        <v>1688</v>
      </c>
      <c r="O3036" t="s">
        <v>78</v>
      </c>
      <c r="P3036" t="s">
        <v>2355</v>
      </c>
      <c r="Q3036" t="s"/>
      <c r="R3036" t="s">
        <v>171</v>
      </c>
      <c r="S3036" t="s">
        <v>721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>
        <f>HYPERLINK("https://hotel-media.eclerx.com/savepage/tk_15462414604317973_sr_188.html","info")</f>
        <v/>
      </c>
      <c r="AA3036" t="n">
        <v>-2071599</v>
      </c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103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2071599</v>
      </c>
      <c r="AZ3036" t="s">
        <v>2356</v>
      </c>
      <c r="BA3036" t="s"/>
      <c r="BB3036" t="n">
        <v>41417</v>
      </c>
      <c r="BC3036" t="n">
        <v>52.461141</v>
      </c>
      <c r="BD3036" t="n">
        <v>52.461141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2355</v>
      </c>
      <c r="F3037" t="n">
        <v>-1</v>
      </c>
      <c r="G3037" t="s">
        <v>74</v>
      </c>
      <c r="H3037" t="s">
        <v>75</v>
      </c>
      <c r="I3037" t="s"/>
      <c r="J3037" t="s">
        <v>74</v>
      </c>
      <c r="K3037" t="n">
        <v>85</v>
      </c>
      <c r="L3037" t="s">
        <v>76</v>
      </c>
      <c r="M3037" t="s"/>
      <c r="N3037" t="s">
        <v>2358</v>
      </c>
      <c r="O3037" t="s">
        <v>78</v>
      </c>
      <c r="P3037" t="s">
        <v>2355</v>
      </c>
      <c r="Q3037" t="s"/>
      <c r="R3037" t="s">
        <v>171</v>
      </c>
      <c r="S3037" t="s">
        <v>211</v>
      </c>
      <c r="T3037" t="s">
        <v>81</v>
      </c>
      <c r="U3037" t="s">
        <v>82</v>
      </c>
      <c r="V3037" t="s">
        <v>83</v>
      </c>
      <c r="W3037" t="s">
        <v>109</v>
      </c>
      <c r="X3037" t="s"/>
      <c r="Y3037" t="s">
        <v>85</v>
      </c>
      <c r="Z3037">
        <f>HYPERLINK("https://hotel-media.eclerx.com/savepage/tk_15462414604317973_sr_188.html","info")</f>
        <v/>
      </c>
      <c r="AA3037" t="n">
        <v>-2071599</v>
      </c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103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2071599</v>
      </c>
      <c r="AZ3037" t="s">
        <v>2356</v>
      </c>
      <c r="BA3037" t="s"/>
      <c r="BB3037" t="n">
        <v>41417</v>
      </c>
      <c r="BC3037" t="n">
        <v>52.461141</v>
      </c>
      <c r="BD3037" t="n">
        <v>52.461141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2355</v>
      </c>
      <c r="F3038" t="n">
        <v>-1</v>
      </c>
      <c r="G3038" t="s">
        <v>74</v>
      </c>
      <c r="H3038" t="s">
        <v>75</v>
      </c>
      <c r="I3038" t="s"/>
      <c r="J3038" t="s">
        <v>74</v>
      </c>
      <c r="K3038" t="n">
        <v>87</v>
      </c>
      <c r="L3038" t="s">
        <v>76</v>
      </c>
      <c r="M3038" t="s"/>
      <c r="N3038" t="s">
        <v>1247</v>
      </c>
      <c r="O3038" t="s">
        <v>78</v>
      </c>
      <c r="P3038" t="s">
        <v>2355</v>
      </c>
      <c r="Q3038" t="s"/>
      <c r="R3038" t="s">
        <v>171</v>
      </c>
      <c r="S3038" t="s">
        <v>181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>
        <f>HYPERLINK("https://hotel-media.eclerx.com/savepage/tk_15462414604317973_sr_188.html","info")</f>
        <v/>
      </c>
      <c r="AA3038" t="n">
        <v>-2071599</v>
      </c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103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2071599</v>
      </c>
      <c r="AZ3038" t="s">
        <v>2356</v>
      </c>
      <c r="BA3038" t="s"/>
      <c r="BB3038" t="n">
        <v>41417</v>
      </c>
      <c r="BC3038" t="n">
        <v>52.461141</v>
      </c>
      <c r="BD3038" t="n">
        <v>52.461141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2355</v>
      </c>
      <c r="F3039" t="n">
        <v>-1</v>
      </c>
      <c r="G3039" t="s">
        <v>74</v>
      </c>
      <c r="H3039" t="s">
        <v>75</v>
      </c>
      <c r="I3039" t="s"/>
      <c r="J3039" t="s">
        <v>74</v>
      </c>
      <c r="K3039" t="n">
        <v>87</v>
      </c>
      <c r="L3039" t="s">
        <v>76</v>
      </c>
      <c r="M3039" t="s"/>
      <c r="N3039" t="s">
        <v>1692</v>
      </c>
      <c r="O3039" t="s">
        <v>78</v>
      </c>
      <c r="P3039" t="s">
        <v>2355</v>
      </c>
      <c r="Q3039" t="s"/>
      <c r="R3039" t="s">
        <v>171</v>
      </c>
      <c r="S3039" t="s">
        <v>181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>
        <f>HYPERLINK("https://hotel-media.eclerx.com/savepage/tk_15462414604317973_sr_188.html","info")</f>
        <v/>
      </c>
      <c r="AA3039" t="n">
        <v>-2071599</v>
      </c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103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2071599</v>
      </c>
      <c r="AZ3039" t="s">
        <v>2356</v>
      </c>
      <c r="BA3039" t="s"/>
      <c r="BB3039" t="n">
        <v>41417</v>
      </c>
      <c r="BC3039" t="n">
        <v>52.461141</v>
      </c>
      <c r="BD3039" t="n">
        <v>52.461141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2355</v>
      </c>
      <c r="F3040" t="n">
        <v>-1</v>
      </c>
      <c r="G3040" t="s">
        <v>74</v>
      </c>
      <c r="H3040" t="s">
        <v>75</v>
      </c>
      <c r="I3040" t="s"/>
      <c r="J3040" t="s">
        <v>74</v>
      </c>
      <c r="K3040" t="n">
        <v>99</v>
      </c>
      <c r="L3040" t="s">
        <v>76</v>
      </c>
      <c r="M3040" t="s"/>
      <c r="N3040" t="s">
        <v>2357</v>
      </c>
      <c r="O3040" t="s">
        <v>78</v>
      </c>
      <c r="P3040" t="s">
        <v>2355</v>
      </c>
      <c r="Q3040" t="s"/>
      <c r="R3040" t="s">
        <v>171</v>
      </c>
      <c r="S3040" t="s">
        <v>200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>
        <f>HYPERLINK("https://hotel-media.eclerx.com/savepage/tk_15462414604317973_sr_188.html","info")</f>
        <v/>
      </c>
      <c r="AA3040" t="n">
        <v>-2071599</v>
      </c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103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2071599</v>
      </c>
      <c r="AZ3040" t="s">
        <v>2356</v>
      </c>
      <c r="BA3040" t="s"/>
      <c r="BB3040" t="n">
        <v>41417</v>
      </c>
      <c r="BC3040" t="n">
        <v>52.461141</v>
      </c>
      <c r="BD3040" t="n">
        <v>52.461141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2355</v>
      </c>
      <c r="F3041" t="n">
        <v>-1</v>
      </c>
      <c r="G3041" t="s">
        <v>74</v>
      </c>
      <c r="H3041" t="s">
        <v>75</v>
      </c>
      <c r="I3041" t="s"/>
      <c r="J3041" t="s">
        <v>74</v>
      </c>
      <c r="K3041" t="n">
        <v>107</v>
      </c>
      <c r="L3041" t="s">
        <v>76</v>
      </c>
      <c r="M3041" t="s"/>
      <c r="N3041" t="s">
        <v>2358</v>
      </c>
      <c r="O3041" t="s">
        <v>78</v>
      </c>
      <c r="P3041" t="s">
        <v>2355</v>
      </c>
      <c r="Q3041" t="s"/>
      <c r="R3041" t="s">
        <v>171</v>
      </c>
      <c r="S3041" t="s">
        <v>245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>
        <f>HYPERLINK("https://hotel-media.eclerx.com/savepage/tk_15462414604317973_sr_188.html","info")</f>
        <v/>
      </c>
      <c r="AA3041" t="n">
        <v>-2071599</v>
      </c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103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2071599</v>
      </c>
      <c r="AZ3041" t="s">
        <v>2356</v>
      </c>
      <c r="BA3041" t="s"/>
      <c r="BB3041" t="n">
        <v>41417</v>
      </c>
      <c r="BC3041" t="n">
        <v>52.461141</v>
      </c>
      <c r="BD3041" t="n">
        <v>52.461141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1538</v>
      </c>
      <c r="F3042" t="n">
        <v>297116</v>
      </c>
      <c r="G3042" t="s">
        <v>74</v>
      </c>
      <c r="H3042" t="s">
        <v>75</v>
      </c>
      <c r="I3042" t="s"/>
      <c r="J3042" t="s">
        <v>74</v>
      </c>
      <c r="K3042" t="n">
        <v>133.56</v>
      </c>
      <c r="L3042" t="s">
        <v>76</v>
      </c>
      <c r="M3042" t="s"/>
      <c r="N3042" t="s">
        <v>93</v>
      </c>
      <c r="O3042" t="s">
        <v>78</v>
      </c>
      <c r="P3042" t="s">
        <v>1539</v>
      </c>
      <c r="Q3042" t="s"/>
      <c r="R3042" t="s">
        <v>112</v>
      </c>
      <c r="S3042" t="s">
        <v>1540</v>
      </c>
      <c r="T3042" t="s">
        <v>81</v>
      </c>
      <c r="U3042" t="s">
        <v>82</v>
      </c>
      <c r="V3042" t="s">
        <v>83</v>
      </c>
      <c r="W3042" t="s">
        <v>109</v>
      </c>
      <c r="X3042" t="s"/>
      <c r="Y3042" t="s">
        <v>85</v>
      </c>
      <c r="Z3042">
        <f>HYPERLINK("https://hotel-media.eclerx.com/savepage/tk_15462418189166505_sr_188.html","info")</f>
        <v/>
      </c>
      <c r="AA3042" t="n">
        <v>5848</v>
      </c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296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163244</v>
      </c>
      <c r="AZ3042" t="s">
        <v>1541</v>
      </c>
      <c r="BA3042" t="s"/>
      <c r="BB3042" t="n">
        <v>1600</v>
      </c>
      <c r="BC3042" t="n">
        <v>52.502926</v>
      </c>
      <c r="BD3042" t="n">
        <v>52.502926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1538</v>
      </c>
      <c r="F3043" t="n">
        <v>297116</v>
      </c>
      <c r="G3043" t="s">
        <v>74</v>
      </c>
      <c r="H3043" t="s">
        <v>75</v>
      </c>
      <c r="I3043" t="s"/>
      <c r="J3043" t="s">
        <v>74</v>
      </c>
      <c r="K3043" t="n">
        <v>166.95</v>
      </c>
      <c r="L3043" t="s">
        <v>76</v>
      </c>
      <c r="M3043" t="s"/>
      <c r="N3043" t="s">
        <v>95</v>
      </c>
      <c r="O3043" t="s">
        <v>78</v>
      </c>
      <c r="P3043" t="s">
        <v>1539</v>
      </c>
      <c r="Q3043" t="s"/>
      <c r="R3043" t="s">
        <v>112</v>
      </c>
      <c r="S3043" t="s">
        <v>256</v>
      </c>
      <c r="T3043" t="s">
        <v>81</v>
      </c>
      <c r="U3043" t="s">
        <v>82</v>
      </c>
      <c r="V3043" t="s">
        <v>83</v>
      </c>
      <c r="W3043" t="s">
        <v>109</v>
      </c>
      <c r="X3043" t="s"/>
      <c r="Y3043" t="s">
        <v>85</v>
      </c>
      <c r="Z3043">
        <f>HYPERLINK("https://hotel-media.eclerx.com/savepage/tk_15462418189166505_sr_188.html","info")</f>
        <v/>
      </c>
      <c r="AA3043" t="n">
        <v>5848</v>
      </c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296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163244</v>
      </c>
      <c r="AZ3043" t="s">
        <v>1541</v>
      </c>
      <c r="BA3043" t="s"/>
      <c r="BB3043" t="n">
        <v>1600</v>
      </c>
      <c r="BC3043" t="n">
        <v>52.502926</v>
      </c>
      <c r="BD3043" t="n">
        <v>52.502926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1538</v>
      </c>
      <c r="F3044" t="n">
        <v>297116</v>
      </c>
      <c r="G3044" t="s">
        <v>74</v>
      </c>
      <c r="H3044" t="s">
        <v>75</v>
      </c>
      <c r="I3044" t="s"/>
      <c r="J3044" t="s">
        <v>74</v>
      </c>
      <c r="K3044" t="n">
        <v>198.45</v>
      </c>
      <c r="L3044" t="s">
        <v>76</v>
      </c>
      <c r="M3044" t="s"/>
      <c r="N3044" t="s">
        <v>327</v>
      </c>
      <c r="O3044" t="s">
        <v>78</v>
      </c>
      <c r="P3044" t="s">
        <v>1539</v>
      </c>
      <c r="Q3044" t="s"/>
      <c r="R3044" t="s">
        <v>112</v>
      </c>
      <c r="S3044" t="s">
        <v>513</v>
      </c>
      <c r="T3044" t="s">
        <v>81</v>
      </c>
      <c r="U3044" t="s">
        <v>82</v>
      </c>
      <c r="V3044" t="s">
        <v>83</v>
      </c>
      <c r="W3044" t="s">
        <v>109</v>
      </c>
      <c r="X3044" t="s"/>
      <c r="Y3044" t="s">
        <v>85</v>
      </c>
      <c r="Z3044">
        <f>HYPERLINK("https://hotel-media.eclerx.com/savepage/tk_15462418189166505_sr_188.html","info")</f>
        <v/>
      </c>
      <c r="AA3044" t="n">
        <v>5848</v>
      </c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296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163244</v>
      </c>
      <c r="AZ3044" t="s">
        <v>1541</v>
      </c>
      <c r="BA3044" t="s"/>
      <c r="BB3044" t="n">
        <v>1600</v>
      </c>
      <c r="BC3044" t="n">
        <v>52.502926</v>
      </c>
      <c r="BD3044" t="n">
        <v>52.502926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2371</v>
      </c>
      <c r="F3045" t="n">
        <v>-1</v>
      </c>
      <c r="G3045" t="s">
        <v>74</v>
      </c>
      <c r="H3045" t="s">
        <v>75</v>
      </c>
      <c r="I3045" t="s"/>
      <c r="J3045" t="s">
        <v>74</v>
      </c>
      <c r="K3045" t="n">
        <v>84.09999999999999</v>
      </c>
      <c r="L3045" t="s">
        <v>76</v>
      </c>
      <c r="M3045" t="s"/>
      <c r="N3045" t="s">
        <v>2372</v>
      </c>
      <c r="O3045" t="s">
        <v>78</v>
      </c>
      <c r="P3045" t="s">
        <v>2371</v>
      </c>
      <c r="Q3045" t="s"/>
      <c r="R3045" t="s">
        <v>171</v>
      </c>
      <c r="S3045" t="s">
        <v>2373</v>
      </c>
      <c r="T3045" t="s">
        <v>81</v>
      </c>
      <c r="U3045" t="s">
        <v>82</v>
      </c>
      <c r="V3045" t="s">
        <v>83</v>
      </c>
      <c r="W3045" t="s">
        <v>109</v>
      </c>
      <c r="X3045" t="s"/>
      <c r="Y3045" t="s">
        <v>85</v>
      </c>
      <c r="Z3045">
        <f>HYPERLINK("https://hotel-media.eclerx.com/savepage/tk_15462418236003942_sr_188.html","info")</f>
        <v/>
      </c>
      <c r="AA3045" t="n">
        <v>-8979233</v>
      </c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298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8979233</v>
      </c>
      <c r="AZ3045" t="s"/>
      <c r="BA3045" t="s"/>
      <c r="BB3045" t="n">
        <v>518627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2371</v>
      </c>
      <c r="F3046" t="n">
        <v>-1</v>
      </c>
      <c r="G3046" t="s">
        <v>74</v>
      </c>
      <c r="H3046" t="s">
        <v>75</v>
      </c>
      <c r="I3046" t="s"/>
      <c r="J3046" t="s">
        <v>74</v>
      </c>
      <c r="K3046" t="n">
        <v>93.45</v>
      </c>
      <c r="L3046" t="s">
        <v>76</v>
      </c>
      <c r="M3046" t="s"/>
      <c r="N3046" t="s">
        <v>2374</v>
      </c>
      <c r="O3046" t="s">
        <v>78</v>
      </c>
      <c r="P3046" t="s">
        <v>2371</v>
      </c>
      <c r="Q3046" t="s"/>
      <c r="R3046" t="s">
        <v>171</v>
      </c>
      <c r="S3046" t="s">
        <v>2269</v>
      </c>
      <c r="T3046" t="s">
        <v>81</v>
      </c>
      <c r="U3046" t="s">
        <v>82</v>
      </c>
      <c r="V3046" t="s">
        <v>83</v>
      </c>
      <c r="W3046" t="s">
        <v>109</v>
      </c>
      <c r="X3046" t="s"/>
      <c r="Y3046" t="s">
        <v>85</v>
      </c>
      <c r="Z3046">
        <f>HYPERLINK("https://hotel-media.eclerx.com/savepage/tk_15462418236003942_sr_188.html","info")</f>
        <v/>
      </c>
      <c r="AA3046" t="n">
        <v>-8979233</v>
      </c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298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8979233</v>
      </c>
      <c r="AZ3046" t="s"/>
      <c r="BA3046" t="s"/>
      <c r="BB3046" t="n">
        <v>518627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2371</v>
      </c>
      <c r="F3047" t="n">
        <v>-1</v>
      </c>
      <c r="G3047" t="s">
        <v>74</v>
      </c>
      <c r="H3047" t="s">
        <v>75</v>
      </c>
      <c r="I3047" t="s"/>
      <c r="J3047" t="s">
        <v>74</v>
      </c>
      <c r="K3047" t="n">
        <v>115.45</v>
      </c>
      <c r="L3047" t="s">
        <v>76</v>
      </c>
      <c r="M3047" t="s"/>
      <c r="N3047" t="s">
        <v>2374</v>
      </c>
      <c r="O3047" t="s">
        <v>78</v>
      </c>
      <c r="P3047" t="s">
        <v>2371</v>
      </c>
      <c r="Q3047" t="s"/>
      <c r="R3047" t="s">
        <v>171</v>
      </c>
      <c r="S3047" t="s">
        <v>2375</v>
      </c>
      <c r="T3047" t="s">
        <v>81</v>
      </c>
      <c r="U3047" t="s">
        <v>82</v>
      </c>
      <c r="V3047" t="s">
        <v>83</v>
      </c>
      <c r="W3047" t="s">
        <v>84</v>
      </c>
      <c r="X3047" t="s"/>
      <c r="Y3047" t="s">
        <v>85</v>
      </c>
      <c r="Z3047">
        <f>HYPERLINK("https://hotel-media.eclerx.com/savepage/tk_15462418236003942_sr_188.html","info")</f>
        <v/>
      </c>
      <c r="AA3047" t="n">
        <v>-8979233</v>
      </c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298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8979233</v>
      </c>
      <c r="AZ3047" t="s"/>
      <c r="BA3047" t="s"/>
      <c r="BB3047" t="n">
        <v>518627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2371</v>
      </c>
      <c r="F3048" t="n">
        <v>-1</v>
      </c>
      <c r="G3048" t="s">
        <v>74</v>
      </c>
      <c r="H3048" t="s">
        <v>75</v>
      </c>
      <c r="I3048" t="s"/>
      <c r="J3048" t="s">
        <v>74</v>
      </c>
      <c r="K3048" t="n">
        <v>117.18</v>
      </c>
      <c r="L3048" t="s">
        <v>76</v>
      </c>
      <c r="M3048" t="s"/>
      <c r="N3048" t="s">
        <v>475</v>
      </c>
      <c r="O3048" t="s">
        <v>78</v>
      </c>
      <c r="P3048" t="s">
        <v>2371</v>
      </c>
      <c r="Q3048" t="s"/>
      <c r="R3048" t="s">
        <v>171</v>
      </c>
      <c r="S3048" t="s">
        <v>2376</v>
      </c>
      <c r="T3048" t="s">
        <v>81</v>
      </c>
      <c r="U3048" t="s">
        <v>82</v>
      </c>
      <c r="V3048" t="s">
        <v>83</v>
      </c>
      <c r="W3048" t="s">
        <v>109</v>
      </c>
      <c r="X3048" t="s"/>
      <c r="Y3048" t="s">
        <v>85</v>
      </c>
      <c r="Z3048">
        <f>HYPERLINK("https://hotel-media.eclerx.com/savepage/tk_15462418236003942_sr_188.html","info")</f>
        <v/>
      </c>
      <c r="AA3048" t="n">
        <v>-8979233</v>
      </c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298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8979233</v>
      </c>
      <c r="AZ3048" t="s"/>
      <c r="BA3048" t="s"/>
      <c r="BB3048" t="n">
        <v>518627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2371</v>
      </c>
      <c r="F3049" t="n">
        <v>-1</v>
      </c>
      <c r="G3049" t="s">
        <v>74</v>
      </c>
      <c r="H3049" t="s">
        <v>75</v>
      </c>
      <c r="I3049" t="s"/>
      <c r="J3049" t="s">
        <v>74</v>
      </c>
      <c r="K3049" t="n">
        <v>130.2</v>
      </c>
      <c r="L3049" t="s">
        <v>76</v>
      </c>
      <c r="M3049" t="s"/>
      <c r="N3049" t="s">
        <v>478</v>
      </c>
      <c r="O3049" t="s">
        <v>78</v>
      </c>
      <c r="P3049" t="s">
        <v>2371</v>
      </c>
      <c r="Q3049" t="s"/>
      <c r="R3049" t="s">
        <v>171</v>
      </c>
      <c r="S3049" t="s">
        <v>2377</v>
      </c>
      <c r="T3049" t="s">
        <v>81</v>
      </c>
      <c r="U3049" t="s">
        <v>82</v>
      </c>
      <c r="V3049" t="s">
        <v>83</v>
      </c>
      <c r="W3049" t="s">
        <v>109</v>
      </c>
      <c r="X3049" t="s"/>
      <c r="Y3049" t="s">
        <v>85</v>
      </c>
      <c r="Z3049">
        <f>HYPERLINK("https://hotel-media.eclerx.com/savepage/tk_15462418236003942_sr_188.html","info")</f>
        <v/>
      </c>
      <c r="AA3049" t="n">
        <v>-8979233</v>
      </c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298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8979233</v>
      </c>
      <c r="AZ3049" t="s"/>
      <c r="BA3049" t="s"/>
      <c r="BB3049" t="n">
        <v>518627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2371</v>
      </c>
      <c r="F3050" t="n">
        <v>-1</v>
      </c>
      <c r="G3050" t="s">
        <v>74</v>
      </c>
      <c r="H3050" t="s">
        <v>75</v>
      </c>
      <c r="I3050" t="s"/>
      <c r="J3050" t="s">
        <v>74</v>
      </c>
      <c r="K3050" t="n">
        <v>152.19</v>
      </c>
      <c r="L3050" t="s">
        <v>76</v>
      </c>
      <c r="M3050" t="s"/>
      <c r="N3050" t="s">
        <v>478</v>
      </c>
      <c r="O3050" t="s">
        <v>78</v>
      </c>
      <c r="P3050" t="s">
        <v>2371</v>
      </c>
      <c r="Q3050" t="s"/>
      <c r="R3050" t="s">
        <v>171</v>
      </c>
      <c r="S3050" t="s">
        <v>2378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>
        <f>HYPERLINK("https://hotel-media.eclerx.com/savepage/tk_15462418236003942_sr_188.html","info")</f>
        <v/>
      </c>
      <c r="AA3050" t="n">
        <v>-8979233</v>
      </c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298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8979233</v>
      </c>
      <c r="AZ3050" t="s"/>
      <c r="BA3050" t="s"/>
      <c r="BB3050" t="n">
        <v>518627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2371</v>
      </c>
      <c r="F3051" t="n">
        <v>-1</v>
      </c>
      <c r="G3051" t="s">
        <v>74</v>
      </c>
      <c r="H3051" t="s">
        <v>75</v>
      </c>
      <c r="I3051" t="s"/>
      <c r="J3051" t="s">
        <v>74</v>
      </c>
      <c r="K3051" t="n">
        <v>222.08</v>
      </c>
      <c r="L3051" t="s">
        <v>76</v>
      </c>
      <c r="M3051" t="s"/>
      <c r="N3051" t="s">
        <v>1193</v>
      </c>
      <c r="O3051" t="s">
        <v>78</v>
      </c>
      <c r="P3051" t="s">
        <v>2371</v>
      </c>
      <c r="Q3051" t="s"/>
      <c r="R3051" t="s">
        <v>171</v>
      </c>
      <c r="S3051" t="s">
        <v>2379</v>
      </c>
      <c r="T3051" t="s">
        <v>81</v>
      </c>
      <c r="U3051" t="s">
        <v>82</v>
      </c>
      <c r="V3051" t="s">
        <v>83</v>
      </c>
      <c r="W3051" t="s">
        <v>109</v>
      </c>
      <c r="X3051" t="s"/>
      <c r="Y3051" t="s">
        <v>85</v>
      </c>
      <c r="Z3051">
        <f>HYPERLINK("https://hotel-media.eclerx.com/savepage/tk_15462418236003942_sr_188.html","info")</f>
        <v/>
      </c>
      <c r="AA3051" t="n">
        <v>-8979233</v>
      </c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298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8979233</v>
      </c>
      <c r="AZ3051" t="s"/>
      <c r="BA3051" t="s"/>
      <c r="BB3051" t="n">
        <v>518627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2371</v>
      </c>
      <c r="F3052" t="n">
        <v>-1</v>
      </c>
      <c r="G3052" t="s">
        <v>74</v>
      </c>
      <c r="H3052" t="s">
        <v>75</v>
      </c>
      <c r="I3052" t="s"/>
      <c r="J3052" t="s">
        <v>74</v>
      </c>
      <c r="K3052" t="n">
        <v>246.75</v>
      </c>
      <c r="L3052" t="s">
        <v>76</v>
      </c>
      <c r="M3052" t="s"/>
      <c r="N3052" t="s">
        <v>2380</v>
      </c>
      <c r="O3052" t="s">
        <v>78</v>
      </c>
      <c r="P3052" t="s">
        <v>2371</v>
      </c>
      <c r="Q3052" t="s"/>
      <c r="R3052" t="s">
        <v>171</v>
      </c>
      <c r="S3052" t="s">
        <v>2381</v>
      </c>
      <c r="T3052" t="s">
        <v>81</v>
      </c>
      <c r="U3052" t="s">
        <v>82</v>
      </c>
      <c r="V3052" t="s">
        <v>83</v>
      </c>
      <c r="W3052" t="s">
        <v>109</v>
      </c>
      <c r="X3052" t="s"/>
      <c r="Y3052" t="s">
        <v>85</v>
      </c>
      <c r="Z3052">
        <f>HYPERLINK("https://hotel-media.eclerx.com/savepage/tk_15462418236003942_sr_188.html","info")</f>
        <v/>
      </c>
      <c r="AA3052" t="n">
        <v>-8979233</v>
      </c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298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8979233</v>
      </c>
      <c r="AZ3052" t="s"/>
      <c r="BA3052" t="s"/>
      <c r="BB3052" t="n">
        <v>518627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2371</v>
      </c>
      <c r="F3053" t="n">
        <v>-1</v>
      </c>
      <c r="G3053" t="s">
        <v>74</v>
      </c>
      <c r="H3053" t="s">
        <v>75</v>
      </c>
      <c r="I3053" t="s"/>
      <c r="J3053" t="s">
        <v>74</v>
      </c>
      <c r="K3053" t="n">
        <v>268.75</v>
      </c>
      <c r="L3053" t="s">
        <v>76</v>
      </c>
      <c r="M3053" t="s"/>
      <c r="N3053" t="s">
        <v>2380</v>
      </c>
      <c r="O3053" t="s">
        <v>78</v>
      </c>
      <c r="P3053" t="s">
        <v>2371</v>
      </c>
      <c r="Q3053" t="s"/>
      <c r="R3053" t="s">
        <v>171</v>
      </c>
      <c r="S3053" t="s">
        <v>2382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>
        <f>HYPERLINK("https://hotel-media.eclerx.com/savepage/tk_15462418236003942_sr_188.html","info")</f>
        <v/>
      </c>
      <c r="AA3053" t="n">
        <v>-8979233</v>
      </c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298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8979233</v>
      </c>
      <c r="AZ3053" t="s"/>
      <c r="BA3053" t="s"/>
      <c r="BB3053" t="n">
        <v>518627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2512</v>
      </c>
      <c r="F3054" t="n">
        <v>-1</v>
      </c>
      <c r="G3054" t="s">
        <v>74</v>
      </c>
      <c r="H3054" t="s">
        <v>75</v>
      </c>
      <c r="I3054" t="s"/>
      <c r="J3054" t="s">
        <v>74</v>
      </c>
      <c r="K3054" t="n">
        <v>103.95</v>
      </c>
      <c r="L3054" t="s">
        <v>76</v>
      </c>
      <c r="M3054" t="s"/>
      <c r="N3054" t="s">
        <v>95</v>
      </c>
      <c r="O3054" t="s">
        <v>78</v>
      </c>
      <c r="P3054" t="s">
        <v>2512</v>
      </c>
      <c r="Q3054" t="s"/>
      <c r="R3054" t="s">
        <v>171</v>
      </c>
      <c r="S3054" t="s">
        <v>1262</v>
      </c>
      <c r="T3054" t="s">
        <v>81</v>
      </c>
      <c r="U3054" t="s">
        <v>82</v>
      </c>
      <c r="V3054" t="s">
        <v>83</v>
      </c>
      <c r="W3054" t="s">
        <v>109</v>
      </c>
      <c r="X3054" t="s"/>
      <c r="Y3054" t="s">
        <v>85</v>
      </c>
      <c r="Z3054">
        <f>HYPERLINK("https://hotel-media.eclerx.com/savepage/tk_15462419450325813_sr_188.html","info")</f>
        <v/>
      </c>
      <c r="AA3054" t="n">
        <v>-2071800</v>
      </c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364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2071800</v>
      </c>
      <c r="AZ3054" t="s">
        <v>2513</v>
      </c>
      <c r="BA3054" t="s"/>
      <c r="BB3054" t="n">
        <v>22606</v>
      </c>
      <c r="BC3054" t="n">
        <v>52.40531</v>
      </c>
      <c r="BD3054" t="n">
        <v>52.40531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2426</v>
      </c>
      <c r="F3055" t="n">
        <v>-1</v>
      </c>
      <c r="G3055" t="s">
        <v>74</v>
      </c>
      <c r="H3055" t="s">
        <v>75</v>
      </c>
      <c r="I3055" t="s"/>
      <c r="J3055" t="s">
        <v>74</v>
      </c>
      <c r="K3055" t="n">
        <v>60</v>
      </c>
      <c r="L3055" t="s">
        <v>76</v>
      </c>
      <c r="M3055" t="s"/>
      <c r="N3055" t="s">
        <v>93</v>
      </c>
      <c r="O3055" t="s">
        <v>78</v>
      </c>
      <c r="P3055" t="s">
        <v>2426</v>
      </c>
      <c r="Q3055" t="s"/>
      <c r="R3055" t="s">
        <v>112</v>
      </c>
      <c r="S3055" t="s">
        <v>377</v>
      </c>
      <c r="T3055" t="s">
        <v>81</v>
      </c>
      <c r="U3055" t="s">
        <v>82</v>
      </c>
      <c r="V3055" t="s">
        <v>83</v>
      </c>
      <c r="W3055" t="s">
        <v>109</v>
      </c>
      <c r="X3055" t="s"/>
      <c r="Y3055" t="s">
        <v>85</v>
      </c>
      <c r="Z3055">
        <f>HYPERLINK("https://hotel-media.eclerx.com/savepage/tk_15462421621873987_sr_189.html","info")</f>
        <v/>
      </c>
      <c r="AA3055" t="n">
        <v>-8979221</v>
      </c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424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8979221</v>
      </c>
      <c r="AZ3055" t="s">
        <v>2427</v>
      </c>
      <c r="BA3055" t="s"/>
      <c r="BB3055" t="n">
        <v>86189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2426</v>
      </c>
      <c r="F3056" t="n">
        <v>-1</v>
      </c>
      <c r="G3056" t="s">
        <v>74</v>
      </c>
      <c r="H3056" t="s">
        <v>75</v>
      </c>
      <c r="I3056" t="s"/>
      <c r="J3056" t="s">
        <v>74</v>
      </c>
      <c r="K3056" t="n">
        <v>75</v>
      </c>
      <c r="L3056" t="s">
        <v>76</v>
      </c>
      <c r="M3056" t="s"/>
      <c r="N3056" t="s">
        <v>95</v>
      </c>
      <c r="O3056" t="s">
        <v>78</v>
      </c>
      <c r="P3056" t="s">
        <v>2426</v>
      </c>
      <c r="Q3056" t="s"/>
      <c r="R3056" t="s">
        <v>112</v>
      </c>
      <c r="S3056" t="s">
        <v>210</v>
      </c>
      <c r="T3056" t="s">
        <v>81</v>
      </c>
      <c r="U3056" t="s">
        <v>82</v>
      </c>
      <c r="V3056" t="s">
        <v>83</v>
      </c>
      <c r="W3056" t="s">
        <v>109</v>
      </c>
      <c r="X3056" t="s"/>
      <c r="Y3056" t="s">
        <v>85</v>
      </c>
      <c r="Z3056">
        <f>HYPERLINK("https://hotel-media.eclerx.com/savepage/tk_15462421621873987_sr_189.html","info")</f>
        <v/>
      </c>
      <c r="AA3056" t="n">
        <v>-8979221</v>
      </c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424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8979221</v>
      </c>
      <c r="AZ3056" t="s">
        <v>2427</v>
      </c>
      <c r="BA3056" t="s"/>
      <c r="BB3056" t="n">
        <v>86189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2426</v>
      </c>
      <c r="F3057" t="n">
        <v>-1</v>
      </c>
      <c r="G3057" t="s">
        <v>74</v>
      </c>
      <c r="H3057" t="s">
        <v>75</v>
      </c>
      <c r="I3057" t="s"/>
      <c r="J3057" t="s">
        <v>74</v>
      </c>
      <c r="K3057" t="n">
        <v>85</v>
      </c>
      <c r="L3057" t="s">
        <v>76</v>
      </c>
      <c r="M3057" t="s"/>
      <c r="N3057" t="s">
        <v>327</v>
      </c>
      <c r="O3057" t="s">
        <v>78</v>
      </c>
      <c r="P3057" t="s">
        <v>2426</v>
      </c>
      <c r="Q3057" t="s"/>
      <c r="R3057" t="s">
        <v>112</v>
      </c>
      <c r="S3057" t="s">
        <v>211</v>
      </c>
      <c r="T3057" t="s">
        <v>81</v>
      </c>
      <c r="U3057" t="s">
        <v>82</v>
      </c>
      <c r="V3057" t="s">
        <v>83</v>
      </c>
      <c r="W3057" t="s">
        <v>109</v>
      </c>
      <c r="X3057" t="s"/>
      <c r="Y3057" t="s">
        <v>85</v>
      </c>
      <c r="Z3057">
        <f>HYPERLINK("https://hotel-media.eclerx.com/savepage/tk_15462421621873987_sr_189.html","info")</f>
        <v/>
      </c>
      <c r="AA3057" t="n">
        <v>-8979221</v>
      </c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424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8979221</v>
      </c>
      <c r="AZ3057" t="s">
        <v>2427</v>
      </c>
      <c r="BA3057" t="s"/>
      <c r="BB3057" t="n">
        <v>86189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2426</v>
      </c>
      <c r="F3058" t="n">
        <v>-1</v>
      </c>
      <c r="G3058" t="s">
        <v>74</v>
      </c>
      <c r="H3058" t="s">
        <v>75</v>
      </c>
      <c r="I3058" t="s"/>
      <c r="J3058" t="s">
        <v>74</v>
      </c>
      <c r="K3058" t="n">
        <v>95</v>
      </c>
      <c r="L3058" t="s">
        <v>76</v>
      </c>
      <c r="M3058" t="s"/>
      <c r="N3058" t="s">
        <v>203</v>
      </c>
      <c r="O3058" t="s">
        <v>78</v>
      </c>
      <c r="P3058" t="s">
        <v>2426</v>
      </c>
      <c r="Q3058" t="s"/>
      <c r="R3058" t="s">
        <v>112</v>
      </c>
      <c r="S3058" t="s">
        <v>274</v>
      </c>
      <c r="T3058" t="s">
        <v>81</v>
      </c>
      <c r="U3058" t="s">
        <v>82</v>
      </c>
      <c r="V3058" t="s">
        <v>83</v>
      </c>
      <c r="W3058" t="s">
        <v>109</v>
      </c>
      <c r="X3058" t="s"/>
      <c r="Y3058" t="s">
        <v>85</v>
      </c>
      <c r="Z3058">
        <f>HYPERLINK("https://hotel-media.eclerx.com/savepage/tk_15462421621873987_sr_189.html","info")</f>
        <v/>
      </c>
      <c r="AA3058" t="n">
        <v>-8979221</v>
      </c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424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8979221</v>
      </c>
      <c r="AZ3058" t="s">
        <v>2427</v>
      </c>
      <c r="BA3058" t="s"/>
      <c r="BB3058" t="n">
        <v>86189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1793</v>
      </c>
      <c r="F3059" t="n">
        <v>5254647</v>
      </c>
      <c r="G3059" t="s">
        <v>74</v>
      </c>
      <c r="H3059" t="s">
        <v>75</v>
      </c>
      <c r="I3059" t="s"/>
      <c r="J3059" t="s">
        <v>74</v>
      </c>
      <c r="K3059" t="n">
        <v>124.95</v>
      </c>
      <c r="L3059" t="s">
        <v>76</v>
      </c>
      <c r="M3059" t="s"/>
      <c r="N3059" t="s">
        <v>95</v>
      </c>
      <c r="O3059" t="s">
        <v>78</v>
      </c>
      <c r="P3059" t="s">
        <v>1794</v>
      </c>
      <c r="Q3059" t="s"/>
      <c r="R3059" t="s">
        <v>112</v>
      </c>
      <c r="S3059" t="s">
        <v>148</v>
      </c>
      <c r="T3059" t="s">
        <v>81</v>
      </c>
      <c r="U3059" t="s">
        <v>82</v>
      </c>
      <c r="V3059" t="s">
        <v>83</v>
      </c>
      <c r="W3059" t="s">
        <v>109</v>
      </c>
      <c r="X3059" t="s"/>
      <c r="Y3059" t="s">
        <v>85</v>
      </c>
      <c r="Z3059">
        <f>HYPERLINK("https://hotel-media.eclerx.com/savepage/tk_1546242177208358_sr_188.html","info")</f>
        <v/>
      </c>
      <c r="AA3059" t="n">
        <v>211010</v>
      </c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492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937647</v>
      </c>
      <c r="AZ3059" t="s">
        <v>1795</v>
      </c>
      <c r="BA3059" t="s"/>
      <c r="BB3059" t="n">
        <v>399411</v>
      </c>
      <c r="BC3059" t="n">
        <v>52.509834</v>
      </c>
      <c r="BD3059" t="n">
        <v>52.509834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1793</v>
      </c>
      <c r="F3060" t="n">
        <v>5254647</v>
      </c>
      <c r="G3060" t="s">
        <v>74</v>
      </c>
      <c r="H3060" t="s">
        <v>75</v>
      </c>
      <c r="I3060" t="s"/>
      <c r="J3060" t="s">
        <v>74</v>
      </c>
      <c r="K3060" t="n">
        <v>154.95</v>
      </c>
      <c r="L3060" t="s">
        <v>76</v>
      </c>
      <c r="M3060" t="s"/>
      <c r="N3060" t="s">
        <v>201</v>
      </c>
      <c r="O3060" t="s">
        <v>78</v>
      </c>
      <c r="P3060" t="s">
        <v>1794</v>
      </c>
      <c r="Q3060" t="s"/>
      <c r="R3060" t="s">
        <v>112</v>
      </c>
      <c r="S3060" t="s">
        <v>596</v>
      </c>
      <c r="T3060" t="s">
        <v>81</v>
      </c>
      <c r="U3060" t="s">
        <v>82</v>
      </c>
      <c r="V3060" t="s">
        <v>83</v>
      </c>
      <c r="W3060" t="s">
        <v>109</v>
      </c>
      <c r="X3060" t="s"/>
      <c r="Y3060" t="s">
        <v>85</v>
      </c>
      <c r="Z3060">
        <f>HYPERLINK("https://hotel-media.eclerx.com/savepage/tk_1546242177208358_sr_188.html","info")</f>
        <v/>
      </c>
      <c r="AA3060" t="n">
        <v>211010</v>
      </c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492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937647</v>
      </c>
      <c r="AZ3060" t="s">
        <v>1795</v>
      </c>
      <c r="BA3060" t="s"/>
      <c r="BB3060" t="n">
        <v>399411</v>
      </c>
      <c r="BC3060" t="n">
        <v>52.509834</v>
      </c>
      <c r="BD3060" t="n">
        <v>52.509834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1793</v>
      </c>
      <c r="F3061" t="n">
        <v>5254647</v>
      </c>
      <c r="G3061" t="s">
        <v>74</v>
      </c>
      <c r="H3061" t="s">
        <v>75</v>
      </c>
      <c r="I3061" t="s"/>
      <c r="J3061" t="s">
        <v>74</v>
      </c>
      <c r="K3061" t="n">
        <v>154.95</v>
      </c>
      <c r="L3061" t="s">
        <v>76</v>
      </c>
      <c r="M3061" t="s"/>
      <c r="N3061" t="s">
        <v>597</v>
      </c>
      <c r="O3061" t="s">
        <v>78</v>
      </c>
      <c r="P3061" t="s">
        <v>1794</v>
      </c>
      <c r="Q3061" t="s"/>
      <c r="R3061" t="s">
        <v>112</v>
      </c>
      <c r="S3061" t="s">
        <v>596</v>
      </c>
      <c r="T3061" t="s">
        <v>81</v>
      </c>
      <c r="U3061" t="s">
        <v>82</v>
      </c>
      <c r="V3061" t="s">
        <v>83</v>
      </c>
      <c r="W3061" t="s">
        <v>109</v>
      </c>
      <c r="X3061" t="s"/>
      <c r="Y3061" t="s">
        <v>85</v>
      </c>
      <c r="Z3061">
        <f>HYPERLINK("https://hotel-media.eclerx.com/savepage/tk_1546242177208358_sr_188.html","info")</f>
        <v/>
      </c>
      <c r="AA3061" t="n">
        <v>211010</v>
      </c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492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937647</v>
      </c>
      <c r="AZ3061" t="s">
        <v>1795</v>
      </c>
      <c r="BA3061" t="s"/>
      <c r="BB3061" t="n">
        <v>399411</v>
      </c>
      <c r="BC3061" t="n">
        <v>52.509834</v>
      </c>
      <c r="BD3061" t="n">
        <v>52.509834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1793</v>
      </c>
      <c r="F3062" t="n">
        <v>5254647</v>
      </c>
      <c r="G3062" t="s">
        <v>74</v>
      </c>
      <c r="H3062" t="s">
        <v>75</v>
      </c>
      <c r="I3062" t="s"/>
      <c r="J3062" t="s">
        <v>74</v>
      </c>
      <c r="K3062" t="n">
        <v>174.95</v>
      </c>
      <c r="L3062" t="s">
        <v>76</v>
      </c>
      <c r="M3062" t="s"/>
      <c r="N3062" t="s">
        <v>595</v>
      </c>
      <c r="O3062" t="s">
        <v>78</v>
      </c>
      <c r="P3062" t="s">
        <v>1794</v>
      </c>
      <c r="Q3062" t="s"/>
      <c r="R3062" t="s">
        <v>112</v>
      </c>
      <c r="S3062" t="s">
        <v>1796</v>
      </c>
      <c r="T3062" t="s">
        <v>81</v>
      </c>
      <c r="U3062" t="s">
        <v>82</v>
      </c>
      <c r="V3062" t="s">
        <v>83</v>
      </c>
      <c r="W3062" t="s">
        <v>109</v>
      </c>
      <c r="X3062" t="s"/>
      <c r="Y3062" t="s">
        <v>85</v>
      </c>
      <c r="Z3062">
        <f>HYPERLINK("https://hotel-media.eclerx.com/savepage/tk_1546242177208358_sr_188.html","info")</f>
        <v/>
      </c>
      <c r="AA3062" t="n">
        <v>211010</v>
      </c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492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937647</v>
      </c>
      <c r="AZ3062" t="s">
        <v>1795</v>
      </c>
      <c r="BA3062" t="s"/>
      <c r="BB3062" t="n">
        <v>399411</v>
      </c>
      <c r="BC3062" t="n">
        <v>52.509834</v>
      </c>
      <c r="BD3062" t="n">
        <v>52.509834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2514</v>
      </c>
      <c r="F3063" t="n">
        <v>-1</v>
      </c>
      <c r="G3063" t="s">
        <v>74</v>
      </c>
      <c r="H3063" t="s">
        <v>75</v>
      </c>
      <c r="I3063" t="s"/>
      <c r="J3063" t="s">
        <v>74</v>
      </c>
      <c r="K3063" t="n">
        <v>44.15</v>
      </c>
      <c r="L3063" t="s">
        <v>76</v>
      </c>
      <c r="M3063" t="s"/>
      <c r="N3063" t="s">
        <v>93</v>
      </c>
      <c r="O3063" t="s">
        <v>78</v>
      </c>
      <c r="P3063" t="s">
        <v>2514</v>
      </c>
      <c r="Q3063" t="s"/>
      <c r="R3063" t="s">
        <v>79</v>
      </c>
      <c r="S3063" t="s">
        <v>2515</v>
      </c>
      <c r="T3063" t="s">
        <v>81</v>
      </c>
      <c r="U3063" t="s">
        <v>82</v>
      </c>
      <c r="V3063" t="s">
        <v>83</v>
      </c>
      <c r="W3063" t="s">
        <v>84</v>
      </c>
      <c r="X3063" t="s"/>
      <c r="Y3063" t="s">
        <v>85</v>
      </c>
      <c r="Z3063">
        <f>HYPERLINK("https://hotel-media.eclerx.com/savepage/tk_1546241923285327_sr_188.html","info")</f>
        <v/>
      </c>
      <c r="AA3063" t="n">
        <v>-2071814</v>
      </c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352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2071814</v>
      </c>
      <c r="AZ3063" t="s">
        <v>2516</v>
      </c>
      <c r="BA3063" t="s"/>
      <c r="BB3063" t="n">
        <v>71790</v>
      </c>
      <c r="BC3063" t="n">
        <v>52.506888</v>
      </c>
      <c r="BD3063" t="n">
        <v>52.506888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2514</v>
      </c>
      <c r="F3064" t="n">
        <v>-1</v>
      </c>
      <c r="G3064" t="s">
        <v>74</v>
      </c>
      <c r="H3064" t="s">
        <v>75</v>
      </c>
      <c r="I3064" t="s"/>
      <c r="J3064" t="s">
        <v>74</v>
      </c>
      <c r="K3064" t="n">
        <v>46.5</v>
      </c>
      <c r="L3064" t="s">
        <v>76</v>
      </c>
      <c r="M3064" t="s"/>
      <c r="N3064" t="s">
        <v>104</v>
      </c>
      <c r="O3064" t="s">
        <v>78</v>
      </c>
      <c r="P3064" t="s">
        <v>2514</v>
      </c>
      <c r="Q3064" t="s"/>
      <c r="R3064" t="s">
        <v>79</v>
      </c>
      <c r="S3064" t="s">
        <v>2517</v>
      </c>
      <c r="T3064" t="s">
        <v>81</v>
      </c>
      <c r="U3064" t="s">
        <v>82</v>
      </c>
      <c r="V3064" t="s">
        <v>83</v>
      </c>
      <c r="W3064" t="s">
        <v>84</v>
      </c>
      <c r="X3064" t="s"/>
      <c r="Y3064" t="s">
        <v>85</v>
      </c>
      <c r="Z3064">
        <f>HYPERLINK("https://hotel-media.eclerx.com/savepage/tk_1546241923285327_sr_188.html","info")</f>
        <v/>
      </c>
      <c r="AA3064" t="n">
        <v>-2071814</v>
      </c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352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2071814</v>
      </c>
      <c r="AZ3064" t="s">
        <v>2516</v>
      </c>
      <c r="BA3064" t="s"/>
      <c r="BB3064" t="n">
        <v>71790</v>
      </c>
      <c r="BC3064" t="n">
        <v>52.506888</v>
      </c>
      <c r="BD3064" t="n">
        <v>52.506888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177</v>
      </c>
      <c r="F3065" t="n">
        <v>6369851</v>
      </c>
      <c r="G3065" t="s">
        <v>74</v>
      </c>
      <c r="H3065" t="s">
        <v>75</v>
      </c>
      <c r="I3065" t="s"/>
      <c r="J3065" t="s">
        <v>74</v>
      </c>
      <c r="K3065" t="n">
        <v>84</v>
      </c>
      <c r="L3065" t="s">
        <v>76</v>
      </c>
      <c r="M3065" t="s"/>
      <c r="N3065" t="s">
        <v>101</v>
      </c>
      <c r="O3065" t="s">
        <v>78</v>
      </c>
      <c r="P3065" t="s">
        <v>178</v>
      </c>
      <c r="Q3065" t="s"/>
      <c r="R3065" t="s">
        <v>171</v>
      </c>
      <c r="S3065" t="s">
        <v>179</v>
      </c>
      <c r="T3065" t="s">
        <v>81</v>
      </c>
      <c r="U3065" t="s">
        <v>82</v>
      </c>
      <c r="V3065" t="s">
        <v>83</v>
      </c>
      <c r="W3065" t="s">
        <v>109</v>
      </c>
      <c r="X3065" t="s"/>
      <c r="Y3065" t="s">
        <v>85</v>
      </c>
      <c r="Z3065">
        <f>HYPERLINK("https://hotel-media.eclerx.com/savepage/tk_15462417588680239_sr_189.html","info")</f>
        <v/>
      </c>
      <c r="AA3065" t="n">
        <v>624385</v>
      </c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235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2071718</v>
      </c>
      <c r="AZ3065" t="s">
        <v>180</v>
      </c>
      <c r="BA3065" t="s"/>
      <c r="BB3065" t="n">
        <v>41944</v>
      </c>
      <c r="BC3065" t="n">
        <v>52.5381</v>
      </c>
      <c r="BD3065" t="n">
        <v>52.5381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177</v>
      </c>
      <c r="F3066" t="n">
        <v>6369851</v>
      </c>
      <c r="G3066" t="s">
        <v>74</v>
      </c>
      <c r="H3066" t="s">
        <v>75</v>
      </c>
      <c r="I3066" t="s"/>
      <c r="J3066" t="s">
        <v>74</v>
      </c>
      <c r="K3066" t="n">
        <v>87</v>
      </c>
      <c r="L3066" t="s">
        <v>76</v>
      </c>
      <c r="M3066" t="s"/>
      <c r="N3066" t="s">
        <v>104</v>
      </c>
      <c r="O3066" t="s">
        <v>78</v>
      </c>
      <c r="P3066" t="s">
        <v>178</v>
      </c>
      <c r="Q3066" t="s"/>
      <c r="R3066" t="s">
        <v>171</v>
      </c>
      <c r="S3066" t="s">
        <v>181</v>
      </c>
      <c r="T3066" t="s">
        <v>81</v>
      </c>
      <c r="U3066" t="s">
        <v>82</v>
      </c>
      <c r="V3066" t="s">
        <v>83</v>
      </c>
      <c r="W3066" t="s">
        <v>109</v>
      </c>
      <c r="X3066" t="s"/>
      <c r="Y3066" t="s">
        <v>85</v>
      </c>
      <c r="Z3066">
        <f>HYPERLINK("https://hotel-media.eclerx.com/savepage/tk_15462417588680239_sr_189.html","info")</f>
        <v/>
      </c>
      <c r="AA3066" t="n">
        <v>624385</v>
      </c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235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2071718</v>
      </c>
      <c r="AZ3066" t="s">
        <v>180</v>
      </c>
      <c r="BA3066" t="s"/>
      <c r="BB3066" t="n">
        <v>41944</v>
      </c>
      <c r="BC3066" t="n">
        <v>52.5381</v>
      </c>
      <c r="BD3066" t="n">
        <v>52.5381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177</v>
      </c>
      <c r="F3067" t="n">
        <v>6369851</v>
      </c>
      <c r="G3067" t="s">
        <v>74</v>
      </c>
      <c r="H3067" t="s">
        <v>75</v>
      </c>
      <c r="I3067" t="s"/>
      <c r="J3067" t="s">
        <v>74</v>
      </c>
      <c r="K3067" t="n">
        <v>91</v>
      </c>
      <c r="L3067" t="s">
        <v>76</v>
      </c>
      <c r="M3067" t="s"/>
      <c r="N3067" t="s">
        <v>182</v>
      </c>
      <c r="O3067" t="s">
        <v>78</v>
      </c>
      <c r="P3067" t="s">
        <v>178</v>
      </c>
      <c r="Q3067" t="s"/>
      <c r="R3067" t="s">
        <v>171</v>
      </c>
      <c r="S3067" t="s">
        <v>94</v>
      </c>
      <c r="T3067" t="s">
        <v>81</v>
      </c>
      <c r="U3067" t="s">
        <v>82</v>
      </c>
      <c r="V3067" t="s">
        <v>83</v>
      </c>
      <c r="W3067" t="s">
        <v>109</v>
      </c>
      <c r="X3067" t="s"/>
      <c r="Y3067" t="s">
        <v>85</v>
      </c>
      <c r="Z3067">
        <f>HYPERLINK("https://hotel-media.eclerx.com/savepage/tk_15462417588680239_sr_189.html","info")</f>
        <v/>
      </c>
      <c r="AA3067" t="n">
        <v>624385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235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2071718</v>
      </c>
      <c r="AZ3067" t="s">
        <v>180</v>
      </c>
      <c r="BA3067" t="s"/>
      <c r="BB3067" t="n">
        <v>41944</v>
      </c>
      <c r="BC3067" t="n">
        <v>52.5381</v>
      </c>
      <c r="BD3067" t="n">
        <v>52.5381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177</v>
      </c>
      <c r="F3068" t="n">
        <v>6369851</v>
      </c>
      <c r="G3068" t="s">
        <v>74</v>
      </c>
      <c r="H3068" t="s">
        <v>75</v>
      </c>
      <c r="I3068" t="s"/>
      <c r="J3068" t="s">
        <v>74</v>
      </c>
      <c r="K3068" t="n">
        <v>104</v>
      </c>
      <c r="L3068" t="s">
        <v>76</v>
      </c>
      <c r="M3068" t="s"/>
      <c r="N3068" t="s">
        <v>183</v>
      </c>
      <c r="O3068" t="s">
        <v>78</v>
      </c>
      <c r="P3068" t="s">
        <v>178</v>
      </c>
      <c r="Q3068" t="s"/>
      <c r="R3068" t="s">
        <v>171</v>
      </c>
      <c r="S3068" t="s">
        <v>184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>
        <f>HYPERLINK("https://hotel-media.eclerx.com/savepage/tk_15462417588680239_sr_189.html","info")</f>
        <v/>
      </c>
      <c r="AA3068" t="n">
        <v>624385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235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2071718</v>
      </c>
      <c r="AZ3068" t="s">
        <v>180</v>
      </c>
      <c r="BA3068" t="s"/>
      <c r="BB3068" t="n">
        <v>41944</v>
      </c>
      <c r="BC3068" t="n">
        <v>52.5381</v>
      </c>
      <c r="BD3068" t="n">
        <v>52.5381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2518</v>
      </c>
      <c r="F3069" t="n">
        <v>-1</v>
      </c>
      <c r="G3069" t="s">
        <v>74</v>
      </c>
      <c r="H3069" t="s">
        <v>75</v>
      </c>
      <c r="I3069" t="s"/>
      <c r="J3069" t="s">
        <v>74</v>
      </c>
      <c r="K3069" t="n">
        <v>96.63</v>
      </c>
      <c r="L3069" t="s">
        <v>76</v>
      </c>
      <c r="M3069" t="s"/>
      <c r="N3069" t="s">
        <v>104</v>
      </c>
      <c r="O3069" t="s">
        <v>78</v>
      </c>
      <c r="P3069" t="s">
        <v>2518</v>
      </c>
      <c r="Q3069" t="s"/>
      <c r="R3069" t="s">
        <v>171</v>
      </c>
      <c r="S3069" t="s">
        <v>2519</v>
      </c>
      <c r="T3069" t="s">
        <v>81</v>
      </c>
      <c r="U3069" t="s">
        <v>82</v>
      </c>
      <c r="V3069" t="s">
        <v>83</v>
      </c>
      <c r="W3069" t="s">
        <v>109</v>
      </c>
      <c r="X3069" t="s"/>
      <c r="Y3069" t="s">
        <v>85</v>
      </c>
      <c r="Z3069">
        <f>HYPERLINK("https://hotel-media.eclerx.com/savepage/tk_15462415148148265_sr_188.html","info")</f>
        <v/>
      </c>
      <c r="AA3069" t="n">
        <v>-2071513</v>
      </c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132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2071513</v>
      </c>
      <c r="AZ3069" t="s">
        <v>2520</v>
      </c>
      <c r="BA3069" t="s"/>
      <c r="BB3069" t="n">
        <v>60647</v>
      </c>
      <c r="BC3069" t="n">
        <v>52.50329</v>
      </c>
      <c r="BD3069" t="n">
        <v>52.50329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2518</v>
      </c>
      <c r="F3070" t="n">
        <v>-1</v>
      </c>
      <c r="G3070" t="s">
        <v>74</v>
      </c>
      <c r="H3070" t="s">
        <v>75</v>
      </c>
      <c r="I3070" t="s"/>
      <c r="J3070" t="s">
        <v>74</v>
      </c>
      <c r="K3070" t="n">
        <v>107.92</v>
      </c>
      <c r="L3070" t="s">
        <v>76</v>
      </c>
      <c r="M3070" t="s"/>
      <c r="N3070" t="s">
        <v>182</v>
      </c>
      <c r="O3070" t="s">
        <v>78</v>
      </c>
      <c r="P3070" t="s">
        <v>2518</v>
      </c>
      <c r="Q3070" t="s"/>
      <c r="R3070" t="s">
        <v>171</v>
      </c>
      <c r="S3070" t="s">
        <v>2521</v>
      </c>
      <c r="T3070" t="s">
        <v>81</v>
      </c>
      <c r="U3070" t="s">
        <v>82</v>
      </c>
      <c r="V3070" t="s">
        <v>83</v>
      </c>
      <c r="W3070" t="s">
        <v>109</v>
      </c>
      <c r="X3070" t="s"/>
      <c r="Y3070" t="s">
        <v>85</v>
      </c>
      <c r="Z3070">
        <f>HYPERLINK("https://hotel-media.eclerx.com/savepage/tk_15462415148148265_sr_188.html","info")</f>
        <v/>
      </c>
      <c r="AA3070" t="n">
        <v>-2071513</v>
      </c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132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2071513</v>
      </c>
      <c r="AZ3070" t="s">
        <v>2520</v>
      </c>
      <c r="BA3070" t="s"/>
      <c r="BB3070" t="n">
        <v>60647</v>
      </c>
      <c r="BC3070" t="n">
        <v>52.50329</v>
      </c>
      <c r="BD3070" t="n">
        <v>52.50329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2518</v>
      </c>
      <c r="F3071" t="n">
        <v>-1</v>
      </c>
      <c r="G3071" t="s">
        <v>74</v>
      </c>
      <c r="H3071" t="s">
        <v>75</v>
      </c>
      <c r="I3071" t="s"/>
      <c r="J3071" t="s">
        <v>74</v>
      </c>
      <c r="K3071" t="n">
        <v>129.91</v>
      </c>
      <c r="L3071" t="s">
        <v>76</v>
      </c>
      <c r="M3071" t="s"/>
      <c r="N3071" t="s">
        <v>2522</v>
      </c>
      <c r="O3071" t="s">
        <v>78</v>
      </c>
      <c r="P3071" t="s">
        <v>2518</v>
      </c>
      <c r="Q3071" t="s"/>
      <c r="R3071" t="s">
        <v>171</v>
      </c>
      <c r="S3071" t="s">
        <v>2523</v>
      </c>
      <c r="T3071" t="s">
        <v>81</v>
      </c>
      <c r="U3071" t="s">
        <v>82</v>
      </c>
      <c r="V3071" t="s">
        <v>83</v>
      </c>
      <c r="W3071" t="s">
        <v>109</v>
      </c>
      <c r="X3071" t="s"/>
      <c r="Y3071" t="s">
        <v>85</v>
      </c>
      <c r="Z3071">
        <f>HYPERLINK("https://hotel-media.eclerx.com/savepage/tk_15462415148148265_sr_188.html","info")</f>
        <v/>
      </c>
      <c r="AA3071" t="n">
        <v>-2071513</v>
      </c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132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2071513</v>
      </c>
      <c r="AZ3071" t="s">
        <v>2520</v>
      </c>
      <c r="BA3071" t="s"/>
      <c r="BB3071" t="n">
        <v>60647</v>
      </c>
      <c r="BC3071" t="n">
        <v>52.50329</v>
      </c>
      <c r="BD3071" t="n">
        <v>52.50329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2518</v>
      </c>
      <c r="F3072" t="n">
        <v>-1</v>
      </c>
      <c r="G3072" t="s">
        <v>74</v>
      </c>
      <c r="H3072" t="s">
        <v>75</v>
      </c>
      <c r="I3072" t="s"/>
      <c r="J3072" t="s">
        <v>74</v>
      </c>
      <c r="K3072" t="n">
        <v>171.61</v>
      </c>
      <c r="L3072" t="s">
        <v>76</v>
      </c>
      <c r="M3072" t="s"/>
      <c r="N3072" t="s">
        <v>2522</v>
      </c>
      <c r="O3072" t="s">
        <v>78</v>
      </c>
      <c r="P3072" t="s">
        <v>2518</v>
      </c>
      <c r="Q3072" t="s"/>
      <c r="R3072" t="s">
        <v>171</v>
      </c>
      <c r="S3072" t="s">
        <v>2524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>
        <f>HYPERLINK("https://hotel-media.eclerx.com/savepage/tk_15462415148148265_sr_188.html","info")</f>
        <v/>
      </c>
      <c r="AA3072" t="n">
        <v>-2071513</v>
      </c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132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2071513</v>
      </c>
      <c r="AZ3072" t="s">
        <v>2520</v>
      </c>
      <c r="BA3072" t="s"/>
      <c r="BB3072" t="n">
        <v>60647</v>
      </c>
      <c r="BC3072" t="n">
        <v>52.50329</v>
      </c>
      <c r="BD3072" t="n">
        <v>52.50329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2525</v>
      </c>
      <c r="F3073" t="n">
        <v>2346447</v>
      </c>
      <c r="G3073" t="s">
        <v>74</v>
      </c>
      <c r="H3073" t="s">
        <v>75</v>
      </c>
      <c r="I3073" t="s"/>
      <c r="J3073" t="s">
        <v>74</v>
      </c>
      <c r="K3073" t="n">
        <v>66.5</v>
      </c>
      <c r="L3073" t="s">
        <v>76</v>
      </c>
      <c r="M3073" t="s"/>
      <c r="N3073" t="s">
        <v>93</v>
      </c>
      <c r="O3073" t="s">
        <v>78</v>
      </c>
      <c r="P3073" t="s">
        <v>2526</v>
      </c>
      <c r="Q3073" t="s"/>
      <c r="R3073" t="s">
        <v>171</v>
      </c>
      <c r="S3073" t="s">
        <v>809</v>
      </c>
      <c r="T3073" t="s">
        <v>81</v>
      </c>
      <c r="U3073" t="s">
        <v>82</v>
      </c>
      <c r="V3073" t="s">
        <v>83</v>
      </c>
      <c r="W3073" t="s">
        <v>109</v>
      </c>
      <c r="X3073" t="s"/>
      <c r="Y3073" t="s">
        <v>85</v>
      </c>
      <c r="Z3073">
        <f>HYPERLINK("https://hotel-media.eclerx.com/savepage/tk_15462418585807786_sr_188.html","info")</f>
        <v/>
      </c>
      <c r="AA3073" t="n">
        <v>275101</v>
      </c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318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2071817</v>
      </c>
      <c r="AZ3073" t="s">
        <v>2527</v>
      </c>
      <c r="BA3073" t="s"/>
      <c r="BB3073" t="n">
        <v>91747</v>
      </c>
      <c r="BC3073" t="n">
        <v>52.58541</v>
      </c>
      <c r="BD3073" t="n">
        <v>52.58541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2525</v>
      </c>
      <c r="F3074" t="n">
        <v>2346447</v>
      </c>
      <c r="G3074" t="s">
        <v>74</v>
      </c>
      <c r="H3074" t="s">
        <v>75</v>
      </c>
      <c r="I3074" t="s"/>
      <c r="J3074" t="s">
        <v>74</v>
      </c>
      <c r="K3074" t="n">
        <v>70</v>
      </c>
      <c r="L3074" t="s">
        <v>76</v>
      </c>
      <c r="M3074" t="s"/>
      <c r="N3074" t="s">
        <v>372</v>
      </c>
      <c r="O3074" t="s">
        <v>78</v>
      </c>
      <c r="P3074" t="s">
        <v>2526</v>
      </c>
      <c r="Q3074" t="s"/>
      <c r="R3074" t="s">
        <v>171</v>
      </c>
      <c r="S3074" t="s">
        <v>493</v>
      </c>
      <c r="T3074" t="s">
        <v>81</v>
      </c>
      <c r="U3074" t="s">
        <v>82</v>
      </c>
      <c r="V3074" t="s">
        <v>83</v>
      </c>
      <c r="W3074" t="s">
        <v>109</v>
      </c>
      <c r="X3074" t="s"/>
      <c r="Y3074" t="s">
        <v>85</v>
      </c>
      <c r="Z3074">
        <f>HYPERLINK("https://hotel-media.eclerx.com/savepage/tk_15462418585807786_sr_188.html","info")</f>
        <v/>
      </c>
      <c r="AA3074" t="n">
        <v>275101</v>
      </c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318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2071817</v>
      </c>
      <c r="AZ3074" t="s">
        <v>2527</v>
      </c>
      <c r="BA3074" t="s"/>
      <c r="BB3074" t="n">
        <v>91747</v>
      </c>
      <c r="BC3074" t="n">
        <v>52.58541</v>
      </c>
      <c r="BD3074" t="n">
        <v>52.58541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2349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72.09999999999999</v>
      </c>
      <c r="L3075" t="s">
        <v>76</v>
      </c>
      <c r="M3075" t="s"/>
      <c r="N3075" t="s">
        <v>93</v>
      </c>
      <c r="O3075" t="s">
        <v>78</v>
      </c>
      <c r="P3075" t="s">
        <v>2349</v>
      </c>
      <c r="Q3075" t="s"/>
      <c r="R3075" t="s">
        <v>171</v>
      </c>
      <c r="S3075" t="s">
        <v>2350</v>
      </c>
      <c r="T3075" t="s">
        <v>81</v>
      </c>
      <c r="U3075" t="s">
        <v>82</v>
      </c>
      <c r="V3075" t="s">
        <v>83</v>
      </c>
      <c r="W3075" t="s">
        <v>109</v>
      </c>
      <c r="X3075" t="s"/>
      <c r="Y3075" t="s">
        <v>85</v>
      </c>
      <c r="Z3075">
        <f>HYPERLINK("https://hotel-media.eclerx.com/savepage/tk_15462416816202037_sr_189.html","info")</f>
        <v/>
      </c>
      <c r="AA3075" t="n">
        <v>-2071793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198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2071793</v>
      </c>
      <c r="AZ3075" t="s">
        <v>2351</v>
      </c>
      <c r="BA3075" t="s"/>
      <c r="BB3075" t="n">
        <v>584282</v>
      </c>
      <c r="BC3075" t="n">
        <v>52.55822</v>
      </c>
      <c r="BD3075" t="n">
        <v>52.55822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2349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79</v>
      </c>
      <c r="L3076" t="s">
        <v>76</v>
      </c>
      <c r="M3076" t="s"/>
      <c r="N3076" t="s">
        <v>95</v>
      </c>
      <c r="O3076" t="s">
        <v>78</v>
      </c>
      <c r="P3076" t="s">
        <v>2349</v>
      </c>
      <c r="Q3076" t="s"/>
      <c r="R3076" t="s">
        <v>171</v>
      </c>
      <c r="S3076" t="s">
        <v>98</v>
      </c>
      <c r="T3076" t="s">
        <v>81</v>
      </c>
      <c r="U3076" t="s">
        <v>82</v>
      </c>
      <c r="V3076" t="s">
        <v>83</v>
      </c>
      <c r="W3076" t="s">
        <v>109</v>
      </c>
      <c r="X3076" t="s"/>
      <c r="Y3076" t="s">
        <v>85</v>
      </c>
      <c r="Z3076">
        <f>HYPERLINK("https://hotel-media.eclerx.com/savepage/tk_15462416816202037_sr_189.html","info")</f>
        <v/>
      </c>
      <c r="AA3076" t="n">
        <v>-2071793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198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2071793</v>
      </c>
      <c r="AZ3076" t="s">
        <v>2351</v>
      </c>
      <c r="BA3076" t="s"/>
      <c r="BB3076" t="n">
        <v>584282</v>
      </c>
      <c r="BC3076" t="n">
        <v>52.55822</v>
      </c>
      <c r="BD3076" t="n">
        <v>52.55822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2349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81.3</v>
      </c>
      <c r="L3077" t="s">
        <v>76</v>
      </c>
      <c r="M3077" t="s"/>
      <c r="N3077" t="s">
        <v>327</v>
      </c>
      <c r="O3077" t="s">
        <v>78</v>
      </c>
      <c r="P3077" t="s">
        <v>2349</v>
      </c>
      <c r="Q3077" t="s"/>
      <c r="R3077" t="s">
        <v>171</v>
      </c>
      <c r="S3077" t="s">
        <v>2352</v>
      </c>
      <c r="T3077" t="s">
        <v>81</v>
      </c>
      <c r="U3077" t="s">
        <v>82</v>
      </c>
      <c r="V3077" t="s">
        <v>83</v>
      </c>
      <c r="W3077" t="s">
        <v>109</v>
      </c>
      <c r="X3077" t="s"/>
      <c r="Y3077" t="s">
        <v>85</v>
      </c>
      <c r="Z3077">
        <f>HYPERLINK("https://hotel-media.eclerx.com/savepage/tk_15462416816202037_sr_189.html","info")</f>
        <v/>
      </c>
      <c r="AA3077" t="n">
        <v>-2071793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198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2071793</v>
      </c>
      <c r="AZ3077" t="s">
        <v>2351</v>
      </c>
      <c r="BA3077" t="s"/>
      <c r="BB3077" t="n">
        <v>584282</v>
      </c>
      <c r="BC3077" t="n">
        <v>52.55822</v>
      </c>
      <c r="BD3077" t="n">
        <v>52.55822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2349</v>
      </c>
      <c r="F3078" t="n">
        <v>-1</v>
      </c>
      <c r="G3078" t="s">
        <v>74</v>
      </c>
      <c r="H3078" t="s">
        <v>75</v>
      </c>
      <c r="I3078" t="s"/>
      <c r="J3078" t="s">
        <v>74</v>
      </c>
      <c r="K3078" t="n">
        <v>89</v>
      </c>
      <c r="L3078" t="s">
        <v>76</v>
      </c>
      <c r="M3078" t="s"/>
      <c r="N3078" t="s">
        <v>329</v>
      </c>
      <c r="O3078" t="s">
        <v>78</v>
      </c>
      <c r="P3078" t="s">
        <v>2349</v>
      </c>
      <c r="Q3078" t="s"/>
      <c r="R3078" t="s">
        <v>171</v>
      </c>
      <c r="S3078" t="s">
        <v>1179</v>
      </c>
      <c r="T3078" t="s">
        <v>81</v>
      </c>
      <c r="U3078" t="s">
        <v>82</v>
      </c>
      <c r="V3078" t="s">
        <v>83</v>
      </c>
      <c r="W3078" t="s">
        <v>109</v>
      </c>
      <c r="X3078" t="s"/>
      <c r="Y3078" t="s">
        <v>85</v>
      </c>
      <c r="Z3078">
        <f>HYPERLINK("https://hotel-media.eclerx.com/savepage/tk_15462416816202037_sr_189.html","info")</f>
        <v/>
      </c>
      <c r="AA3078" t="n">
        <v>-2071793</v>
      </c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198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2071793</v>
      </c>
      <c r="AZ3078" t="s">
        <v>2351</v>
      </c>
      <c r="BA3078" t="s"/>
      <c r="BB3078" t="n">
        <v>584282</v>
      </c>
      <c r="BC3078" t="n">
        <v>52.55822</v>
      </c>
      <c r="BD3078" t="n">
        <v>52.55822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2349</v>
      </c>
      <c r="F3079" t="n">
        <v>-1</v>
      </c>
      <c r="G3079" t="s">
        <v>74</v>
      </c>
      <c r="H3079" t="s">
        <v>75</v>
      </c>
      <c r="I3079" t="s"/>
      <c r="J3079" t="s">
        <v>74</v>
      </c>
      <c r="K3079" t="n">
        <v>104</v>
      </c>
      <c r="L3079" t="s">
        <v>76</v>
      </c>
      <c r="M3079" t="s"/>
      <c r="N3079" t="s">
        <v>203</v>
      </c>
      <c r="O3079" t="s">
        <v>78</v>
      </c>
      <c r="P3079" t="s">
        <v>2349</v>
      </c>
      <c r="Q3079" t="s"/>
      <c r="R3079" t="s">
        <v>171</v>
      </c>
      <c r="S3079" t="s">
        <v>184</v>
      </c>
      <c r="T3079" t="s">
        <v>81</v>
      </c>
      <c r="U3079" t="s">
        <v>82</v>
      </c>
      <c r="V3079" t="s">
        <v>83</v>
      </c>
      <c r="W3079" t="s">
        <v>109</v>
      </c>
      <c r="X3079" t="s"/>
      <c r="Y3079" t="s">
        <v>85</v>
      </c>
      <c r="Z3079">
        <f>HYPERLINK("https://hotel-media.eclerx.com/savepage/tk_15462416816202037_sr_189.html","info")</f>
        <v/>
      </c>
      <c r="AA3079" t="n">
        <v>-2071793</v>
      </c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198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2071793</v>
      </c>
      <c r="AZ3079" t="s">
        <v>2351</v>
      </c>
      <c r="BA3079" t="s"/>
      <c r="BB3079" t="n">
        <v>584282</v>
      </c>
      <c r="BC3079" t="n">
        <v>52.55822</v>
      </c>
      <c r="BD3079" t="n">
        <v>52.55822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2126</v>
      </c>
      <c r="F3080" t="n">
        <v>293222</v>
      </c>
      <c r="G3080" t="s">
        <v>74</v>
      </c>
      <c r="H3080" t="s">
        <v>75</v>
      </c>
      <c r="I3080" t="s"/>
      <c r="J3080" t="s">
        <v>74</v>
      </c>
      <c r="K3080" t="n">
        <v>63</v>
      </c>
      <c r="L3080" t="s">
        <v>76</v>
      </c>
      <c r="M3080" t="s"/>
      <c r="N3080" t="s">
        <v>1247</v>
      </c>
      <c r="O3080" t="s">
        <v>78</v>
      </c>
      <c r="P3080" t="s">
        <v>2127</v>
      </c>
      <c r="Q3080" t="s"/>
      <c r="R3080" t="s">
        <v>79</v>
      </c>
      <c r="S3080" t="s">
        <v>789</v>
      </c>
      <c r="T3080" t="s">
        <v>81</v>
      </c>
      <c r="U3080" t="s">
        <v>82</v>
      </c>
      <c r="V3080" t="s">
        <v>83</v>
      </c>
      <c r="W3080" t="s">
        <v>109</v>
      </c>
      <c r="X3080" t="s"/>
      <c r="Y3080" t="s">
        <v>85</v>
      </c>
      <c r="Z3080">
        <f>HYPERLINK("https://hotel-media.eclerx.com/savepage/tk_15462413152536445_sr_189.html","info")</f>
        <v/>
      </c>
      <c r="AA3080" t="n">
        <v>94253</v>
      </c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21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231088</v>
      </c>
      <c r="AZ3080" t="s">
        <v>2128</v>
      </c>
      <c r="BA3080" t="s"/>
      <c r="BB3080" t="n">
        <v>35117</v>
      </c>
      <c r="BC3080" t="n">
        <v>52.574433</v>
      </c>
      <c r="BD3080" t="n">
        <v>52.574433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2126</v>
      </c>
      <c r="F3081" t="n">
        <v>293222</v>
      </c>
      <c r="G3081" t="s">
        <v>74</v>
      </c>
      <c r="H3081" t="s">
        <v>75</v>
      </c>
      <c r="I3081" t="s"/>
      <c r="J3081" t="s">
        <v>74</v>
      </c>
      <c r="K3081" t="n">
        <v>63</v>
      </c>
      <c r="L3081" t="s">
        <v>76</v>
      </c>
      <c r="M3081" t="s"/>
      <c r="N3081" t="s">
        <v>2129</v>
      </c>
      <c r="O3081" t="s">
        <v>78</v>
      </c>
      <c r="P3081" t="s">
        <v>2127</v>
      </c>
      <c r="Q3081" t="s"/>
      <c r="R3081" t="s">
        <v>79</v>
      </c>
      <c r="S3081" t="s">
        <v>789</v>
      </c>
      <c r="T3081" t="s">
        <v>81</v>
      </c>
      <c r="U3081" t="s">
        <v>82</v>
      </c>
      <c r="V3081" t="s">
        <v>83</v>
      </c>
      <c r="W3081" t="s">
        <v>109</v>
      </c>
      <c r="X3081" t="s"/>
      <c r="Y3081" t="s">
        <v>85</v>
      </c>
      <c r="Z3081">
        <f>HYPERLINK("https://hotel-media.eclerx.com/savepage/tk_15462413152536445_sr_189.html","info")</f>
        <v/>
      </c>
      <c r="AA3081" t="n">
        <v>94253</v>
      </c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21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231088</v>
      </c>
      <c r="AZ3081" t="s">
        <v>2128</v>
      </c>
      <c r="BA3081" t="s"/>
      <c r="BB3081" t="n">
        <v>35117</v>
      </c>
      <c r="BC3081" t="n">
        <v>52.574433</v>
      </c>
      <c r="BD3081" t="n">
        <v>52.574433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2126</v>
      </c>
      <c r="F3082" t="n">
        <v>293222</v>
      </c>
      <c r="G3082" t="s">
        <v>74</v>
      </c>
      <c r="H3082" t="s">
        <v>75</v>
      </c>
      <c r="I3082" t="s"/>
      <c r="J3082" t="s">
        <v>74</v>
      </c>
      <c r="K3082" t="n">
        <v>85</v>
      </c>
      <c r="L3082" t="s">
        <v>76</v>
      </c>
      <c r="M3082" t="s"/>
      <c r="N3082" t="s">
        <v>1247</v>
      </c>
      <c r="O3082" t="s">
        <v>78</v>
      </c>
      <c r="P3082" t="s">
        <v>2127</v>
      </c>
      <c r="Q3082" t="s"/>
      <c r="R3082" t="s">
        <v>79</v>
      </c>
      <c r="S3082" t="s">
        <v>211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>
        <f>HYPERLINK("https://hotel-media.eclerx.com/savepage/tk_15462413152536445_sr_189.html","info")</f>
        <v/>
      </c>
      <c r="AA3082" t="n">
        <v>94253</v>
      </c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21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231088</v>
      </c>
      <c r="AZ3082" t="s">
        <v>2128</v>
      </c>
      <c r="BA3082" t="s"/>
      <c r="BB3082" t="n">
        <v>35117</v>
      </c>
      <c r="BC3082" t="n">
        <v>52.574433</v>
      </c>
      <c r="BD3082" t="n">
        <v>52.574433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2126</v>
      </c>
      <c r="F3083" t="n">
        <v>293222</v>
      </c>
      <c r="G3083" t="s">
        <v>74</v>
      </c>
      <c r="H3083" t="s">
        <v>75</v>
      </c>
      <c r="I3083" t="s"/>
      <c r="J3083" t="s">
        <v>74</v>
      </c>
      <c r="K3083" t="n">
        <v>85</v>
      </c>
      <c r="L3083" t="s">
        <v>76</v>
      </c>
      <c r="M3083" t="s"/>
      <c r="N3083" t="s">
        <v>2129</v>
      </c>
      <c r="O3083" t="s">
        <v>78</v>
      </c>
      <c r="P3083" t="s">
        <v>2127</v>
      </c>
      <c r="Q3083" t="s"/>
      <c r="R3083" t="s">
        <v>79</v>
      </c>
      <c r="S3083" t="s">
        <v>211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>
        <f>HYPERLINK("https://hotel-media.eclerx.com/savepage/tk_15462413152536445_sr_189.html","info")</f>
        <v/>
      </c>
      <c r="AA3083" t="n">
        <v>94253</v>
      </c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21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231088</v>
      </c>
      <c r="AZ3083" t="s">
        <v>2128</v>
      </c>
      <c r="BA3083" t="s"/>
      <c r="BB3083" t="n">
        <v>35117</v>
      </c>
      <c r="BC3083" t="n">
        <v>52.574433</v>
      </c>
      <c r="BD3083" t="n">
        <v>52.574433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1812</v>
      </c>
      <c r="F3084" t="n">
        <v>-1</v>
      </c>
      <c r="G3084" t="s">
        <v>74</v>
      </c>
      <c r="H3084" t="s">
        <v>75</v>
      </c>
      <c r="I3084" t="s"/>
      <c r="J3084" t="s">
        <v>74</v>
      </c>
      <c r="K3084" t="n">
        <v>81</v>
      </c>
      <c r="L3084" t="s">
        <v>76</v>
      </c>
      <c r="M3084" t="s"/>
      <c r="N3084" t="s">
        <v>93</v>
      </c>
      <c r="O3084" t="s">
        <v>78</v>
      </c>
      <c r="P3084" t="s">
        <v>1812</v>
      </c>
      <c r="Q3084" t="s"/>
      <c r="R3084" t="s">
        <v>171</v>
      </c>
      <c r="S3084" t="s">
        <v>721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>
        <f>HYPERLINK("https://hotel-media.eclerx.com/savepage/tk_15462414549775_sr_188.html","info")</f>
        <v/>
      </c>
      <c r="AA3084" t="n">
        <v>-937788</v>
      </c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100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937788</v>
      </c>
      <c r="AZ3084" t="s">
        <v>1813</v>
      </c>
      <c r="BA3084" t="s"/>
      <c r="BB3084" t="n">
        <v>31107</v>
      </c>
      <c r="BC3084" t="n">
        <v>52.5012</v>
      </c>
      <c r="BD3084" t="n">
        <v>52.5012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1812</v>
      </c>
      <c r="F3085" t="n">
        <v>-1</v>
      </c>
      <c r="G3085" t="s">
        <v>74</v>
      </c>
      <c r="H3085" t="s">
        <v>75</v>
      </c>
      <c r="I3085" t="s"/>
      <c r="J3085" t="s">
        <v>74</v>
      </c>
      <c r="K3085" t="n">
        <v>90</v>
      </c>
      <c r="L3085" t="s">
        <v>76</v>
      </c>
      <c r="M3085" t="s"/>
      <c r="N3085" t="s">
        <v>104</v>
      </c>
      <c r="O3085" t="s">
        <v>78</v>
      </c>
      <c r="P3085" t="s">
        <v>1812</v>
      </c>
      <c r="Q3085" t="s"/>
      <c r="R3085" t="s">
        <v>171</v>
      </c>
      <c r="S3085" t="s">
        <v>398</v>
      </c>
      <c r="T3085" t="s">
        <v>81</v>
      </c>
      <c r="U3085" t="s">
        <v>82</v>
      </c>
      <c r="V3085" t="s">
        <v>83</v>
      </c>
      <c r="W3085" t="s">
        <v>84</v>
      </c>
      <c r="X3085" t="s"/>
      <c r="Y3085" t="s">
        <v>85</v>
      </c>
      <c r="Z3085">
        <f>HYPERLINK("https://hotel-media.eclerx.com/savepage/tk_15462414549775_sr_188.html","info")</f>
        <v/>
      </c>
      <c r="AA3085" t="n">
        <v>-937788</v>
      </c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100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937788</v>
      </c>
      <c r="AZ3085" t="s">
        <v>1813</v>
      </c>
      <c r="BA3085" t="s"/>
      <c r="BB3085" t="n">
        <v>31107</v>
      </c>
      <c r="BC3085" t="n">
        <v>52.5012</v>
      </c>
      <c r="BD3085" t="n">
        <v>52.5012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2528</v>
      </c>
      <c r="F3086" t="n">
        <v>-1</v>
      </c>
      <c r="G3086" t="s">
        <v>74</v>
      </c>
      <c r="H3086" t="s">
        <v>75</v>
      </c>
      <c r="I3086" t="s"/>
      <c r="J3086" t="s">
        <v>74</v>
      </c>
      <c r="K3086" t="n">
        <v>105</v>
      </c>
      <c r="L3086" t="s">
        <v>76</v>
      </c>
      <c r="M3086" t="s"/>
      <c r="N3086" t="s">
        <v>104</v>
      </c>
      <c r="O3086" t="s">
        <v>78</v>
      </c>
      <c r="P3086" t="s">
        <v>2528</v>
      </c>
      <c r="Q3086" t="s"/>
      <c r="R3086" t="s">
        <v>171</v>
      </c>
      <c r="S3086" t="s">
        <v>225</v>
      </c>
      <c r="T3086" t="s">
        <v>81</v>
      </c>
      <c r="U3086" t="s">
        <v>82</v>
      </c>
      <c r="V3086" t="s">
        <v>83</v>
      </c>
      <c r="W3086" t="s">
        <v>84</v>
      </c>
      <c r="X3086" t="s"/>
      <c r="Y3086" t="s">
        <v>85</v>
      </c>
      <c r="Z3086">
        <f>HYPERLINK("https://hotel-media.eclerx.com/savepage/tk_15462422543784866_sr_189.html","info")</f>
        <v/>
      </c>
      <c r="AA3086" t="n">
        <v>-7164231</v>
      </c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464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7164231</v>
      </c>
      <c r="AZ3086" t="s">
        <v>2529</v>
      </c>
      <c r="BA3086" t="s"/>
      <c r="BB3086" t="n">
        <v>587035</v>
      </c>
      <c r="BC3086" t="n">
        <v>52.530185</v>
      </c>
      <c r="BD3086" t="n">
        <v>52.530185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2528</v>
      </c>
      <c r="F3087" t="n">
        <v>-1</v>
      </c>
      <c r="G3087" t="s">
        <v>74</v>
      </c>
      <c r="H3087" t="s">
        <v>75</v>
      </c>
      <c r="I3087" t="s"/>
      <c r="J3087" t="s">
        <v>74</v>
      </c>
      <c r="K3087" t="n">
        <v>115</v>
      </c>
      <c r="L3087" t="s">
        <v>76</v>
      </c>
      <c r="M3087" t="s"/>
      <c r="N3087" t="s">
        <v>340</v>
      </c>
      <c r="O3087" t="s">
        <v>78</v>
      </c>
      <c r="P3087" t="s">
        <v>2528</v>
      </c>
      <c r="Q3087" t="s"/>
      <c r="R3087" t="s">
        <v>171</v>
      </c>
      <c r="S3087" t="s">
        <v>226</v>
      </c>
      <c r="T3087" t="s">
        <v>81</v>
      </c>
      <c r="U3087" t="s">
        <v>82</v>
      </c>
      <c r="V3087" t="s">
        <v>83</v>
      </c>
      <c r="W3087" t="s">
        <v>84</v>
      </c>
      <c r="X3087" t="s"/>
      <c r="Y3087" t="s">
        <v>85</v>
      </c>
      <c r="Z3087">
        <f>HYPERLINK("https://hotel-media.eclerx.com/savepage/tk_15462422543784866_sr_189.html","info")</f>
        <v/>
      </c>
      <c r="AA3087" t="n">
        <v>-7164231</v>
      </c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464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7164231</v>
      </c>
      <c r="AZ3087" t="s">
        <v>2529</v>
      </c>
      <c r="BA3087" t="s"/>
      <c r="BB3087" t="n">
        <v>587035</v>
      </c>
      <c r="BC3087" t="n">
        <v>52.530185</v>
      </c>
      <c r="BD3087" t="n">
        <v>52.530185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771</v>
      </c>
      <c r="F3088" t="n">
        <v>-1</v>
      </c>
      <c r="G3088" t="s">
        <v>74</v>
      </c>
      <c r="H3088" t="s">
        <v>75</v>
      </c>
      <c r="I3088" t="s"/>
      <c r="J3088" t="s">
        <v>74</v>
      </c>
      <c r="K3088" t="n">
        <v>84</v>
      </c>
      <c r="L3088" t="s">
        <v>76</v>
      </c>
      <c r="M3088" t="s"/>
      <c r="N3088" t="s">
        <v>95</v>
      </c>
      <c r="O3088" t="s">
        <v>78</v>
      </c>
      <c r="P3088" t="s">
        <v>771</v>
      </c>
      <c r="Q3088" t="s"/>
      <c r="R3088" t="s">
        <v>171</v>
      </c>
      <c r="S3088" t="s">
        <v>179</v>
      </c>
      <c r="T3088" t="s">
        <v>81</v>
      </c>
      <c r="U3088" t="s">
        <v>82</v>
      </c>
      <c r="V3088" t="s">
        <v>83</v>
      </c>
      <c r="W3088" t="s">
        <v>109</v>
      </c>
      <c r="X3088" t="s"/>
      <c r="Y3088" t="s">
        <v>85</v>
      </c>
      <c r="Z3088">
        <f>HYPERLINK("https://hotel-media.eclerx.com/savepage/tk_15462419877819624_sr_189.html","info")</f>
        <v/>
      </c>
      <c r="AA3088" t="n">
        <v>-3423334</v>
      </c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345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3423334</v>
      </c>
      <c r="AZ3088" t="s">
        <v>772</v>
      </c>
      <c r="BA3088" t="s"/>
      <c r="BB3088" t="n">
        <v>422978</v>
      </c>
      <c r="BC3088" t="n">
        <v>52.609389</v>
      </c>
      <c r="BD3088" t="n">
        <v>52.609389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2530</v>
      </c>
      <c r="F3089" t="n">
        <v>-1</v>
      </c>
      <c r="G3089" t="s">
        <v>74</v>
      </c>
      <c r="H3089" t="s">
        <v>75</v>
      </c>
      <c r="I3089" t="s"/>
      <c r="J3089" t="s">
        <v>74</v>
      </c>
      <c r="K3089" t="n">
        <v>51.2</v>
      </c>
      <c r="L3089" t="s">
        <v>76</v>
      </c>
      <c r="M3089" t="s"/>
      <c r="N3089" t="s">
        <v>101</v>
      </c>
      <c r="O3089" t="s">
        <v>78</v>
      </c>
      <c r="P3089" t="s">
        <v>2530</v>
      </c>
      <c r="Q3089" t="s"/>
      <c r="R3089" t="s">
        <v>171</v>
      </c>
      <c r="S3089" t="s">
        <v>2531</v>
      </c>
      <c r="T3089" t="s">
        <v>81</v>
      </c>
      <c r="U3089" t="s">
        <v>82</v>
      </c>
      <c r="V3089" t="s">
        <v>83</v>
      </c>
      <c r="W3089" t="s">
        <v>84</v>
      </c>
      <c r="X3089" t="s"/>
      <c r="Y3089" t="s">
        <v>85</v>
      </c>
      <c r="Z3089">
        <f>HYPERLINK("https://hotel-media.eclerx.com/savepage/tk_15462421095351138_sr_188.html","info")</f>
        <v/>
      </c>
      <c r="AA3089" t="n">
        <v>-7263509</v>
      </c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456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7263509</v>
      </c>
      <c r="AZ3089" t="s">
        <v>2532</v>
      </c>
      <c r="BA3089" t="s"/>
      <c r="BB3089" t="n">
        <v>221251</v>
      </c>
      <c r="BC3089" t="n">
        <v>52.48424</v>
      </c>
      <c r="BD3089" t="n">
        <v>52.48424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2530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54.3</v>
      </c>
      <c r="L3090" t="s">
        <v>76</v>
      </c>
      <c r="M3090" t="s"/>
      <c r="N3090" t="s">
        <v>104</v>
      </c>
      <c r="O3090" t="s">
        <v>78</v>
      </c>
      <c r="P3090" t="s">
        <v>2530</v>
      </c>
      <c r="Q3090" t="s"/>
      <c r="R3090" t="s">
        <v>171</v>
      </c>
      <c r="S3090" t="s">
        <v>2533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>
        <f>HYPERLINK("https://hotel-media.eclerx.com/savepage/tk_15462421095351138_sr_188.html","info")</f>
        <v/>
      </c>
      <c r="AA3090" t="n">
        <v>-7263509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456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7263509</v>
      </c>
      <c r="AZ3090" t="s">
        <v>2532</v>
      </c>
      <c r="BA3090" t="s"/>
      <c r="BB3090" t="n">
        <v>221251</v>
      </c>
      <c r="BC3090" t="n">
        <v>52.48424</v>
      </c>
      <c r="BD3090" t="n">
        <v>52.48424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2530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67</v>
      </c>
      <c r="L3091" t="s">
        <v>76</v>
      </c>
      <c r="M3091" t="s"/>
      <c r="N3091" t="s">
        <v>2343</v>
      </c>
      <c r="O3091" t="s">
        <v>78</v>
      </c>
      <c r="P3091" t="s">
        <v>2530</v>
      </c>
      <c r="Q3091" t="s"/>
      <c r="R3091" t="s">
        <v>171</v>
      </c>
      <c r="S3091" t="s">
        <v>381</v>
      </c>
      <c r="T3091" t="s">
        <v>81</v>
      </c>
      <c r="U3091" t="s">
        <v>82</v>
      </c>
      <c r="V3091" t="s">
        <v>83</v>
      </c>
      <c r="W3091" t="s">
        <v>109</v>
      </c>
      <c r="X3091" t="s"/>
      <c r="Y3091" t="s">
        <v>85</v>
      </c>
      <c r="Z3091">
        <f>HYPERLINK("https://hotel-media.eclerx.com/savepage/tk_15462421095351138_sr_188.html","info")</f>
        <v/>
      </c>
      <c r="AA3091" t="n">
        <v>-7263509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456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7263509</v>
      </c>
      <c r="AZ3091" t="s">
        <v>2532</v>
      </c>
      <c r="BA3091" t="s"/>
      <c r="BB3091" t="n">
        <v>221251</v>
      </c>
      <c r="BC3091" t="n">
        <v>52.48424</v>
      </c>
      <c r="BD3091" t="n">
        <v>52.48424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2530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70.01000000000001</v>
      </c>
      <c r="L3092" t="s">
        <v>76</v>
      </c>
      <c r="M3092" t="s"/>
      <c r="N3092" t="s">
        <v>2343</v>
      </c>
      <c r="O3092" t="s">
        <v>78</v>
      </c>
      <c r="P3092" t="s">
        <v>2530</v>
      </c>
      <c r="Q3092" t="s"/>
      <c r="R3092" t="s">
        <v>171</v>
      </c>
      <c r="S3092" t="s">
        <v>355</v>
      </c>
      <c r="T3092" t="s">
        <v>81</v>
      </c>
      <c r="U3092" t="s">
        <v>82</v>
      </c>
      <c r="V3092" t="s">
        <v>83</v>
      </c>
      <c r="W3092" t="s">
        <v>109</v>
      </c>
      <c r="X3092" t="s"/>
      <c r="Y3092" t="s">
        <v>85</v>
      </c>
      <c r="Z3092">
        <f>HYPERLINK("https://hotel-media.eclerx.com/savepage/tk_15462421095351138_sr_188.html","info")</f>
        <v/>
      </c>
      <c r="AA3092" t="n">
        <v>-7263509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456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7263509</v>
      </c>
      <c r="AZ3092" t="s">
        <v>2532</v>
      </c>
      <c r="BA3092" t="s"/>
      <c r="BB3092" t="n">
        <v>221251</v>
      </c>
      <c r="BC3092" t="n">
        <v>52.48424</v>
      </c>
      <c r="BD3092" t="n">
        <v>52.48424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2530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92.40000000000001</v>
      </c>
      <c r="L3093" t="s">
        <v>76</v>
      </c>
      <c r="M3093" t="s"/>
      <c r="N3093" t="s">
        <v>1753</v>
      </c>
      <c r="O3093" t="s">
        <v>78</v>
      </c>
      <c r="P3093" t="s">
        <v>2530</v>
      </c>
      <c r="Q3093" t="s"/>
      <c r="R3093" t="s">
        <v>171</v>
      </c>
      <c r="S3093" t="s">
        <v>1044</v>
      </c>
      <c r="T3093" t="s">
        <v>81</v>
      </c>
      <c r="U3093" t="s">
        <v>82</v>
      </c>
      <c r="V3093" t="s">
        <v>83</v>
      </c>
      <c r="W3093" t="s">
        <v>84</v>
      </c>
      <c r="X3093" t="s"/>
      <c r="Y3093" t="s">
        <v>85</v>
      </c>
      <c r="Z3093">
        <f>HYPERLINK("https://hotel-media.eclerx.com/savepage/tk_15462421095351138_sr_188.html","info")</f>
        <v/>
      </c>
      <c r="AA3093" t="n">
        <v>-7263509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456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7263509</v>
      </c>
      <c r="AZ3093" t="s">
        <v>2532</v>
      </c>
      <c r="BA3093" t="s"/>
      <c r="BB3093" t="n">
        <v>221251</v>
      </c>
      <c r="BC3093" t="n">
        <v>52.48424</v>
      </c>
      <c r="BD3093" t="n">
        <v>52.48424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2530</v>
      </c>
      <c r="F3094" t="n">
        <v>-1</v>
      </c>
      <c r="G3094" t="s">
        <v>74</v>
      </c>
      <c r="H3094" t="s">
        <v>75</v>
      </c>
      <c r="I3094" t="s"/>
      <c r="J3094" t="s">
        <v>74</v>
      </c>
      <c r="K3094" t="n">
        <v>119</v>
      </c>
      <c r="L3094" t="s">
        <v>76</v>
      </c>
      <c r="M3094" t="s"/>
      <c r="N3094" t="s">
        <v>2534</v>
      </c>
      <c r="O3094" t="s">
        <v>78</v>
      </c>
      <c r="P3094" t="s">
        <v>2530</v>
      </c>
      <c r="Q3094" t="s"/>
      <c r="R3094" t="s">
        <v>171</v>
      </c>
      <c r="S3094" t="s">
        <v>204</v>
      </c>
      <c r="T3094" t="s">
        <v>81</v>
      </c>
      <c r="U3094" t="s">
        <v>82</v>
      </c>
      <c r="V3094" t="s">
        <v>83</v>
      </c>
      <c r="W3094" t="s">
        <v>109</v>
      </c>
      <c r="X3094" t="s"/>
      <c r="Y3094" t="s">
        <v>85</v>
      </c>
      <c r="Z3094">
        <f>HYPERLINK("https://hotel-media.eclerx.com/savepage/tk_15462421095351138_sr_188.html","info")</f>
        <v/>
      </c>
      <c r="AA3094" t="n">
        <v>-7263509</v>
      </c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456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7263509</v>
      </c>
      <c r="AZ3094" t="s">
        <v>2532</v>
      </c>
      <c r="BA3094" t="s"/>
      <c r="BB3094" t="n">
        <v>221251</v>
      </c>
      <c r="BC3094" t="n">
        <v>52.48424</v>
      </c>
      <c r="BD3094" t="n">
        <v>52.48424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2264</v>
      </c>
      <c r="F3095" t="n">
        <v>484698</v>
      </c>
      <c r="G3095" t="s">
        <v>74</v>
      </c>
      <c r="H3095" t="s">
        <v>75</v>
      </c>
      <c r="I3095" t="s"/>
      <c r="J3095" t="s">
        <v>74</v>
      </c>
      <c r="K3095" t="n">
        <v>88.2</v>
      </c>
      <c r="L3095" t="s">
        <v>76</v>
      </c>
      <c r="M3095" t="s"/>
      <c r="N3095" t="s">
        <v>2265</v>
      </c>
      <c r="O3095" t="s">
        <v>78</v>
      </c>
      <c r="P3095" t="s">
        <v>2266</v>
      </c>
      <c r="Q3095" t="s"/>
      <c r="R3095" t="s">
        <v>112</v>
      </c>
      <c r="S3095" t="s">
        <v>485</v>
      </c>
      <c r="T3095" t="s">
        <v>81</v>
      </c>
      <c r="U3095" t="s">
        <v>82</v>
      </c>
      <c r="V3095" t="s">
        <v>83</v>
      </c>
      <c r="W3095" t="s">
        <v>109</v>
      </c>
      <c r="X3095" t="s"/>
      <c r="Y3095" t="s">
        <v>85</v>
      </c>
      <c r="Z3095">
        <f>HYPERLINK("https://hotel-media.eclerx.com/savepage/tk_15462420355014288_sr_189.html","info")</f>
        <v/>
      </c>
      <c r="AA3095" t="n">
        <v>121383</v>
      </c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368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3432380</v>
      </c>
      <c r="AZ3095" t="s">
        <v>2267</v>
      </c>
      <c r="BA3095" t="s"/>
      <c r="BB3095" t="n">
        <v>214966</v>
      </c>
      <c r="BC3095" t="n">
        <v>52.509822</v>
      </c>
      <c r="BD3095" t="n">
        <v>52.509822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2264</v>
      </c>
      <c r="F3096" t="n">
        <v>484698</v>
      </c>
      <c r="G3096" t="s">
        <v>74</v>
      </c>
      <c r="H3096" t="s">
        <v>75</v>
      </c>
      <c r="I3096" t="s"/>
      <c r="J3096" t="s">
        <v>74</v>
      </c>
      <c r="K3096" t="n">
        <v>93.45</v>
      </c>
      <c r="L3096" t="s">
        <v>76</v>
      </c>
      <c r="M3096" t="s"/>
      <c r="N3096" t="s">
        <v>2268</v>
      </c>
      <c r="O3096" t="s">
        <v>78</v>
      </c>
      <c r="P3096" t="s">
        <v>2266</v>
      </c>
      <c r="Q3096" t="s"/>
      <c r="R3096" t="s">
        <v>112</v>
      </c>
      <c r="S3096" t="s">
        <v>2269</v>
      </c>
      <c r="T3096" t="s">
        <v>81</v>
      </c>
      <c r="U3096" t="s">
        <v>82</v>
      </c>
      <c r="V3096" t="s">
        <v>83</v>
      </c>
      <c r="W3096" t="s">
        <v>109</v>
      </c>
      <c r="X3096" t="s"/>
      <c r="Y3096" t="s">
        <v>85</v>
      </c>
      <c r="Z3096">
        <f>HYPERLINK("https://hotel-media.eclerx.com/savepage/tk_15462420355014288_sr_189.html","info")</f>
        <v/>
      </c>
      <c r="AA3096" t="n">
        <v>121383</v>
      </c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368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3432380</v>
      </c>
      <c r="AZ3096" t="s">
        <v>2267</v>
      </c>
      <c r="BA3096" t="s"/>
      <c r="BB3096" t="n">
        <v>214966</v>
      </c>
      <c r="BC3096" t="n">
        <v>52.509822</v>
      </c>
      <c r="BD3096" t="n">
        <v>52.509822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2264</v>
      </c>
      <c r="F3097" t="n">
        <v>484698</v>
      </c>
      <c r="G3097" t="s">
        <v>74</v>
      </c>
      <c r="H3097" t="s">
        <v>75</v>
      </c>
      <c r="I3097" t="s"/>
      <c r="J3097" t="s">
        <v>74</v>
      </c>
      <c r="K3097" t="n">
        <v>124.95</v>
      </c>
      <c r="L3097" t="s">
        <v>76</v>
      </c>
      <c r="M3097" t="s"/>
      <c r="N3097" t="s">
        <v>2268</v>
      </c>
      <c r="O3097" t="s">
        <v>78</v>
      </c>
      <c r="P3097" t="s">
        <v>2266</v>
      </c>
      <c r="Q3097" t="s"/>
      <c r="R3097" t="s">
        <v>112</v>
      </c>
      <c r="S3097" t="s">
        <v>148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>
        <f>HYPERLINK("https://hotel-media.eclerx.com/savepage/tk_15462420355014288_sr_189.html","info")</f>
        <v/>
      </c>
      <c r="AA3097" t="n">
        <v>121383</v>
      </c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368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3432380</v>
      </c>
      <c r="AZ3097" t="s">
        <v>2267</v>
      </c>
      <c r="BA3097" t="s"/>
      <c r="BB3097" t="n">
        <v>214966</v>
      </c>
      <c r="BC3097" t="n">
        <v>52.509822</v>
      </c>
      <c r="BD3097" t="n">
        <v>52.509822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2264</v>
      </c>
      <c r="F3098" t="n">
        <v>484698</v>
      </c>
      <c r="G3098" t="s">
        <v>74</v>
      </c>
      <c r="H3098" t="s">
        <v>75</v>
      </c>
      <c r="I3098" t="s"/>
      <c r="J3098" t="s">
        <v>74</v>
      </c>
      <c r="K3098" t="n">
        <v>138.6</v>
      </c>
      <c r="L3098" t="s">
        <v>76</v>
      </c>
      <c r="M3098" t="s"/>
      <c r="N3098" t="s">
        <v>2268</v>
      </c>
      <c r="O3098" t="s">
        <v>78</v>
      </c>
      <c r="P3098" t="s">
        <v>2266</v>
      </c>
      <c r="Q3098" t="s"/>
      <c r="R3098" t="s">
        <v>112</v>
      </c>
      <c r="S3098" t="s">
        <v>1110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>
        <f>HYPERLINK("https://hotel-media.eclerx.com/savepage/tk_15462420355014288_sr_189.html","info")</f>
        <v/>
      </c>
      <c r="AA3098" t="n">
        <v>121383</v>
      </c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368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3432380</v>
      </c>
      <c r="AZ3098" t="s">
        <v>2267</v>
      </c>
      <c r="BA3098" t="s"/>
      <c r="BB3098" t="n">
        <v>214966</v>
      </c>
      <c r="BC3098" t="n">
        <v>52.509822</v>
      </c>
      <c r="BD3098" t="n">
        <v>52.509822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2264</v>
      </c>
      <c r="F3099" t="n">
        <v>484698</v>
      </c>
      <c r="G3099" t="s">
        <v>74</v>
      </c>
      <c r="H3099" t="s">
        <v>75</v>
      </c>
      <c r="I3099" t="s"/>
      <c r="J3099" t="s">
        <v>74</v>
      </c>
      <c r="K3099" t="n">
        <v>151.2</v>
      </c>
      <c r="L3099" t="s">
        <v>76</v>
      </c>
      <c r="M3099" t="s"/>
      <c r="N3099" t="s">
        <v>2270</v>
      </c>
      <c r="O3099" t="s">
        <v>78</v>
      </c>
      <c r="P3099" t="s">
        <v>2266</v>
      </c>
      <c r="Q3099" t="s"/>
      <c r="R3099" t="s">
        <v>112</v>
      </c>
      <c r="S3099" t="s">
        <v>1037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>
        <f>HYPERLINK("https://hotel-media.eclerx.com/savepage/tk_15462420355014288_sr_189.html","info")</f>
        <v/>
      </c>
      <c r="AA3099" t="n">
        <v>121383</v>
      </c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368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3432380</v>
      </c>
      <c r="AZ3099" t="s">
        <v>2267</v>
      </c>
      <c r="BA3099" t="s"/>
      <c r="BB3099" t="n">
        <v>214966</v>
      </c>
      <c r="BC3099" t="n">
        <v>52.509822</v>
      </c>
      <c r="BD3099" t="n">
        <v>52.509822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2264</v>
      </c>
      <c r="F3100" t="n">
        <v>484698</v>
      </c>
      <c r="G3100" t="s">
        <v>74</v>
      </c>
      <c r="H3100" t="s">
        <v>75</v>
      </c>
      <c r="I3100" t="s"/>
      <c r="J3100" t="s">
        <v>74</v>
      </c>
      <c r="K3100" t="n">
        <v>172.2</v>
      </c>
      <c r="L3100" t="s">
        <v>76</v>
      </c>
      <c r="M3100" t="s"/>
      <c r="N3100" t="s">
        <v>2271</v>
      </c>
      <c r="O3100" t="s">
        <v>78</v>
      </c>
      <c r="P3100" t="s">
        <v>2266</v>
      </c>
      <c r="Q3100" t="s"/>
      <c r="R3100" t="s">
        <v>112</v>
      </c>
      <c r="S3100" t="s">
        <v>1980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>
        <f>HYPERLINK("https://hotel-media.eclerx.com/savepage/tk_15462420355014288_sr_189.html","info")</f>
        <v/>
      </c>
      <c r="AA3100" t="n">
        <v>121383</v>
      </c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368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3432380</v>
      </c>
      <c r="AZ3100" t="s">
        <v>2267</v>
      </c>
      <c r="BA3100" t="s"/>
      <c r="BB3100" t="n">
        <v>214966</v>
      </c>
      <c r="BC3100" t="n">
        <v>52.509822</v>
      </c>
      <c r="BD3100" t="n">
        <v>52.509822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2264</v>
      </c>
      <c r="F3101" t="n">
        <v>484698</v>
      </c>
      <c r="G3101" t="s">
        <v>74</v>
      </c>
      <c r="H3101" t="s">
        <v>75</v>
      </c>
      <c r="I3101" t="s"/>
      <c r="J3101" t="s">
        <v>74</v>
      </c>
      <c r="K3101" t="n">
        <v>235.2</v>
      </c>
      <c r="L3101" t="s">
        <v>76</v>
      </c>
      <c r="M3101" t="s"/>
      <c r="N3101" t="s">
        <v>2272</v>
      </c>
      <c r="O3101" t="s">
        <v>78</v>
      </c>
      <c r="P3101" t="s">
        <v>2266</v>
      </c>
      <c r="Q3101" t="s"/>
      <c r="R3101" t="s">
        <v>112</v>
      </c>
      <c r="S3101" t="s">
        <v>2273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>
        <f>HYPERLINK("https://hotel-media.eclerx.com/savepage/tk_15462420355014288_sr_189.html","info")</f>
        <v/>
      </c>
      <c r="AA3101" t="n">
        <v>121383</v>
      </c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368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3432380</v>
      </c>
      <c r="AZ3101" t="s">
        <v>2267</v>
      </c>
      <c r="BA3101" t="s"/>
      <c r="BB3101" t="n">
        <v>214966</v>
      </c>
      <c r="BC3101" t="n">
        <v>52.509822</v>
      </c>
      <c r="BD3101" t="n">
        <v>52.509822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1864</v>
      </c>
      <c r="F3102" t="n">
        <v>-1</v>
      </c>
      <c r="G3102" t="s">
        <v>74</v>
      </c>
      <c r="H3102" t="s">
        <v>75</v>
      </c>
      <c r="I3102" t="s"/>
      <c r="J3102" t="s">
        <v>74</v>
      </c>
      <c r="K3102" t="n">
        <v>69</v>
      </c>
      <c r="L3102" t="s">
        <v>76</v>
      </c>
      <c r="M3102" t="s"/>
      <c r="N3102" t="s">
        <v>958</v>
      </c>
      <c r="O3102" t="s">
        <v>78</v>
      </c>
      <c r="P3102" t="s">
        <v>1864</v>
      </c>
      <c r="Q3102" t="s"/>
      <c r="R3102" t="s">
        <v>79</v>
      </c>
      <c r="S3102" t="s">
        <v>367</v>
      </c>
      <c r="T3102" t="s">
        <v>81</v>
      </c>
      <c r="U3102" t="s">
        <v>82</v>
      </c>
      <c r="V3102" t="s">
        <v>83</v>
      </c>
      <c r="W3102" t="s">
        <v>109</v>
      </c>
      <c r="X3102" t="s"/>
      <c r="Y3102" t="s">
        <v>85</v>
      </c>
      <c r="Z3102">
        <f>HYPERLINK("https://hotel-media.eclerx.com/savepage/tk_15462420648321962_sr_189.html","info")</f>
        <v/>
      </c>
      <c r="AA3102" t="n">
        <v>-2071741</v>
      </c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379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2071741</v>
      </c>
      <c r="AZ3102" t="s">
        <v>1865</v>
      </c>
      <c r="BA3102" t="s"/>
      <c r="BB3102" t="n">
        <v>220339</v>
      </c>
      <c r="BC3102" t="n">
        <v>52.547426</v>
      </c>
      <c r="BD3102" t="n">
        <v>52.547426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1864</v>
      </c>
      <c r="F3103" t="n">
        <v>-1</v>
      </c>
      <c r="G3103" t="s">
        <v>74</v>
      </c>
      <c r="H3103" t="s">
        <v>75</v>
      </c>
      <c r="I3103" t="s"/>
      <c r="J3103" t="s">
        <v>74</v>
      </c>
      <c r="K3103" t="n">
        <v>85</v>
      </c>
      <c r="L3103" t="s">
        <v>76</v>
      </c>
      <c r="M3103" t="s"/>
      <c r="N3103" t="s">
        <v>1866</v>
      </c>
      <c r="O3103" t="s">
        <v>78</v>
      </c>
      <c r="P3103" t="s">
        <v>1864</v>
      </c>
      <c r="Q3103" t="s"/>
      <c r="R3103" t="s">
        <v>79</v>
      </c>
      <c r="S3103" t="s">
        <v>211</v>
      </c>
      <c r="T3103" t="s">
        <v>81</v>
      </c>
      <c r="U3103" t="s">
        <v>82</v>
      </c>
      <c r="V3103" t="s">
        <v>83</v>
      </c>
      <c r="W3103" t="s">
        <v>109</v>
      </c>
      <c r="X3103" t="s"/>
      <c r="Y3103" t="s">
        <v>85</v>
      </c>
      <c r="Z3103">
        <f>HYPERLINK("https://hotel-media.eclerx.com/savepage/tk_15462420648321962_sr_189.html","info")</f>
        <v/>
      </c>
      <c r="AA3103" t="n">
        <v>-2071741</v>
      </c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379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2071741</v>
      </c>
      <c r="AZ3103" t="s">
        <v>1865</v>
      </c>
      <c r="BA3103" t="s"/>
      <c r="BB3103" t="n">
        <v>220339</v>
      </c>
      <c r="BC3103" t="n">
        <v>52.547426</v>
      </c>
      <c r="BD3103" t="n">
        <v>52.547426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1864</v>
      </c>
      <c r="F3104" t="n">
        <v>-1</v>
      </c>
      <c r="G3104" t="s">
        <v>74</v>
      </c>
      <c r="H3104" t="s">
        <v>75</v>
      </c>
      <c r="I3104" t="s"/>
      <c r="J3104" t="s">
        <v>74</v>
      </c>
      <c r="K3104" t="n">
        <v>89.01000000000001</v>
      </c>
      <c r="L3104" t="s">
        <v>76</v>
      </c>
      <c r="M3104" t="s"/>
      <c r="N3104" t="s">
        <v>1867</v>
      </c>
      <c r="O3104" t="s">
        <v>78</v>
      </c>
      <c r="P3104" t="s">
        <v>1864</v>
      </c>
      <c r="Q3104" t="s"/>
      <c r="R3104" t="s">
        <v>79</v>
      </c>
      <c r="S3104" t="s">
        <v>476</v>
      </c>
      <c r="T3104" t="s">
        <v>81</v>
      </c>
      <c r="U3104" t="s">
        <v>82</v>
      </c>
      <c r="V3104" t="s">
        <v>83</v>
      </c>
      <c r="W3104" t="s">
        <v>109</v>
      </c>
      <c r="X3104" t="s"/>
      <c r="Y3104" t="s">
        <v>85</v>
      </c>
      <c r="Z3104">
        <f>HYPERLINK("https://hotel-media.eclerx.com/savepage/tk_15462420648321962_sr_189.html","info")</f>
        <v/>
      </c>
      <c r="AA3104" t="n">
        <v>-2071741</v>
      </c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379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2071741</v>
      </c>
      <c r="AZ3104" t="s">
        <v>1865</v>
      </c>
      <c r="BA3104" t="s"/>
      <c r="BB3104" t="n">
        <v>220339</v>
      </c>
      <c r="BC3104" t="n">
        <v>52.547426</v>
      </c>
      <c r="BD3104" t="n">
        <v>52.547426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1864</v>
      </c>
      <c r="F3105" t="n">
        <v>-1</v>
      </c>
      <c r="G3105" t="s">
        <v>74</v>
      </c>
      <c r="H3105" t="s">
        <v>75</v>
      </c>
      <c r="I3105" t="s"/>
      <c r="J3105" t="s">
        <v>74</v>
      </c>
      <c r="K3105" t="n">
        <v>99.01000000000001</v>
      </c>
      <c r="L3105" t="s">
        <v>76</v>
      </c>
      <c r="M3105" t="s"/>
      <c r="N3105" t="s">
        <v>1868</v>
      </c>
      <c r="O3105" t="s">
        <v>78</v>
      </c>
      <c r="P3105" t="s">
        <v>1864</v>
      </c>
      <c r="Q3105" t="s"/>
      <c r="R3105" t="s">
        <v>79</v>
      </c>
      <c r="S3105" t="s">
        <v>610</v>
      </c>
      <c r="T3105" t="s">
        <v>81</v>
      </c>
      <c r="U3105" t="s">
        <v>82</v>
      </c>
      <c r="V3105" t="s">
        <v>83</v>
      </c>
      <c r="W3105" t="s">
        <v>109</v>
      </c>
      <c r="X3105" t="s"/>
      <c r="Y3105" t="s">
        <v>85</v>
      </c>
      <c r="Z3105">
        <f>HYPERLINK("https://hotel-media.eclerx.com/savepage/tk_15462420648321962_sr_189.html","info")</f>
        <v/>
      </c>
      <c r="AA3105" t="n">
        <v>-2071741</v>
      </c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379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2071741</v>
      </c>
      <c r="AZ3105" t="s">
        <v>1865</v>
      </c>
      <c r="BA3105" t="s"/>
      <c r="BB3105" t="n">
        <v>220339</v>
      </c>
      <c r="BC3105" t="n">
        <v>52.547426</v>
      </c>
      <c r="BD3105" t="n">
        <v>52.547426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2089</v>
      </c>
      <c r="F3106" t="n">
        <v>-1</v>
      </c>
      <c r="G3106" t="s">
        <v>74</v>
      </c>
      <c r="H3106" t="s">
        <v>75</v>
      </c>
      <c r="I3106" t="s"/>
      <c r="J3106" t="s">
        <v>74</v>
      </c>
      <c r="K3106" t="n">
        <v>57.43</v>
      </c>
      <c r="L3106" t="s">
        <v>76</v>
      </c>
      <c r="M3106" t="s"/>
      <c r="N3106" t="s">
        <v>1239</v>
      </c>
      <c r="O3106" t="s">
        <v>78</v>
      </c>
      <c r="P3106" t="s">
        <v>2089</v>
      </c>
      <c r="Q3106" t="s"/>
      <c r="R3106" t="s">
        <v>79</v>
      </c>
      <c r="S3106" t="s">
        <v>2090</v>
      </c>
      <c r="T3106" t="s">
        <v>81</v>
      </c>
      <c r="U3106" t="s">
        <v>82</v>
      </c>
      <c r="V3106" t="s">
        <v>83</v>
      </c>
      <c r="W3106" t="s">
        <v>109</v>
      </c>
      <c r="X3106" t="s"/>
      <c r="Y3106" t="s">
        <v>85</v>
      </c>
      <c r="Z3106">
        <f>HYPERLINK("https://hotel-media.eclerx.com/savepage/tk_15462423413102517_sr_189.html","info")</f>
        <v/>
      </c>
      <c r="AA3106" t="n">
        <v>-2071587</v>
      </c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508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2071587</v>
      </c>
      <c r="AZ3106" t="s">
        <v>2091</v>
      </c>
      <c r="BA3106" t="s"/>
      <c r="BB3106" t="n">
        <v>429570</v>
      </c>
      <c r="BC3106" t="n">
        <v>52.481977</v>
      </c>
      <c r="BD3106" t="n">
        <v>52.481977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2089</v>
      </c>
      <c r="F3107" t="n">
        <v>-1</v>
      </c>
      <c r="G3107" t="s">
        <v>74</v>
      </c>
      <c r="H3107" t="s">
        <v>75</v>
      </c>
      <c r="I3107" t="s"/>
      <c r="J3107" t="s">
        <v>74</v>
      </c>
      <c r="K3107" t="n">
        <v>58</v>
      </c>
      <c r="L3107" t="s">
        <v>76</v>
      </c>
      <c r="M3107" t="s"/>
      <c r="N3107" t="s">
        <v>104</v>
      </c>
      <c r="O3107" t="s">
        <v>78</v>
      </c>
      <c r="P3107" t="s">
        <v>2089</v>
      </c>
      <c r="Q3107" t="s"/>
      <c r="R3107" t="s">
        <v>79</v>
      </c>
      <c r="S3107" t="s">
        <v>491</v>
      </c>
      <c r="T3107" t="s">
        <v>81</v>
      </c>
      <c r="U3107" t="s">
        <v>82</v>
      </c>
      <c r="V3107" t="s">
        <v>83</v>
      </c>
      <c r="W3107" t="s">
        <v>84</v>
      </c>
      <c r="X3107" t="s"/>
      <c r="Y3107" t="s">
        <v>85</v>
      </c>
      <c r="Z3107">
        <f>HYPERLINK("https://hotel-media.eclerx.com/savepage/tk_15462423413102517_sr_189.html","info")</f>
        <v/>
      </c>
      <c r="AA3107" t="n">
        <v>-2071587</v>
      </c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508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2071587</v>
      </c>
      <c r="AZ3107" t="s">
        <v>2091</v>
      </c>
      <c r="BA3107" t="s"/>
      <c r="BB3107" t="n">
        <v>429570</v>
      </c>
      <c r="BC3107" t="n">
        <v>52.481977</v>
      </c>
      <c r="BD3107" t="n">
        <v>52.481977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2089</v>
      </c>
      <c r="F3108" t="n">
        <v>-1</v>
      </c>
      <c r="G3108" t="s">
        <v>74</v>
      </c>
      <c r="H3108" t="s">
        <v>75</v>
      </c>
      <c r="I3108" t="s"/>
      <c r="J3108" t="s">
        <v>74</v>
      </c>
      <c r="K3108" t="n">
        <v>94.05</v>
      </c>
      <c r="L3108" t="s">
        <v>76</v>
      </c>
      <c r="M3108" t="s"/>
      <c r="N3108" t="s">
        <v>2092</v>
      </c>
      <c r="O3108" t="s">
        <v>78</v>
      </c>
      <c r="P3108" t="s">
        <v>2089</v>
      </c>
      <c r="Q3108" t="s"/>
      <c r="R3108" t="s">
        <v>79</v>
      </c>
      <c r="S3108" t="s">
        <v>608</v>
      </c>
      <c r="T3108" t="s">
        <v>81</v>
      </c>
      <c r="U3108" t="s">
        <v>82</v>
      </c>
      <c r="V3108" t="s">
        <v>83</v>
      </c>
      <c r="W3108" t="s">
        <v>109</v>
      </c>
      <c r="X3108" t="s"/>
      <c r="Y3108" t="s">
        <v>85</v>
      </c>
      <c r="Z3108">
        <f>HYPERLINK("https://hotel-media.eclerx.com/savepage/tk_15462423413102517_sr_189.html","info")</f>
        <v/>
      </c>
      <c r="AA3108" t="n">
        <v>-2071587</v>
      </c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508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2071587</v>
      </c>
      <c r="AZ3108" t="s">
        <v>2091</v>
      </c>
      <c r="BA3108" t="s"/>
      <c r="BB3108" t="n">
        <v>429570</v>
      </c>
      <c r="BC3108" t="n">
        <v>52.481977</v>
      </c>
      <c r="BD3108" t="n">
        <v>52.481977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2535</v>
      </c>
      <c r="F3109" t="n">
        <v>-1</v>
      </c>
      <c r="G3109" t="s">
        <v>74</v>
      </c>
      <c r="H3109" t="s">
        <v>75</v>
      </c>
      <c r="I3109" t="s"/>
      <c r="J3109" t="s">
        <v>74</v>
      </c>
      <c r="K3109" t="n">
        <v>67</v>
      </c>
      <c r="L3109" t="s">
        <v>76</v>
      </c>
      <c r="M3109" t="s"/>
      <c r="N3109" t="s">
        <v>93</v>
      </c>
      <c r="O3109" t="s">
        <v>78</v>
      </c>
      <c r="P3109" t="s">
        <v>2535</v>
      </c>
      <c r="Q3109" t="s"/>
      <c r="R3109" t="s">
        <v>112</v>
      </c>
      <c r="S3109" t="s">
        <v>381</v>
      </c>
      <c r="T3109" t="s">
        <v>81</v>
      </c>
      <c r="U3109" t="s">
        <v>82</v>
      </c>
      <c r="V3109" t="s">
        <v>83</v>
      </c>
      <c r="W3109" t="s">
        <v>109</v>
      </c>
      <c r="X3109" t="s"/>
      <c r="Y3109" t="s">
        <v>85</v>
      </c>
      <c r="Z3109">
        <f>HYPERLINK("https://hotel-media.eclerx.com/savepage/tk_1546241579826394_sr_188.html","info")</f>
        <v/>
      </c>
      <c r="AA3109" t="n">
        <v>-5009388</v>
      </c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168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5009388</v>
      </c>
      <c r="AZ3109" t="s">
        <v>2536</v>
      </c>
      <c r="BA3109" t="s"/>
      <c r="BB3109" t="n">
        <v>11232</v>
      </c>
      <c r="BC3109" t="n">
        <v>52.504049</v>
      </c>
      <c r="BD3109" t="n">
        <v>52.504049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2535</v>
      </c>
      <c r="F3110" t="n">
        <v>-1</v>
      </c>
      <c r="G3110" t="s">
        <v>74</v>
      </c>
      <c r="H3110" t="s">
        <v>75</v>
      </c>
      <c r="I3110" t="s"/>
      <c r="J3110" t="s">
        <v>74</v>
      </c>
      <c r="K3110" t="n">
        <v>83.5</v>
      </c>
      <c r="L3110" t="s">
        <v>76</v>
      </c>
      <c r="M3110" t="s"/>
      <c r="N3110" t="s">
        <v>104</v>
      </c>
      <c r="O3110" t="s">
        <v>78</v>
      </c>
      <c r="P3110" t="s">
        <v>2535</v>
      </c>
      <c r="Q3110" t="s"/>
      <c r="R3110" t="s">
        <v>112</v>
      </c>
      <c r="S3110" t="s">
        <v>2537</v>
      </c>
      <c r="T3110" t="s">
        <v>81</v>
      </c>
      <c r="U3110" t="s">
        <v>82</v>
      </c>
      <c r="V3110" t="s">
        <v>83</v>
      </c>
      <c r="W3110" t="s">
        <v>109</v>
      </c>
      <c r="X3110" t="s"/>
      <c r="Y3110" t="s">
        <v>85</v>
      </c>
      <c r="Z3110">
        <f>HYPERLINK("https://hotel-media.eclerx.com/savepage/tk_1546241579826394_sr_188.html","info")</f>
        <v/>
      </c>
      <c r="AA3110" t="n">
        <v>-5009388</v>
      </c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168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5009388</v>
      </c>
      <c r="AZ3110" t="s">
        <v>2536</v>
      </c>
      <c r="BA3110" t="s"/>
      <c r="BB3110" t="n">
        <v>11232</v>
      </c>
      <c r="BC3110" t="n">
        <v>52.504049</v>
      </c>
      <c r="BD3110" t="n">
        <v>52.504049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2535</v>
      </c>
      <c r="F3111" t="n">
        <v>-1</v>
      </c>
      <c r="G3111" t="s">
        <v>74</v>
      </c>
      <c r="H3111" t="s">
        <v>75</v>
      </c>
      <c r="I3111" t="s"/>
      <c r="J3111" t="s">
        <v>74</v>
      </c>
      <c r="K3111" t="n">
        <v>103.5</v>
      </c>
      <c r="L3111" t="s">
        <v>76</v>
      </c>
      <c r="M3111" t="s"/>
      <c r="N3111" t="s">
        <v>182</v>
      </c>
      <c r="O3111" t="s">
        <v>78</v>
      </c>
      <c r="P3111" t="s">
        <v>2535</v>
      </c>
      <c r="Q3111" t="s"/>
      <c r="R3111" t="s">
        <v>112</v>
      </c>
      <c r="S3111" t="s">
        <v>135</v>
      </c>
      <c r="T3111" t="s">
        <v>81</v>
      </c>
      <c r="U3111" t="s">
        <v>82</v>
      </c>
      <c r="V3111" t="s">
        <v>83</v>
      </c>
      <c r="W3111" t="s">
        <v>109</v>
      </c>
      <c r="X3111" t="s"/>
      <c r="Y3111" t="s">
        <v>85</v>
      </c>
      <c r="Z3111">
        <f>HYPERLINK("https://hotel-media.eclerx.com/savepage/tk_1546241579826394_sr_188.html","info")</f>
        <v/>
      </c>
      <c r="AA3111" t="n">
        <v>-5009388</v>
      </c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168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5009388</v>
      </c>
      <c r="AZ3111" t="s">
        <v>2536</v>
      </c>
      <c r="BA3111" t="s"/>
      <c r="BB3111" t="n">
        <v>11232</v>
      </c>
      <c r="BC3111" t="n">
        <v>52.504049</v>
      </c>
      <c r="BD3111" t="n">
        <v>52.504049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2538</v>
      </c>
      <c r="F3112" t="n">
        <v>1471166</v>
      </c>
      <c r="G3112" t="s">
        <v>74</v>
      </c>
      <c r="H3112" t="s">
        <v>75</v>
      </c>
      <c r="I3112" t="s"/>
      <c r="J3112" t="s">
        <v>74</v>
      </c>
      <c r="K3112" t="n">
        <v>101.75</v>
      </c>
      <c r="L3112" t="s">
        <v>76</v>
      </c>
      <c r="M3112" t="s"/>
      <c r="N3112" t="s">
        <v>93</v>
      </c>
      <c r="O3112" t="s">
        <v>78</v>
      </c>
      <c r="P3112" t="s">
        <v>2539</v>
      </c>
      <c r="Q3112" t="s"/>
      <c r="R3112" t="s">
        <v>112</v>
      </c>
      <c r="S3112" t="s">
        <v>2540</v>
      </c>
      <c r="T3112" t="s">
        <v>81</v>
      </c>
      <c r="U3112" t="s">
        <v>82</v>
      </c>
      <c r="V3112" t="s">
        <v>83</v>
      </c>
      <c r="W3112" t="s">
        <v>109</v>
      </c>
      <c r="X3112" t="s"/>
      <c r="Y3112" t="s">
        <v>85</v>
      </c>
      <c r="Z3112">
        <f>HYPERLINK("https://hotel-media.eclerx.com/savepage/tk_15462413029259386_sr_188.html","info")</f>
        <v/>
      </c>
      <c r="AA3112" t="n">
        <v>217112</v>
      </c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15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1603240</v>
      </c>
      <c r="AZ3112" t="s">
        <v>2541</v>
      </c>
      <c r="BA3112" t="s"/>
      <c r="BB3112" t="n">
        <v>572146</v>
      </c>
      <c r="BC3112" t="n">
        <v>52.523409</v>
      </c>
      <c r="BD3112" t="n">
        <v>52.523409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2538</v>
      </c>
      <c r="F3113" t="n">
        <v>1471166</v>
      </c>
      <c r="G3113" t="s">
        <v>74</v>
      </c>
      <c r="H3113" t="s">
        <v>75</v>
      </c>
      <c r="I3113" t="s"/>
      <c r="J3113" t="s">
        <v>74</v>
      </c>
      <c r="K3113" t="n">
        <v>119.7</v>
      </c>
      <c r="L3113" t="s">
        <v>76</v>
      </c>
      <c r="M3113" t="s"/>
      <c r="N3113" t="s">
        <v>95</v>
      </c>
      <c r="O3113" t="s">
        <v>78</v>
      </c>
      <c r="P3113" t="s">
        <v>2539</v>
      </c>
      <c r="Q3113" t="s"/>
      <c r="R3113" t="s">
        <v>112</v>
      </c>
      <c r="S3113" t="s">
        <v>525</v>
      </c>
      <c r="T3113" t="s">
        <v>81</v>
      </c>
      <c r="U3113" t="s">
        <v>82</v>
      </c>
      <c r="V3113" t="s">
        <v>83</v>
      </c>
      <c r="W3113" t="s">
        <v>109</v>
      </c>
      <c r="X3113" t="s"/>
      <c r="Y3113" t="s">
        <v>85</v>
      </c>
      <c r="Z3113">
        <f>HYPERLINK("https://hotel-media.eclerx.com/savepage/tk_15462413029259386_sr_188.html","info")</f>
        <v/>
      </c>
      <c r="AA3113" t="n">
        <v>217112</v>
      </c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15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1603240</v>
      </c>
      <c r="AZ3113" t="s">
        <v>2541</v>
      </c>
      <c r="BA3113" t="s"/>
      <c r="BB3113" t="n">
        <v>572146</v>
      </c>
      <c r="BC3113" t="n">
        <v>52.523409</v>
      </c>
      <c r="BD3113" t="n">
        <v>52.523409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2538</v>
      </c>
      <c r="F3114" t="n">
        <v>1471166</v>
      </c>
      <c r="G3114" t="s">
        <v>74</v>
      </c>
      <c r="H3114" t="s">
        <v>75</v>
      </c>
      <c r="I3114" t="s"/>
      <c r="J3114" t="s">
        <v>74</v>
      </c>
      <c r="K3114" t="n">
        <v>130.2</v>
      </c>
      <c r="L3114" t="s">
        <v>76</v>
      </c>
      <c r="M3114" t="s"/>
      <c r="N3114" t="s">
        <v>327</v>
      </c>
      <c r="O3114" t="s">
        <v>78</v>
      </c>
      <c r="P3114" t="s">
        <v>2539</v>
      </c>
      <c r="Q3114" t="s"/>
      <c r="R3114" t="s">
        <v>112</v>
      </c>
      <c r="S3114" t="s">
        <v>2377</v>
      </c>
      <c r="T3114" t="s">
        <v>81</v>
      </c>
      <c r="U3114" t="s">
        <v>82</v>
      </c>
      <c r="V3114" t="s">
        <v>83</v>
      </c>
      <c r="W3114" t="s">
        <v>109</v>
      </c>
      <c r="X3114" t="s"/>
      <c r="Y3114" t="s">
        <v>85</v>
      </c>
      <c r="Z3114">
        <f>HYPERLINK("https://hotel-media.eclerx.com/savepage/tk_15462413029259386_sr_188.html","info")</f>
        <v/>
      </c>
      <c r="AA3114" t="n">
        <v>217112</v>
      </c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15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1603240</v>
      </c>
      <c r="AZ3114" t="s">
        <v>2541</v>
      </c>
      <c r="BA3114" t="s"/>
      <c r="BB3114" t="n">
        <v>572146</v>
      </c>
      <c r="BC3114" t="n">
        <v>52.523409</v>
      </c>
      <c r="BD3114" t="n">
        <v>52.523409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2542</v>
      </c>
      <c r="F3115" t="n">
        <v>-1</v>
      </c>
      <c r="G3115" t="s">
        <v>74</v>
      </c>
      <c r="H3115" t="s">
        <v>75</v>
      </c>
      <c r="I3115" t="s"/>
      <c r="J3115" t="s">
        <v>74</v>
      </c>
      <c r="K3115" t="n">
        <v>67</v>
      </c>
      <c r="L3115" t="s">
        <v>76</v>
      </c>
      <c r="M3115" t="s"/>
      <c r="N3115" t="s">
        <v>787</v>
      </c>
      <c r="O3115" t="s">
        <v>78</v>
      </c>
      <c r="P3115" t="s">
        <v>2542</v>
      </c>
      <c r="Q3115" t="s"/>
      <c r="R3115" t="s">
        <v>171</v>
      </c>
      <c r="S3115" t="s">
        <v>381</v>
      </c>
      <c r="T3115" t="s">
        <v>81</v>
      </c>
      <c r="U3115" t="s">
        <v>82</v>
      </c>
      <c r="V3115" t="s">
        <v>83</v>
      </c>
      <c r="W3115" t="s">
        <v>109</v>
      </c>
      <c r="X3115" t="s"/>
      <c r="Y3115" t="s">
        <v>85</v>
      </c>
      <c r="Z3115">
        <f>HYPERLINK("https://hotel-media.eclerx.com/savepage/tk_15462422417888968_sr_189.html","info")</f>
        <v/>
      </c>
      <c r="AA3115" t="n">
        <v>-8979261</v>
      </c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458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8979261</v>
      </c>
      <c r="AZ3115" t="s">
        <v>2543</v>
      </c>
      <c r="BA3115" t="s"/>
      <c r="BB3115" t="n">
        <v>252915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2542</v>
      </c>
      <c r="F3116" t="n">
        <v>-1</v>
      </c>
      <c r="G3116" t="s">
        <v>74</v>
      </c>
      <c r="H3116" t="s">
        <v>75</v>
      </c>
      <c r="I3116" t="s"/>
      <c r="J3116" t="s">
        <v>74</v>
      </c>
      <c r="K3116" t="n">
        <v>72</v>
      </c>
      <c r="L3116" t="s">
        <v>76</v>
      </c>
      <c r="M3116" t="s"/>
      <c r="N3116" t="s">
        <v>2544</v>
      </c>
      <c r="O3116" t="s">
        <v>78</v>
      </c>
      <c r="P3116" t="s">
        <v>2542</v>
      </c>
      <c r="Q3116" t="s"/>
      <c r="R3116" t="s">
        <v>171</v>
      </c>
      <c r="S3116" t="s">
        <v>650</v>
      </c>
      <c r="T3116" t="s">
        <v>81</v>
      </c>
      <c r="U3116" t="s">
        <v>82</v>
      </c>
      <c r="V3116" t="s">
        <v>83</v>
      </c>
      <c r="W3116" t="s">
        <v>109</v>
      </c>
      <c r="X3116" t="s"/>
      <c r="Y3116" t="s">
        <v>85</v>
      </c>
      <c r="Z3116">
        <f>HYPERLINK("https://hotel-media.eclerx.com/savepage/tk_15462422417888968_sr_189.html","info")</f>
        <v/>
      </c>
      <c r="AA3116" t="n">
        <v>-8979261</v>
      </c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458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8979261</v>
      </c>
      <c r="AZ3116" t="s">
        <v>2543</v>
      </c>
      <c r="BA3116" t="s"/>
      <c r="BB3116" t="n">
        <v>252915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2542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100.99</v>
      </c>
      <c r="L3117" t="s">
        <v>76</v>
      </c>
      <c r="M3117" t="s"/>
      <c r="N3117" t="s">
        <v>2545</v>
      </c>
      <c r="O3117" t="s">
        <v>78</v>
      </c>
      <c r="P3117" t="s">
        <v>2542</v>
      </c>
      <c r="Q3117" t="s"/>
      <c r="R3117" t="s">
        <v>171</v>
      </c>
      <c r="S3117" t="s">
        <v>801</v>
      </c>
      <c r="T3117" t="s">
        <v>81</v>
      </c>
      <c r="U3117" t="s">
        <v>82</v>
      </c>
      <c r="V3117" t="s">
        <v>83</v>
      </c>
      <c r="W3117" t="s">
        <v>109</v>
      </c>
      <c r="X3117" t="s"/>
      <c r="Y3117" t="s">
        <v>85</v>
      </c>
      <c r="Z3117">
        <f>HYPERLINK("https://hotel-media.eclerx.com/savepage/tk_15462422417888968_sr_189.html","info")</f>
        <v/>
      </c>
      <c r="AA3117" t="n">
        <v>-8979261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458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8979261</v>
      </c>
      <c r="AZ3117" t="s">
        <v>2543</v>
      </c>
      <c r="BA3117" t="s"/>
      <c r="BB3117" t="n">
        <v>252915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2205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85.5</v>
      </c>
      <c r="L3118" t="s">
        <v>76</v>
      </c>
      <c r="M3118" t="s"/>
      <c r="N3118" t="s">
        <v>93</v>
      </c>
      <c r="O3118" t="s">
        <v>78</v>
      </c>
      <c r="P3118" t="s">
        <v>2205</v>
      </c>
      <c r="Q3118" t="s"/>
      <c r="R3118" t="s">
        <v>171</v>
      </c>
      <c r="S3118" t="s">
        <v>2018</v>
      </c>
      <c r="T3118" t="s">
        <v>81</v>
      </c>
      <c r="U3118" t="s">
        <v>82</v>
      </c>
      <c r="V3118" t="s">
        <v>83</v>
      </c>
      <c r="W3118" t="s">
        <v>109</v>
      </c>
      <c r="X3118" t="s"/>
      <c r="Y3118" t="s">
        <v>85</v>
      </c>
      <c r="Z3118">
        <f>HYPERLINK("https://hotel-media.eclerx.com/savepage/tk_15462416736277683_sr_189.html","info")</f>
        <v/>
      </c>
      <c r="AA3118" t="n">
        <v>-6859059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194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6859059</v>
      </c>
      <c r="AZ3118" t="s">
        <v>2206</v>
      </c>
      <c r="BA3118" t="s"/>
      <c r="BB3118" t="n">
        <v>10239</v>
      </c>
      <c r="BC3118" t="n">
        <v>52.466084</v>
      </c>
      <c r="BD3118" t="n">
        <v>52.466084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2205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95</v>
      </c>
      <c r="L3119" t="s">
        <v>76</v>
      </c>
      <c r="M3119" t="s"/>
      <c r="N3119" t="s">
        <v>95</v>
      </c>
      <c r="O3119" t="s">
        <v>78</v>
      </c>
      <c r="P3119" t="s">
        <v>2205</v>
      </c>
      <c r="Q3119" t="s"/>
      <c r="R3119" t="s">
        <v>171</v>
      </c>
      <c r="S3119" t="s">
        <v>274</v>
      </c>
      <c r="T3119" t="s">
        <v>81</v>
      </c>
      <c r="U3119" t="s">
        <v>82</v>
      </c>
      <c r="V3119" t="s">
        <v>83</v>
      </c>
      <c r="W3119" t="s">
        <v>109</v>
      </c>
      <c r="X3119" t="s"/>
      <c r="Y3119" t="s">
        <v>85</v>
      </c>
      <c r="Z3119">
        <f>HYPERLINK("https://hotel-media.eclerx.com/savepage/tk_15462416736277683_sr_189.html","info")</f>
        <v/>
      </c>
      <c r="AA3119" t="n">
        <v>-6859059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194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6859059</v>
      </c>
      <c r="AZ3119" t="s">
        <v>2206</v>
      </c>
      <c r="BA3119" t="s"/>
      <c r="BB3119" t="n">
        <v>10239</v>
      </c>
      <c r="BC3119" t="n">
        <v>52.466084</v>
      </c>
      <c r="BD3119" t="n">
        <v>52.466084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2205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103.5</v>
      </c>
      <c r="L3120" t="s">
        <v>76</v>
      </c>
      <c r="M3120" t="s"/>
      <c r="N3120" t="s">
        <v>137</v>
      </c>
      <c r="O3120" t="s">
        <v>78</v>
      </c>
      <c r="P3120" t="s">
        <v>2205</v>
      </c>
      <c r="Q3120" t="s"/>
      <c r="R3120" t="s">
        <v>171</v>
      </c>
      <c r="S3120" t="s">
        <v>135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>
        <f>HYPERLINK("https://hotel-media.eclerx.com/savepage/tk_15462416736277683_sr_189.html","info")</f>
        <v/>
      </c>
      <c r="AA3120" t="n">
        <v>-6859059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194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6859059</v>
      </c>
      <c r="AZ3120" t="s">
        <v>2206</v>
      </c>
      <c r="BA3120" t="s"/>
      <c r="BB3120" t="n">
        <v>10239</v>
      </c>
      <c r="BC3120" t="n">
        <v>52.466084</v>
      </c>
      <c r="BD3120" t="n">
        <v>52.466084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2205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113</v>
      </c>
      <c r="L3121" t="s">
        <v>76</v>
      </c>
      <c r="M3121" t="s"/>
      <c r="N3121" t="s">
        <v>137</v>
      </c>
      <c r="O3121" t="s">
        <v>78</v>
      </c>
      <c r="P3121" t="s">
        <v>2205</v>
      </c>
      <c r="Q3121" t="s"/>
      <c r="R3121" t="s">
        <v>171</v>
      </c>
      <c r="S3121" t="s">
        <v>726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>
        <f>HYPERLINK("https://hotel-media.eclerx.com/savepage/tk_15462416736277683_sr_189.html","info")</f>
        <v/>
      </c>
      <c r="AA3121" t="n">
        <v>-6859059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194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6859059</v>
      </c>
      <c r="AZ3121" t="s">
        <v>2206</v>
      </c>
      <c r="BA3121" t="s"/>
      <c r="BB3121" t="n">
        <v>10239</v>
      </c>
      <c r="BC3121" t="n">
        <v>52.466084</v>
      </c>
      <c r="BD3121" t="n">
        <v>52.466084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2282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100</v>
      </c>
      <c r="L3122" t="s">
        <v>76</v>
      </c>
      <c r="M3122" t="s"/>
      <c r="N3122" t="s">
        <v>372</v>
      </c>
      <c r="O3122" t="s">
        <v>78</v>
      </c>
      <c r="P3122" t="s">
        <v>2282</v>
      </c>
      <c r="Q3122" t="s"/>
      <c r="R3122" t="s">
        <v>112</v>
      </c>
      <c r="S3122" t="s">
        <v>537</v>
      </c>
      <c r="T3122" t="s">
        <v>81</v>
      </c>
      <c r="U3122" t="s">
        <v>82</v>
      </c>
      <c r="V3122" t="s">
        <v>83</v>
      </c>
      <c r="W3122" t="s">
        <v>109</v>
      </c>
      <c r="X3122" t="s"/>
      <c r="Y3122" t="s">
        <v>85</v>
      </c>
      <c r="Z3122">
        <f>HYPERLINK("https://hotel-media.eclerx.com/savepage/tk_15462415663821812_sr_188.html","info")</f>
        <v/>
      </c>
      <c r="AA3122" t="n">
        <v>-2071697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160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2071697</v>
      </c>
      <c r="AZ3122" t="s">
        <v>2283</v>
      </c>
      <c r="BA3122" t="s"/>
      <c r="BB3122" t="n">
        <v>220789</v>
      </c>
      <c r="BC3122" t="n">
        <v>52.529649</v>
      </c>
      <c r="BD3122" t="n">
        <v>52.529649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2282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120</v>
      </c>
      <c r="L3123" t="s">
        <v>76</v>
      </c>
      <c r="M3123" t="s"/>
      <c r="N3123" t="s">
        <v>216</v>
      </c>
      <c r="O3123" t="s">
        <v>78</v>
      </c>
      <c r="P3123" t="s">
        <v>2282</v>
      </c>
      <c r="Q3123" t="s"/>
      <c r="R3123" t="s">
        <v>112</v>
      </c>
      <c r="S3123" t="s">
        <v>554</v>
      </c>
      <c r="T3123" t="s">
        <v>81</v>
      </c>
      <c r="U3123" t="s">
        <v>82</v>
      </c>
      <c r="V3123" t="s">
        <v>83</v>
      </c>
      <c r="W3123" t="s">
        <v>109</v>
      </c>
      <c r="X3123" t="s"/>
      <c r="Y3123" t="s">
        <v>85</v>
      </c>
      <c r="Z3123">
        <f>HYPERLINK("https://hotel-media.eclerx.com/savepage/tk_15462415663821812_sr_188.html","info")</f>
        <v/>
      </c>
      <c r="AA3123" t="n">
        <v>-2071697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160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2071697</v>
      </c>
      <c r="AZ3123" t="s">
        <v>2283</v>
      </c>
      <c r="BA3123" t="s"/>
      <c r="BB3123" t="n">
        <v>220789</v>
      </c>
      <c r="BC3123" t="n">
        <v>52.529649</v>
      </c>
      <c r="BD3123" t="n">
        <v>52.529649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2282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140</v>
      </c>
      <c r="L3124" t="s">
        <v>76</v>
      </c>
      <c r="M3124" t="s"/>
      <c r="N3124" t="s">
        <v>546</v>
      </c>
      <c r="O3124" t="s">
        <v>78</v>
      </c>
      <c r="P3124" t="s">
        <v>2282</v>
      </c>
      <c r="Q3124" t="s"/>
      <c r="R3124" t="s">
        <v>112</v>
      </c>
      <c r="S3124" t="s">
        <v>866</v>
      </c>
      <c r="T3124" t="s">
        <v>81</v>
      </c>
      <c r="U3124" t="s">
        <v>82</v>
      </c>
      <c r="V3124" t="s">
        <v>83</v>
      </c>
      <c r="W3124" t="s">
        <v>109</v>
      </c>
      <c r="X3124" t="s"/>
      <c r="Y3124" t="s">
        <v>85</v>
      </c>
      <c r="Z3124">
        <f>HYPERLINK("https://hotel-media.eclerx.com/savepage/tk_15462415663821812_sr_188.html","info")</f>
        <v/>
      </c>
      <c r="AA3124" t="n">
        <v>-2071697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160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2071697</v>
      </c>
      <c r="AZ3124" t="s">
        <v>2283</v>
      </c>
      <c r="BA3124" t="s"/>
      <c r="BB3124" t="n">
        <v>220789</v>
      </c>
      <c r="BC3124" t="n">
        <v>52.529649</v>
      </c>
      <c r="BD3124" t="n">
        <v>52.529649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2282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150.01</v>
      </c>
      <c r="L3125" t="s">
        <v>76</v>
      </c>
      <c r="M3125" t="s"/>
      <c r="N3125" t="s">
        <v>2284</v>
      </c>
      <c r="O3125" t="s">
        <v>78</v>
      </c>
      <c r="P3125" t="s">
        <v>2282</v>
      </c>
      <c r="Q3125" t="s"/>
      <c r="R3125" t="s">
        <v>112</v>
      </c>
      <c r="S3125" t="s">
        <v>889</v>
      </c>
      <c r="T3125" t="s">
        <v>81</v>
      </c>
      <c r="U3125" t="s">
        <v>82</v>
      </c>
      <c r="V3125" t="s">
        <v>83</v>
      </c>
      <c r="W3125" t="s">
        <v>109</v>
      </c>
      <c r="X3125" t="s"/>
      <c r="Y3125" t="s">
        <v>85</v>
      </c>
      <c r="Z3125">
        <f>HYPERLINK("https://hotel-media.eclerx.com/savepage/tk_15462415663821812_sr_188.html","info")</f>
        <v/>
      </c>
      <c r="AA3125" t="n">
        <v>-2071697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160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2071697</v>
      </c>
      <c r="AZ3125" t="s">
        <v>2283</v>
      </c>
      <c r="BA3125" t="s"/>
      <c r="BB3125" t="n">
        <v>220789</v>
      </c>
      <c r="BC3125" t="n">
        <v>52.529649</v>
      </c>
      <c r="BD3125" t="n">
        <v>52.529649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2530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51.2</v>
      </c>
      <c r="L3126" t="s">
        <v>76</v>
      </c>
      <c r="M3126" t="s"/>
      <c r="N3126" t="s">
        <v>101</v>
      </c>
      <c r="O3126" t="s">
        <v>78</v>
      </c>
      <c r="P3126" t="s">
        <v>2530</v>
      </c>
      <c r="Q3126" t="s"/>
      <c r="R3126" t="s">
        <v>171</v>
      </c>
      <c r="S3126" t="s">
        <v>2531</v>
      </c>
      <c r="T3126" t="s">
        <v>81</v>
      </c>
      <c r="U3126" t="s">
        <v>82</v>
      </c>
      <c r="V3126" t="s">
        <v>83</v>
      </c>
      <c r="W3126" t="s">
        <v>84</v>
      </c>
      <c r="X3126" t="s"/>
      <c r="Y3126" t="s">
        <v>85</v>
      </c>
      <c r="Z3126">
        <f>HYPERLINK("https://hotel-media.eclerx.com/savepage/tk_15462422379549007_sr_189.html","info")</f>
        <v/>
      </c>
      <c r="AA3126" t="n">
        <v>-7263509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456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7263509</v>
      </c>
      <c r="AZ3126" t="s">
        <v>2532</v>
      </c>
      <c r="BA3126" t="s"/>
      <c r="BB3126" t="n">
        <v>221251</v>
      </c>
      <c r="BC3126" t="n">
        <v>52.48424</v>
      </c>
      <c r="BD3126" t="n">
        <v>52.48424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2530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54.3</v>
      </c>
      <c r="L3127" t="s">
        <v>76</v>
      </c>
      <c r="M3127" t="s"/>
      <c r="N3127" t="s">
        <v>104</v>
      </c>
      <c r="O3127" t="s">
        <v>78</v>
      </c>
      <c r="P3127" t="s">
        <v>2530</v>
      </c>
      <c r="Q3127" t="s"/>
      <c r="R3127" t="s">
        <v>171</v>
      </c>
      <c r="S3127" t="s">
        <v>2533</v>
      </c>
      <c r="T3127" t="s">
        <v>81</v>
      </c>
      <c r="U3127" t="s">
        <v>82</v>
      </c>
      <c r="V3127" t="s">
        <v>83</v>
      </c>
      <c r="W3127" t="s">
        <v>84</v>
      </c>
      <c r="X3127" t="s"/>
      <c r="Y3127" t="s">
        <v>85</v>
      </c>
      <c r="Z3127">
        <f>HYPERLINK("https://hotel-media.eclerx.com/savepage/tk_15462422379549007_sr_189.html","info")</f>
        <v/>
      </c>
      <c r="AA3127" t="n">
        <v>-7263509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456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7263509</v>
      </c>
      <c r="AZ3127" t="s">
        <v>2532</v>
      </c>
      <c r="BA3127" t="s"/>
      <c r="BB3127" t="n">
        <v>221251</v>
      </c>
      <c r="BC3127" t="n">
        <v>52.48424</v>
      </c>
      <c r="BD3127" t="n">
        <v>52.48424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2530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67</v>
      </c>
      <c r="L3128" t="s">
        <v>76</v>
      </c>
      <c r="M3128" t="s"/>
      <c r="N3128" t="s">
        <v>2343</v>
      </c>
      <c r="O3128" t="s">
        <v>78</v>
      </c>
      <c r="P3128" t="s">
        <v>2530</v>
      </c>
      <c r="Q3128" t="s"/>
      <c r="R3128" t="s">
        <v>171</v>
      </c>
      <c r="S3128" t="s">
        <v>381</v>
      </c>
      <c r="T3128" t="s">
        <v>81</v>
      </c>
      <c r="U3128" t="s">
        <v>82</v>
      </c>
      <c r="V3128" t="s">
        <v>83</v>
      </c>
      <c r="W3128" t="s">
        <v>109</v>
      </c>
      <c r="X3128" t="s"/>
      <c r="Y3128" t="s">
        <v>85</v>
      </c>
      <c r="Z3128">
        <f>HYPERLINK("https://hotel-media.eclerx.com/savepage/tk_15462422379549007_sr_189.html","info")</f>
        <v/>
      </c>
      <c r="AA3128" t="n">
        <v>-7263509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456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7263509</v>
      </c>
      <c r="AZ3128" t="s">
        <v>2532</v>
      </c>
      <c r="BA3128" t="s"/>
      <c r="BB3128" t="n">
        <v>221251</v>
      </c>
      <c r="BC3128" t="n">
        <v>52.48424</v>
      </c>
      <c r="BD3128" t="n">
        <v>52.48424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2530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70.01000000000001</v>
      </c>
      <c r="L3129" t="s">
        <v>76</v>
      </c>
      <c r="M3129" t="s"/>
      <c r="N3129" t="s">
        <v>2343</v>
      </c>
      <c r="O3129" t="s">
        <v>78</v>
      </c>
      <c r="P3129" t="s">
        <v>2530</v>
      </c>
      <c r="Q3129" t="s"/>
      <c r="R3129" t="s">
        <v>171</v>
      </c>
      <c r="S3129" t="s">
        <v>355</v>
      </c>
      <c r="T3129" t="s">
        <v>81</v>
      </c>
      <c r="U3129" t="s">
        <v>82</v>
      </c>
      <c r="V3129" t="s">
        <v>83</v>
      </c>
      <c r="W3129" t="s">
        <v>109</v>
      </c>
      <c r="X3129" t="s"/>
      <c r="Y3129" t="s">
        <v>85</v>
      </c>
      <c r="Z3129">
        <f>HYPERLINK("https://hotel-media.eclerx.com/savepage/tk_15462422379549007_sr_189.html","info")</f>
        <v/>
      </c>
      <c r="AA3129" t="n">
        <v>-7263509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456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7263509</v>
      </c>
      <c r="AZ3129" t="s">
        <v>2532</v>
      </c>
      <c r="BA3129" t="s"/>
      <c r="BB3129" t="n">
        <v>221251</v>
      </c>
      <c r="BC3129" t="n">
        <v>52.48424</v>
      </c>
      <c r="BD3129" t="n">
        <v>52.48424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2530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92.40000000000001</v>
      </c>
      <c r="L3130" t="s">
        <v>76</v>
      </c>
      <c r="M3130" t="s"/>
      <c r="N3130" t="s">
        <v>1753</v>
      </c>
      <c r="O3130" t="s">
        <v>78</v>
      </c>
      <c r="P3130" t="s">
        <v>2530</v>
      </c>
      <c r="Q3130" t="s"/>
      <c r="R3130" t="s">
        <v>171</v>
      </c>
      <c r="S3130" t="s">
        <v>1044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>
        <f>HYPERLINK("https://hotel-media.eclerx.com/savepage/tk_15462422379549007_sr_189.html","info")</f>
        <v/>
      </c>
      <c r="AA3130" t="n">
        <v>-7263509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456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7263509</v>
      </c>
      <c r="AZ3130" t="s">
        <v>2532</v>
      </c>
      <c r="BA3130" t="s"/>
      <c r="BB3130" t="n">
        <v>221251</v>
      </c>
      <c r="BC3130" t="n">
        <v>52.48424</v>
      </c>
      <c r="BD3130" t="n">
        <v>52.48424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2530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119</v>
      </c>
      <c r="L3131" t="s">
        <v>76</v>
      </c>
      <c r="M3131" t="s"/>
      <c r="N3131" t="s">
        <v>2534</v>
      </c>
      <c r="O3131" t="s">
        <v>78</v>
      </c>
      <c r="P3131" t="s">
        <v>2530</v>
      </c>
      <c r="Q3131" t="s"/>
      <c r="R3131" t="s">
        <v>171</v>
      </c>
      <c r="S3131" t="s">
        <v>204</v>
      </c>
      <c r="T3131" t="s">
        <v>81</v>
      </c>
      <c r="U3131" t="s">
        <v>82</v>
      </c>
      <c r="V3131" t="s">
        <v>83</v>
      </c>
      <c r="W3131" t="s">
        <v>109</v>
      </c>
      <c r="X3131" t="s"/>
      <c r="Y3131" t="s">
        <v>85</v>
      </c>
      <c r="Z3131">
        <f>HYPERLINK("https://hotel-media.eclerx.com/savepage/tk_15462422379549007_sr_189.html","info")</f>
        <v/>
      </c>
      <c r="AA3131" t="n">
        <v>-7263509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456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7263509</v>
      </c>
      <c r="AZ3131" t="s">
        <v>2532</v>
      </c>
      <c r="BA3131" t="s"/>
      <c r="BB3131" t="n">
        <v>221251</v>
      </c>
      <c r="BC3131" t="n">
        <v>52.48424</v>
      </c>
      <c r="BD3131" t="n">
        <v>52.48424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2546</v>
      </c>
      <c r="F3132" t="n">
        <v>974683</v>
      </c>
      <c r="G3132" t="s">
        <v>74</v>
      </c>
      <c r="H3132" t="s">
        <v>75</v>
      </c>
      <c r="I3132" t="s"/>
      <c r="J3132" t="s">
        <v>74</v>
      </c>
      <c r="K3132" t="n">
        <v>92.8</v>
      </c>
      <c r="L3132" t="s">
        <v>76</v>
      </c>
      <c r="M3132" t="s"/>
      <c r="N3132" t="s">
        <v>93</v>
      </c>
      <c r="O3132" t="s">
        <v>78</v>
      </c>
      <c r="P3132" t="s">
        <v>2547</v>
      </c>
      <c r="Q3132" t="s"/>
      <c r="R3132" t="s">
        <v>107</v>
      </c>
      <c r="S3132" t="s">
        <v>2548</v>
      </c>
      <c r="T3132" t="s">
        <v>81</v>
      </c>
      <c r="U3132" t="s">
        <v>82</v>
      </c>
      <c r="V3132" t="s">
        <v>83</v>
      </c>
      <c r="W3132" t="s">
        <v>84</v>
      </c>
      <c r="X3132" t="s"/>
      <c r="Y3132" t="s">
        <v>85</v>
      </c>
      <c r="Z3132">
        <f>HYPERLINK("https://hotel-media.eclerx.com/savepage/tk_15462414565883443_sr_188.html","info")</f>
        <v/>
      </c>
      <c r="AA3132" t="n">
        <v>170391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101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4056097</v>
      </c>
      <c r="AZ3132" t="s">
        <v>2549</v>
      </c>
      <c r="BA3132" t="s"/>
      <c r="BB3132" t="n">
        <v>144699</v>
      </c>
      <c r="BC3132" t="n">
        <v>52.49382</v>
      </c>
      <c r="BD3132" t="n">
        <v>52.49382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2546</v>
      </c>
      <c r="F3133" t="n">
        <v>974683</v>
      </c>
      <c r="G3133" t="s">
        <v>74</v>
      </c>
      <c r="H3133" t="s">
        <v>75</v>
      </c>
      <c r="I3133" t="s"/>
      <c r="J3133" t="s">
        <v>74</v>
      </c>
      <c r="K3133" t="n">
        <v>116</v>
      </c>
      <c r="L3133" t="s">
        <v>76</v>
      </c>
      <c r="M3133" t="s"/>
      <c r="N3133" t="s">
        <v>95</v>
      </c>
      <c r="O3133" t="s">
        <v>78</v>
      </c>
      <c r="P3133" t="s">
        <v>2547</v>
      </c>
      <c r="Q3133" t="s"/>
      <c r="R3133" t="s">
        <v>107</v>
      </c>
      <c r="S3133" t="s">
        <v>425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>
        <f>HYPERLINK("https://hotel-media.eclerx.com/savepage/tk_15462414565883443_sr_188.html","info")</f>
        <v/>
      </c>
      <c r="AA3133" t="n">
        <v>170391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101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4056097</v>
      </c>
      <c r="AZ3133" t="s">
        <v>2549</v>
      </c>
      <c r="BA3133" t="s"/>
      <c r="BB3133" t="n">
        <v>144699</v>
      </c>
      <c r="BC3133" t="n">
        <v>52.49382</v>
      </c>
      <c r="BD3133" t="n">
        <v>52.49382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2546</v>
      </c>
      <c r="F3134" t="n">
        <v>974683</v>
      </c>
      <c r="G3134" t="s">
        <v>74</v>
      </c>
      <c r="H3134" t="s">
        <v>75</v>
      </c>
      <c r="I3134" t="s"/>
      <c r="J3134" t="s">
        <v>74</v>
      </c>
      <c r="K3134" t="n">
        <v>136</v>
      </c>
      <c r="L3134" t="s">
        <v>76</v>
      </c>
      <c r="M3134" t="s"/>
      <c r="N3134" t="s">
        <v>327</v>
      </c>
      <c r="O3134" t="s">
        <v>78</v>
      </c>
      <c r="P3134" t="s">
        <v>2547</v>
      </c>
      <c r="Q3134" t="s"/>
      <c r="R3134" t="s">
        <v>107</v>
      </c>
      <c r="S3134" t="s">
        <v>912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>
        <f>HYPERLINK("https://hotel-media.eclerx.com/savepage/tk_15462414565883443_sr_188.html","info")</f>
        <v/>
      </c>
      <c r="AA3134" t="n">
        <v>170391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101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4056097</v>
      </c>
      <c r="AZ3134" t="s">
        <v>2549</v>
      </c>
      <c r="BA3134" t="s"/>
      <c r="BB3134" t="n">
        <v>144699</v>
      </c>
      <c r="BC3134" t="n">
        <v>52.49382</v>
      </c>
      <c r="BD3134" t="n">
        <v>52.49382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625</v>
      </c>
      <c r="F3135" t="n">
        <v>2204322</v>
      </c>
      <c r="G3135" t="s">
        <v>74</v>
      </c>
      <c r="H3135" t="s">
        <v>75</v>
      </c>
      <c r="I3135" t="s"/>
      <c r="J3135" t="s">
        <v>74</v>
      </c>
      <c r="K3135" t="n">
        <v>79</v>
      </c>
      <c r="L3135" t="s">
        <v>76</v>
      </c>
      <c r="M3135" t="s"/>
      <c r="N3135" t="s">
        <v>626</v>
      </c>
      <c r="O3135" t="s">
        <v>78</v>
      </c>
      <c r="P3135" t="s">
        <v>627</v>
      </c>
      <c r="Q3135" t="s"/>
      <c r="R3135" t="s">
        <v>171</v>
      </c>
      <c r="S3135" t="s">
        <v>98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>
        <f>HYPERLINK("https://hotel-media.eclerx.com/savepage/tk_15462412767515814_sr_189.html","info")</f>
        <v/>
      </c>
      <c r="AA3135" t="n">
        <v>407259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2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2204312</v>
      </c>
      <c r="AZ3135" t="s">
        <v>628</v>
      </c>
      <c r="BA3135" t="s"/>
      <c r="BB3135" t="n">
        <v>695225</v>
      </c>
      <c r="BC3135" t="n">
        <v>52.52643</v>
      </c>
      <c r="BD3135" t="n">
        <v>52.52643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625</v>
      </c>
      <c r="F3136" t="n">
        <v>2204322</v>
      </c>
      <c r="G3136" t="s">
        <v>74</v>
      </c>
      <c r="H3136" t="s">
        <v>75</v>
      </c>
      <c r="I3136" t="s"/>
      <c r="J3136" t="s">
        <v>74</v>
      </c>
      <c r="K3136" t="n">
        <v>79</v>
      </c>
      <c r="L3136" t="s">
        <v>76</v>
      </c>
      <c r="M3136" t="s"/>
      <c r="N3136" t="s">
        <v>629</v>
      </c>
      <c r="O3136" t="s">
        <v>78</v>
      </c>
      <c r="P3136" t="s">
        <v>627</v>
      </c>
      <c r="Q3136" t="s"/>
      <c r="R3136" t="s">
        <v>171</v>
      </c>
      <c r="S3136" t="s">
        <v>98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>
        <f>HYPERLINK("https://hotel-media.eclerx.com/savepage/tk_15462412767515814_sr_189.html","info")</f>
        <v/>
      </c>
      <c r="AA3136" t="n">
        <v>407259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2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2204312</v>
      </c>
      <c r="AZ3136" t="s">
        <v>628</v>
      </c>
      <c r="BA3136" t="s"/>
      <c r="BB3136" t="n">
        <v>695225</v>
      </c>
      <c r="BC3136" t="n">
        <v>52.52643</v>
      </c>
      <c r="BD3136" t="n">
        <v>52.52643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625</v>
      </c>
      <c r="F3137" t="n">
        <v>2204322</v>
      </c>
      <c r="G3137" t="s">
        <v>74</v>
      </c>
      <c r="H3137" t="s">
        <v>75</v>
      </c>
      <c r="I3137" t="s"/>
      <c r="J3137" t="s">
        <v>74</v>
      </c>
      <c r="K3137" t="n">
        <v>79</v>
      </c>
      <c r="L3137" t="s">
        <v>76</v>
      </c>
      <c r="M3137" t="s"/>
      <c r="N3137" t="s">
        <v>630</v>
      </c>
      <c r="O3137" t="s">
        <v>78</v>
      </c>
      <c r="P3137" t="s">
        <v>627</v>
      </c>
      <c r="Q3137" t="s"/>
      <c r="R3137" t="s">
        <v>171</v>
      </c>
      <c r="S3137" t="s">
        <v>98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>
        <f>HYPERLINK("https://hotel-media.eclerx.com/savepage/tk_15462412767515814_sr_189.html","info")</f>
        <v/>
      </c>
      <c r="AA3137" t="n">
        <v>407259</v>
      </c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2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2204312</v>
      </c>
      <c r="AZ3137" t="s">
        <v>628</v>
      </c>
      <c r="BA3137" t="s"/>
      <c r="BB3137" t="n">
        <v>695225</v>
      </c>
      <c r="BC3137" t="n">
        <v>52.52643</v>
      </c>
      <c r="BD3137" t="n">
        <v>52.52643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625</v>
      </c>
      <c r="F3138" t="n">
        <v>2204322</v>
      </c>
      <c r="G3138" t="s">
        <v>74</v>
      </c>
      <c r="H3138" t="s">
        <v>75</v>
      </c>
      <c r="I3138" t="s"/>
      <c r="J3138" t="s">
        <v>74</v>
      </c>
      <c r="K3138" t="n">
        <v>79</v>
      </c>
      <c r="L3138" t="s">
        <v>76</v>
      </c>
      <c r="M3138" t="s"/>
      <c r="N3138" t="s">
        <v>629</v>
      </c>
      <c r="O3138" t="s">
        <v>78</v>
      </c>
      <c r="P3138" t="s">
        <v>627</v>
      </c>
      <c r="Q3138" t="s"/>
      <c r="R3138" t="s">
        <v>171</v>
      </c>
      <c r="S3138" t="s">
        <v>98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>
        <f>HYPERLINK("https://hotel-media.eclerx.com/savepage/tk_15462412767515814_sr_189.html","info")</f>
        <v/>
      </c>
      <c r="AA3138" t="n">
        <v>407259</v>
      </c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2204312</v>
      </c>
      <c r="AZ3138" t="s">
        <v>628</v>
      </c>
      <c r="BA3138" t="s"/>
      <c r="BB3138" t="n">
        <v>695225</v>
      </c>
      <c r="BC3138" t="n">
        <v>52.52643</v>
      </c>
      <c r="BD3138" t="n">
        <v>52.52643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2119</v>
      </c>
      <c r="F3139" t="n">
        <v>-1</v>
      </c>
      <c r="G3139" t="s">
        <v>74</v>
      </c>
      <c r="H3139" t="s">
        <v>75</v>
      </c>
      <c r="I3139" t="s"/>
      <c r="J3139" t="s">
        <v>74</v>
      </c>
      <c r="K3139" t="n">
        <v>103.04</v>
      </c>
      <c r="L3139" t="s">
        <v>76</v>
      </c>
      <c r="M3139" t="s"/>
      <c r="N3139" t="s">
        <v>2120</v>
      </c>
      <c r="O3139" t="s">
        <v>78</v>
      </c>
      <c r="P3139" t="s">
        <v>2119</v>
      </c>
      <c r="Q3139" t="s"/>
      <c r="R3139" t="s">
        <v>112</v>
      </c>
      <c r="S3139" t="s">
        <v>2121</v>
      </c>
      <c r="T3139" t="s">
        <v>81</v>
      </c>
      <c r="U3139" t="s">
        <v>82</v>
      </c>
      <c r="V3139" t="s">
        <v>83</v>
      </c>
      <c r="W3139" t="s">
        <v>109</v>
      </c>
      <c r="X3139" t="s"/>
      <c r="Y3139" t="s">
        <v>85</v>
      </c>
      <c r="Z3139">
        <f>HYPERLINK("https://hotel-media.eclerx.com/savepage/tk_15462422441787913_sr_189.html","info")</f>
        <v/>
      </c>
      <c r="AA3139" t="n">
        <v>-7576770</v>
      </c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459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7576770</v>
      </c>
      <c r="AZ3139" t="s">
        <v>2122</v>
      </c>
      <c r="BA3139" t="s"/>
      <c r="BB3139" t="n">
        <v>571989</v>
      </c>
      <c r="BC3139" t="n">
        <v>52.530975</v>
      </c>
      <c r="BD3139" t="n">
        <v>52.530975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2119</v>
      </c>
      <c r="F3140" t="n">
        <v>-1</v>
      </c>
      <c r="G3140" t="s">
        <v>74</v>
      </c>
      <c r="H3140" t="s">
        <v>75</v>
      </c>
      <c r="I3140" t="s"/>
      <c r="J3140" t="s">
        <v>74</v>
      </c>
      <c r="K3140" t="n">
        <v>112</v>
      </c>
      <c r="L3140" t="s">
        <v>76</v>
      </c>
      <c r="M3140" t="s"/>
      <c r="N3140" t="s">
        <v>2123</v>
      </c>
      <c r="O3140" t="s">
        <v>78</v>
      </c>
      <c r="P3140" t="s">
        <v>2119</v>
      </c>
      <c r="Q3140" t="s"/>
      <c r="R3140" t="s">
        <v>112</v>
      </c>
      <c r="S3140" t="s">
        <v>666</v>
      </c>
      <c r="T3140" t="s">
        <v>81</v>
      </c>
      <c r="U3140" t="s">
        <v>82</v>
      </c>
      <c r="V3140" t="s">
        <v>83</v>
      </c>
      <c r="W3140" t="s">
        <v>109</v>
      </c>
      <c r="X3140" t="s"/>
      <c r="Y3140" t="s">
        <v>85</v>
      </c>
      <c r="Z3140">
        <f>HYPERLINK("https://hotel-media.eclerx.com/savepage/tk_15462422441787913_sr_189.html","info")</f>
        <v/>
      </c>
      <c r="AA3140" t="n">
        <v>-7576770</v>
      </c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459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7576770</v>
      </c>
      <c r="AZ3140" t="s">
        <v>2122</v>
      </c>
      <c r="BA3140" t="s"/>
      <c r="BB3140" t="n">
        <v>571989</v>
      </c>
      <c r="BC3140" t="n">
        <v>52.530975</v>
      </c>
      <c r="BD3140" t="n">
        <v>52.530975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2119</v>
      </c>
      <c r="F3141" t="n">
        <v>-1</v>
      </c>
      <c r="G3141" t="s">
        <v>74</v>
      </c>
      <c r="H3141" t="s">
        <v>75</v>
      </c>
      <c r="I3141" t="s"/>
      <c r="J3141" t="s">
        <v>74</v>
      </c>
      <c r="K3141" t="n">
        <v>112.24</v>
      </c>
      <c r="L3141" t="s">
        <v>76</v>
      </c>
      <c r="M3141" t="s"/>
      <c r="N3141" t="s">
        <v>2124</v>
      </c>
      <c r="O3141" t="s">
        <v>78</v>
      </c>
      <c r="P3141" t="s">
        <v>2119</v>
      </c>
      <c r="Q3141" t="s"/>
      <c r="R3141" t="s">
        <v>112</v>
      </c>
      <c r="S3141" t="s">
        <v>2125</v>
      </c>
      <c r="T3141" t="s">
        <v>81</v>
      </c>
      <c r="U3141" t="s">
        <v>82</v>
      </c>
      <c r="V3141" t="s">
        <v>83</v>
      </c>
      <c r="W3141" t="s">
        <v>109</v>
      </c>
      <c r="X3141" t="s"/>
      <c r="Y3141" t="s">
        <v>85</v>
      </c>
      <c r="Z3141">
        <f>HYPERLINK("https://hotel-media.eclerx.com/savepage/tk_15462422441787913_sr_189.html","info")</f>
        <v/>
      </c>
      <c r="AA3141" t="n">
        <v>-7576770</v>
      </c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459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7576770</v>
      </c>
      <c r="AZ3141" t="s">
        <v>2122</v>
      </c>
      <c r="BA3141" t="s"/>
      <c r="BB3141" t="n">
        <v>571989</v>
      </c>
      <c r="BC3141" t="n">
        <v>52.530975</v>
      </c>
      <c r="BD3141" t="n">
        <v>52.530975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2119</v>
      </c>
      <c r="F3142" t="n">
        <v>-1</v>
      </c>
      <c r="G3142" t="s">
        <v>74</v>
      </c>
      <c r="H3142" t="s">
        <v>75</v>
      </c>
      <c r="I3142" t="s"/>
      <c r="J3142" t="s">
        <v>74</v>
      </c>
      <c r="K3142" t="n">
        <v>122</v>
      </c>
      <c r="L3142" t="s">
        <v>76</v>
      </c>
      <c r="M3142" t="s"/>
      <c r="N3142" t="s">
        <v>2124</v>
      </c>
      <c r="O3142" t="s">
        <v>78</v>
      </c>
      <c r="P3142" t="s">
        <v>2119</v>
      </c>
      <c r="Q3142" t="s"/>
      <c r="R3142" t="s">
        <v>112</v>
      </c>
      <c r="S3142" t="s">
        <v>167</v>
      </c>
      <c r="T3142" t="s">
        <v>81</v>
      </c>
      <c r="U3142" t="s">
        <v>82</v>
      </c>
      <c r="V3142" t="s">
        <v>83</v>
      </c>
      <c r="W3142" t="s">
        <v>109</v>
      </c>
      <c r="X3142" t="s"/>
      <c r="Y3142" t="s">
        <v>85</v>
      </c>
      <c r="Z3142">
        <f>HYPERLINK("https://hotel-media.eclerx.com/savepage/tk_15462422441787913_sr_189.html","info")</f>
        <v/>
      </c>
      <c r="AA3142" t="n">
        <v>-7576770</v>
      </c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459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7576770</v>
      </c>
      <c r="AZ3142" t="s">
        <v>2122</v>
      </c>
      <c r="BA3142" t="s"/>
      <c r="BB3142" t="n">
        <v>571989</v>
      </c>
      <c r="BC3142" t="n">
        <v>52.530975</v>
      </c>
      <c r="BD3142" t="n">
        <v>52.530975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2103</v>
      </c>
      <c r="F3143" t="n">
        <v>814164</v>
      </c>
      <c r="G3143" t="s">
        <v>74</v>
      </c>
      <c r="H3143" t="s">
        <v>75</v>
      </c>
      <c r="I3143" t="s"/>
      <c r="J3143" t="s">
        <v>74</v>
      </c>
      <c r="K3143" t="n">
        <v>175</v>
      </c>
      <c r="L3143" t="s">
        <v>76</v>
      </c>
      <c r="M3143" t="s"/>
      <c r="N3143" t="s">
        <v>1252</v>
      </c>
      <c r="O3143" t="s">
        <v>78</v>
      </c>
      <c r="P3143" t="s">
        <v>2104</v>
      </c>
      <c r="Q3143" t="s"/>
      <c r="R3143" t="s">
        <v>107</v>
      </c>
      <c r="S3143" t="s">
        <v>295</v>
      </c>
      <c r="T3143" t="s">
        <v>81</v>
      </c>
      <c r="U3143" t="s">
        <v>82</v>
      </c>
      <c r="V3143" t="s">
        <v>83</v>
      </c>
      <c r="W3143" t="s">
        <v>109</v>
      </c>
      <c r="X3143" t="s"/>
      <c r="Y3143" t="s">
        <v>85</v>
      </c>
      <c r="Z3143">
        <f>HYPERLINK("https://hotel-media.eclerx.com/savepage/tk_15462421353647149_sr_188.html","info")</f>
        <v/>
      </c>
      <c r="AA3143" t="n">
        <v>155699</v>
      </c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468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1769381</v>
      </c>
      <c r="AZ3143" t="s">
        <v>2105</v>
      </c>
      <c r="BA3143" t="s"/>
      <c r="BB3143" t="n">
        <v>2434</v>
      </c>
      <c r="BC3143" t="n">
        <v>52.503527</v>
      </c>
      <c r="BD3143" t="n">
        <v>52.503527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2103</v>
      </c>
      <c r="F3144" t="n">
        <v>814164</v>
      </c>
      <c r="G3144" t="s">
        <v>74</v>
      </c>
      <c r="H3144" t="s">
        <v>75</v>
      </c>
      <c r="I3144" t="s"/>
      <c r="J3144" t="s">
        <v>74</v>
      </c>
      <c r="K3144" t="n">
        <v>205</v>
      </c>
      <c r="L3144" t="s">
        <v>76</v>
      </c>
      <c r="M3144" t="s"/>
      <c r="N3144" t="s">
        <v>95</v>
      </c>
      <c r="O3144" t="s">
        <v>78</v>
      </c>
      <c r="P3144" t="s">
        <v>2104</v>
      </c>
      <c r="Q3144" t="s"/>
      <c r="R3144" t="s">
        <v>107</v>
      </c>
      <c r="S3144" t="s">
        <v>2106</v>
      </c>
      <c r="T3144" t="s">
        <v>81</v>
      </c>
      <c r="U3144" t="s">
        <v>82</v>
      </c>
      <c r="V3144" t="s">
        <v>83</v>
      </c>
      <c r="W3144" t="s">
        <v>109</v>
      </c>
      <c r="X3144" t="s"/>
      <c r="Y3144" t="s">
        <v>85</v>
      </c>
      <c r="Z3144">
        <f>HYPERLINK("https://hotel-media.eclerx.com/savepage/tk_15462421353647149_sr_188.html","info")</f>
        <v/>
      </c>
      <c r="AA3144" t="n">
        <v>155699</v>
      </c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468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1769381</v>
      </c>
      <c r="AZ3144" t="s">
        <v>2105</v>
      </c>
      <c r="BA3144" t="s"/>
      <c r="BB3144" t="n">
        <v>2434</v>
      </c>
      <c r="BC3144" t="n">
        <v>52.503527</v>
      </c>
      <c r="BD3144" t="n">
        <v>52.503527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701</v>
      </c>
      <c r="F3145" t="n">
        <v>1765649</v>
      </c>
      <c r="G3145" t="s">
        <v>74</v>
      </c>
      <c r="H3145" t="s">
        <v>75</v>
      </c>
      <c r="I3145" t="s"/>
      <c r="J3145" t="s">
        <v>74</v>
      </c>
      <c r="K3145" t="n">
        <v>86.09999999999999</v>
      </c>
      <c r="L3145" t="s">
        <v>76</v>
      </c>
      <c r="M3145" t="s"/>
      <c r="N3145" t="s">
        <v>93</v>
      </c>
      <c r="O3145" t="s">
        <v>78</v>
      </c>
      <c r="P3145" t="s">
        <v>701</v>
      </c>
      <c r="Q3145" t="s"/>
      <c r="R3145" t="s">
        <v>112</v>
      </c>
      <c r="S3145" t="s">
        <v>702</v>
      </c>
      <c r="T3145" t="s">
        <v>81</v>
      </c>
      <c r="U3145" t="s">
        <v>82</v>
      </c>
      <c r="V3145" t="s">
        <v>83</v>
      </c>
      <c r="W3145" t="s">
        <v>109</v>
      </c>
      <c r="X3145" t="s"/>
      <c r="Y3145" t="s">
        <v>85</v>
      </c>
      <c r="Z3145">
        <f>HYPERLINK("https://hotel-media.eclerx.com/savepage/tk_15462419333202882_sr_188.html","info")</f>
        <v/>
      </c>
      <c r="AA3145" t="n">
        <v>360997</v>
      </c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357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2982593</v>
      </c>
      <c r="AZ3145" t="s">
        <v>703</v>
      </c>
      <c r="BA3145" t="s"/>
      <c r="BB3145" t="n">
        <v>536416</v>
      </c>
      <c r="BC3145" t="n">
        <v>52.508392</v>
      </c>
      <c r="BD3145" t="n">
        <v>52.508392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701</v>
      </c>
      <c r="F3146" t="n">
        <v>1765649</v>
      </c>
      <c r="G3146" t="s">
        <v>74</v>
      </c>
      <c r="H3146" t="s">
        <v>75</v>
      </c>
      <c r="I3146" t="s"/>
      <c r="J3146" t="s">
        <v>74</v>
      </c>
      <c r="K3146" t="n">
        <v>98.18000000000001</v>
      </c>
      <c r="L3146" t="s">
        <v>76</v>
      </c>
      <c r="M3146" t="s"/>
      <c r="N3146" t="s">
        <v>104</v>
      </c>
      <c r="O3146" t="s">
        <v>78</v>
      </c>
      <c r="P3146" t="s">
        <v>701</v>
      </c>
      <c r="Q3146" t="s"/>
      <c r="R3146" t="s">
        <v>112</v>
      </c>
      <c r="S3146" t="s">
        <v>704</v>
      </c>
      <c r="T3146" t="s">
        <v>81</v>
      </c>
      <c r="U3146" t="s">
        <v>82</v>
      </c>
      <c r="V3146" t="s">
        <v>83</v>
      </c>
      <c r="W3146" t="s">
        <v>109</v>
      </c>
      <c r="X3146" t="s"/>
      <c r="Y3146" t="s">
        <v>85</v>
      </c>
      <c r="Z3146">
        <f>HYPERLINK("https://hotel-media.eclerx.com/savepage/tk_15462419333202882_sr_188.html","info")</f>
        <v/>
      </c>
      <c r="AA3146" t="n">
        <v>360997</v>
      </c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357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2982593</v>
      </c>
      <c r="AZ3146" t="s">
        <v>703</v>
      </c>
      <c r="BA3146" t="s"/>
      <c r="BB3146" t="n">
        <v>536416</v>
      </c>
      <c r="BC3146" t="n">
        <v>52.508392</v>
      </c>
      <c r="BD3146" t="n">
        <v>52.508392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701</v>
      </c>
      <c r="F3147" t="n">
        <v>1765649</v>
      </c>
      <c r="G3147" t="s">
        <v>74</v>
      </c>
      <c r="H3147" t="s">
        <v>75</v>
      </c>
      <c r="I3147" t="s"/>
      <c r="J3147" t="s">
        <v>74</v>
      </c>
      <c r="K3147" t="n">
        <v>118.18</v>
      </c>
      <c r="L3147" t="s">
        <v>76</v>
      </c>
      <c r="M3147" t="s"/>
      <c r="N3147" t="s">
        <v>216</v>
      </c>
      <c r="O3147" t="s">
        <v>78</v>
      </c>
      <c r="P3147" t="s">
        <v>701</v>
      </c>
      <c r="Q3147" t="s"/>
      <c r="R3147" t="s">
        <v>112</v>
      </c>
      <c r="S3147" t="s">
        <v>705</v>
      </c>
      <c r="T3147" t="s">
        <v>81</v>
      </c>
      <c r="U3147" t="s">
        <v>82</v>
      </c>
      <c r="V3147" t="s">
        <v>83</v>
      </c>
      <c r="W3147" t="s">
        <v>109</v>
      </c>
      <c r="X3147" t="s"/>
      <c r="Y3147" t="s">
        <v>85</v>
      </c>
      <c r="Z3147">
        <f>HYPERLINK("https://hotel-media.eclerx.com/savepage/tk_15462419333202882_sr_188.html","info")</f>
        <v/>
      </c>
      <c r="AA3147" t="n">
        <v>360997</v>
      </c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357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2982593</v>
      </c>
      <c r="AZ3147" t="s">
        <v>703</v>
      </c>
      <c r="BA3147" t="s"/>
      <c r="BB3147" t="n">
        <v>536416</v>
      </c>
      <c r="BC3147" t="n">
        <v>52.508392</v>
      </c>
      <c r="BD3147" t="n">
        <v>52.508392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701</v>
      </c>
      <c r="F3148" t="n">
        <v>1765649</v>
      </c>
      <c r="G3148" t="s">
        <v>74</v>
      </c>
      <c r="H3148" t="s">
        <v>75</v>
      </c>
      <c r="I3148" t="s"/>
      <c r="J3148" t="s">
        <v>74</v>
      </c>
      <c r="K3148" t="n">
        <v>119.18</v>
      </c>
      <c r="L3148" t="s">
        <v>76</v>
      </c>
      <c r="M3148" t="s"/>
      <c r="N3148" t="s">
        <v>706</v>
      </c>
      <c r="O3148" t="s">
        <v>78</v>
      </c>
      <c r="P3148" t="s">
        <v>701</v>
      </c>
      <c r="Q3148" t="s"/>
      <c r="R3148" t="s">
        <v>112</v>
      </c>
      <c r="S3148" t="s">
        <v>707</v>
      </c>
      <c r="T3148" t="s">
        <v>81</v>
      </c>
      <c r="U3148" t="s">
        <v>82</v>
      </c>
      <c r="V3148" t="s">
        <v>83</v>
      </c>
      <c r="W3148" t="s">
        <v>109</v>
      </c>
      <c r="X3148" t="s"/>
      <c r="Y3148" t="s">
        <v>85</v>
      </c>
      <c r="Z3148">
        <f>HYPERLINK("https://hotel-media.eclerx.com/savepage/tk_15462419333202882_sr_188.html","info")</f>
        <v/>
      </c>
      <c r="AA3148" t="n">
        <v>360997</v>
      </c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357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2982593</v>
      </c>
      <c r="AZ3148" t="s">
        <v>703</v>
      </c>
      <c r="BA3148" t="s"/>
      <c r="BB3148" t="n">
        <v>536416</v>
      </c>
      <c r="BC3148" t="n">
        <v>52.508392</v>
      </c>
      <c r="BD3148" t="n">
        <v>52.508392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701</v>
      </c>
      <c r="F3149" t="n">
        <v>1765649</v>
      </c>
      <c r="G3149" t="s">
        <v>74</v>
      </c>
      <c r="H3149" t="s">
        <v>75</v>
      </c>
      <c r="I3149" t="s"/>
      <c r="J3149" t="s">
        <v>74</v>
      </c>
      <c r="K3149" t="n">
        <v>139.83</v>
      </c>
      <c r="L3149" t="s">
        <v>76</v>
      </c>
      <c r="M3149" t="s"/>
      <c r="N3149" t="s">
        <v>708</v>
      </c>
      <c r="O3149" t="s">
        <v>78</v>
      </c>
      <c r="P3149" t="s">
        <v>701</v>
      </c>
      <c r="Q3149" t="s"/>
      <c r="R3149" t="s">
        <v>112</v>
      </c>
      <c r="S3149" t="s">
        <v>709</v>
      </c>
      <c r="T3149" t="s">
        <v>81</v>
      </c>
      <c r="U3149" t="s">
        <v>82</v>
      </c>
      <c r="V3149" t="s">
        <v>83</v>
      </c>
      <c r="W3149" t="s">
        <v>84</v>
      </c>
      <c r="X3149" t="s"/>
      <c r="Y3149" t="s">
        <v>85</v>
      </c>
      <c r="Z3149">
        <f>HYPERLINK("https://hotel-media.eclerx.com/savepage/tk_15462419333202882_sr_188.html","info")</f>
        <v/>
      </c>
      <c r="AA3149" t="n">
        <v>360997</v>
      </c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357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2982593</v>
      </c>
      <c r="AZ3149" t="s">
        <v>703</v>
      </c>
      <c r="BA3149" t="s"/>
      <c r="BB3149" t="n">
        <v>536416</v>
      </c>
      <c r="BC3149" t="n">
        <v>52.508392</v>
      </c>
      <c r="BD3149" t="n">
        <v>52.508392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701</v>
      </c>
      <c r="F3150" t="n">
        <v>1765649</v>
      </c>
      <c r="G3150" t="s">
        <v>74</v>
      </c>
      <c r="H3150" t="s">
        <v>75</v>
      </c>
      <c r="I3150" t="s"/>
      <c r="J3150" t="s">
        <v>74</v>
      </c>
      <c r="K3150" t="n">
        <v>148.18</v>
      </c>
      <c r="L3150" t="s">
        <v>76</v>
      </c>
      <c r="M3150" t="s"/>
      <c r="N3150" t="s">
        <v>710</v>
      </c>
      <c r="O3150" t="s">
        <v>78</v>
      </c>
      <c r="P3150" t="s">
        <v>701</v>
      </c>
      <c r="Q3150" t="s"/>
      <c r="R3150" t="s">
        <v>112</v>
      </c>
      <c r="S3150" t="s">
        <v>711</v>
      </c>
      <c r="T3150" t="s">
        <v>81</v>
      </c>
      <c r="U3150" t="s">
        <v>82</v>
      </c>
      <c r="V3150" t="s">
        <v>83</v>
      </c>
      <c r="W3150" t="s">
        <v>109</v>
      </c>
      <c r="X3150" t="s"/>
      <c r="Y3150" t="s">
        <v>85</v>
      </c>
      <c r="Z3150">
        <f>HYPERLINK("https://hotel-media.eclerx.com/savepage/tk_15462419333202882_sr_188.html","info")</f>
        <v/>
      </c>
      <c r="AA3150" t="n">
        <v>360997</v>
      </c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357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2982593</v>
      </c>
      <c r="AZ3150" t="s">
        <v>703</v>
      </c>
      <c r="BA3150" t="s"/>
      <c r="BB3150" t="n">
        <v>536416</v>
      </c>
      <c r="BC3150" t="n">
        <v>52.508392</v>
      </c>
      <c r="BD3150" t="n">
        <v>52.508392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1263</v>
      </c>
      <c r="F3151" t="n">
        <v>764832</v>
      </c>
      <c r="G3151" t="s">
        <v>74</v>
      </c>
      <c r="H3151" t="s">
        <v>75</v>
      </c>
      <c r="I3151" t="s"/>
      <c r="J3151" t="s">
        <v>74</v>
      </c>
      <c r="K3151" t="n">
        <v>410.01</v>
      </c>
      <c r="L3151" t="s">
        <v>76</v>
      </c>
      <c r="M3151" t="s"/>
      <c r="N3151" t="s">
        <v>1264</v>
      </c>
      <c r="O3151" t="s">
        <v>78</v>
      </c>
      <c r="P3151" t="s">
        <v>1263</v>
      </c>
      <c r="Q3151" t="s"/>
      <c r="R3151" t="s">
        <v>107</v>
      </c>
      <c r="S3151" t="s">
        <v>1265</v>
      </c>
      <c r="T3151" t="s">
        <v>81</v>
      </c>
      <c r="U3151" t="s">
        <v>82</v>
      </c>
      <c r="V3151" t="s">
        <v>83</v>
      </c>
      <c r="W3151" t="s">
        <v>109</v>
      </c>
      <c r="X3151" t="s"/>
      <c r="Y3151" t="s">
        <v>85</v>
      </c>
      <c r="Z3151">
        <f>HYPERLINK("https://hotel-media.eclerx.com/savepage/tk_15462418742304983_sr_188.html","info")</f>
        <v/>
      </c>
      <c r="AA3151" t="n">
        <v>151943</v>
      </c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326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163047</v>
      </c>
      <c r="AZ3151" t="s">
        <v>1266</v>
      </c>
      <c r="BA3151" t="s"/>
      <c r="BB3151" t="n">
        <v>69452</v>
      </c>
      <c r="BC3151" t="n">
        <v>52.50907</v>
      </c>
      <c r="BD3151" t="n">
        <v>52.50907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1263</v>
      </c>
      <c r="F3152" t="n">
        <v>764832</v>
      </c>
      <c r="G3152" t="s">
        <v>74</v>
      </c>
      <c r="H3152" t="s">
        <v>75</v>
      </c>
      <c r="I3152" t="s"/>
      <c r="J3152" t="s">
        <v>74</v>
      </c>
      <c r="K3152" t="n">
        <v>200</v>
      </c>
      <c r="L3152" t="s">
        <v>76</v>
      </c>
      <c r="M3152" t="s"/>
      <c r="N3152" t="s">
        <v>327</v>
      </c>
      <c r="O3152" t="s">
        <v>78</v>
      </c>
      <c r="P3152" t="s">
        <v>1263</v>
      </c>
      <c r="Q3152" t="s"/>
      <c r="R3152" t="s">
        <v>107</v>
      </c>
      <c r="S3152" t="s">
        <v>1010</v>
      </c>
      <c r="T3152" t="s">
        <v>81</v>
      </c>
      <c r="U3152" t="s">
        <v>82</v>
      </c>
      <c r="V3152" t="s">
        <v>83</v>
      </c>
      <c r="W3152" t="s">
        <v>109</v>
      </c>
      <c r="X3152" t="s"/>
      <c r="Y3152" t="s">
        <v>85</v>
      </c>
      <c r="Z3152">
        <f>HYPERLINK("https://hotel-media.eclerx.com/savepage/tk_15462418742304983_sr_188.html","info")</f>
        <v/>
      </c>
      <c r="AA3152" t="n">
        <v>151943</v>
      </c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326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163047</v>
      </c>
      <c r="AZ3152" t="s">
        <v>1266</v>
      </c>
      <c r="BA3152" t="s"/>
      <c r="BB3152" t="n">
        <v>69452</v>
      </c>
      <c r="BC3152" t="n">
        <v>52.50907</v>
      </c>
      <c r="BD3152" t="n">
        <v>52.50907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1263</v>
      </c>
      <c r="F3153" t="n">
        <v>764832</v>
      </c>
      <c r="G3153" t="s">
        <v>74</v>
      </c>
      <c r="H3153" t="s">
        <v>75</v>
      </c>
      <c r="I3153" t="s"/>
      <c r="J3153" t="s">
        <v>74</v>
      </c>
      <c r="K3153" t="n">
        <v>230</v>
      </c>
      <c r="L3153" t="s">
        <v>76</v>
      </c>
      <c r="M3153" t="s"/>
      <c r="N3153" t="s">
        <v>203</v>
      </c>
      <c r="O3153" t="s">
        <v>78</v>
      </c>
      <c r="P3153" t="s">
        <v>1263</v>
      </c>
      <c r="Q3153" t="s"/>
      <c r="R3153" t="s">
        <v>107</v>
      </c>
      <c r="S3153" t="s">
        <v>120</v>
      </c>
      <c r="T3153" t="s">
        <v>81</v>
      </c>
      <c r="U3153" t="s">
        <v>82</v>
      </c>
      <c r="V3153" t="s">
        <v>83</v>
      </c>
      <c r="W3153" t="s">
        <v>109</v>
      </c>
      <c r="X3153" t="s"/>
      <c r="Y3153" t="s">
        <v>85</v>
      </c>
      <c r="Z3153">
        <f>HYPERLINK("https://hotel-media.eclerx.com/savepage/tk_15462418742304983_sr_188.html","info")</f>
        <v/>
      </c>
      <c r="AA3153" t="n">
        <v>151943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326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163047</v>
      </c>
      <c r="AZ3153" t="s">
        <v>1266</v>
      </c>
      <c r="BA3153" t="s"/>
      <c r="BB3153" t="n">
        <v>69452</v>
      </c>
      <c r="BC3153" t="n">
        <v>52.50907</v>
      </c>
      <c r="BD3153" t="n">
        <v>52.50907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1263</v>
      </c>
      <c r="F3154" t="n">
        <v>764832</v>
      </c>
      <c r="G3154" t="s">
        <v>74</v>
      </c>
      <c r="H3154" t="s">
        <v>75</v>
      </c>
      <c r="I3154" t="s"/>
      <c r="J3154" t="s">
        <v>74</v>
      </c>
      <c r="K3154" t="n">
        <v>450</v>
      </c>
      <c r="L3154" t="s">
        <v>76</v>
      </c>
      <c r="M3154" t="s"/>
      <c r="N3154" t="s">
        <v>1264</v>
      </c>
      <c r="O3154" t="s">
        <v>78</v>
      </c>
      <c r="P3154" t="s">
        <v>1263</v>
      </c>
      <c r="Q3154" t="s"/>
      <c r="R3154" t="s">
        <v>107</v>
      </c>
      <c r="S3154" t="s">
        <v>1267</v>
      </c>
      <c r="T3154" t="s">
        <v>81</v>
      </c>
      <c r="U3154" t="s">
        <v>82</v>
      </c>
      <c r="V3154" t="s">
        <v>83</v>
      </c>
      <c r="W3154" t="s">
        <v>84</v>
      </c>
      <c r="X3154" t="s"/>
      <c r="Y3154" t="s">
        <v>85</v>
      </c>
      <c r="Z3154">
        <f>HYPERLINK("https://hotel-media.eclerx.com/savepage/tk_15462418742304983_sr_188.html","info")</f>
        <v/>
      </c>
      <c r="AA3154" t="n">
        <v>151943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326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163047</v>
      </c>
      <c r="AZ3154" t="s">
        <v>1266</v>
      </c>
      <c r="BA3154" t="s"/>
      <c r="BB3154" t="n">
        <v>69452</v>
      </c>
      <c r="BC3154" t="n">
        <v>52.50907</v>
      </c>
      <c r="BD3154" t="n">
        <v>52.50907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2550</v>
      </c>
      <c r="F3155" t="n">
        <v>1429077</v>
      </c>
      <c r="G3155" t="s">
        <v>74</v>
      </c>
      <c r="H3155" t="s">
        <v>75</v>
      </c>
      <c r="I3155" t="s"/>
      <c r="J3155" t="s">
        <v>74</v>
      </c>
      <c r="K3155" t="n">
        <v>53.66</v>
      </c>
      <c r="L3155" t="s">
        <v>76</v>
      </c>
      <c r="M3155" t="s"/>
      <c r="N3155" t="s">
        <v>93</v>
      </c>
      <c r="O3155" t="s">
        <v>78</v>
      </c>
      <c r="P3155" t="s">
        <v>2551</v>
      </c>
      <c r="Q3155" t="s"/>
      <c r="R3155" t="s">
        <v>171</v>
      </c>
      <c r="S3155" t="s">
        <v>2552</v>
      </c>
      <c r="T3155" t="s">
        <v>81</v>
      </c>
      <c r="U3155" t="s">
        <v>82</v>
      </c>
      <c r="V3155" t="s">
        <v>83</v>
      </c>
      <c r="W3155" t="s">
        <v>109</v>
      </c>
      <c r="X3155" t="s"/>
      <c r="Y3155" t="s">
        <v>85</v>
      </c>
      <c r="Z3155">
        <f>HYPERLINK("https://hotel-media.eclerx.com/savepage/tk_15462417262915964_sr_188.html","info")</f>
        <v/>
      </c>
      <c r="AA3155" t="n">
        <v>214731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246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1145978</v>
      </c>
      <c r="AZ3155" t="s">
        <v>2553</v>
      </c>
      <c r="BA3155" t="s"/>
      <c r="BB3155" t="n">
        <v>429208</v>
      </c>
      <c r="BC3155" t="n">
        <v>52.50623</v>
      </c>
      <c r="BD3155" t="n">
        <v>52.50623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2550</v>
      </c>
      <c r="F3156" t="n">
        <v>1429077</v>
      </c>
      <c r="G3156" t="s">
        <v>74</v>
      </c>
      <c r="H3156" t="s">
        <v>75</v>
      </c>
      <c r="I3156" t="s"/>
      <c r="J3156" t="s">
        <v>74</v>
      </c>
      <c r="K3156" t="n">
        <v>63.13</v>
      </c>
      <c r="L3156" t="s">
        <v>76</v>
      </c>
      <c r="M3156" t="s"/>
      <c r="N3156" t="s">
        <v>104</v>
      </c>
      <c r="O3156" t="s">
        <v>78</v>
      </c>
      <c r="P3156" t="s">
        <v>2551</v>
      </c>
      <c r="Q3156" t="s"/>
      <c r="R3156" t="s">
        <v>171</v>
      </c>
      <c r="S3156" t="s">
        <v>2554</v>
      </c>
      <c r="T3156" t="s">
        <v>81</v>
      </c>
      <c r="U3156" t="s">
        <v>82</v>
      </c>
      <c r="V3156" t="s">
        <v>83</v>
      </c>
      <c r="W3156" t="s">
        <v>109</v>
      </c>
      <c r="X3156" t="s"/>
      <c r="Y3156" t="s">
        <v>85</v>
      </c>
      <c r="Z3156">
        <f>HYPERLINK("https://hotel-media.eclerx.com/savepage/tk_15462417262915964_sr_188.html","info")</f>
        <v/>
      </c>
      <c r="AA3156" t="n">
        <v>214731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246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1145978</v>
      </c>
      <c r="AZ3156" t="s">
        <v>2553</v>
      </c>
      <c r="BA3156" t="s"/>
      <c r="BB3156" t="n">
        <v>429208</v>
      </c>
      <c r="BC3156" t="n">
        <v>52.50623</v>
      </c>
      <c r="BD3156" t="n">
        <v>52.50623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2550</v>
      </c>
      <c r="F3157" t="n">
        <v>1429077</v>
      </c>
      <c r="G3157" t="s">
        <v>74</v>
      </c>
      <c r="H3157" t="s">
        <v>75</v>
      </c>
      <c r="I3157" t="s"/>
      <c r="J3157" t="s">
        <v>74</v>
      </c>
      <c r="K3157" t="n">
        <v>89.88</v>
      </c>
      <c r="L3157" t="s">
        <v>76</v>
      </c>
      <c r="M3157" t="s"/>
      <c r="N3157" t="s">
        <v>182</v>
      </c>
      <c r="O3157" t="s">
        <v>78</v>
      </c>
      <c r="P3157" t="s">
        <v>2551</v>
      </c>
      <c r="Q3157" t="s"/>
      <c r="R3157" t="s">
        <v>171</v>
      </c>
      <c r="S3157" t="s">
        <v>2555</v>
      </c>
      <c r="T3157" t="s">
        <v>81</v>
      </c>
      <c r="U3157" t="s">
        <v>82</v>
      </c>
      <c r="V3157" t="s">
        <v>83</v>
      </c>
      <c r="W3157" t="s">
        <v>109</v>
      </c>
      <c r="X3157" t="s"/>
      <c r="Y3157" t="s">
        <v>85</v>
      </c>
      <c r="Z3157">
        <f>HYPERLINK("https://hotel-media.eclerx.com/savepage/tk_15462417262915964_sr_188.html","info")</f>
        <v/>
      </c>
      <c r="AA3157" t="n">
        <v>214731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246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1145978</v>
      </c>
      <c r="AZ3157" t="s">
        <v>2553</v>
      </c>
      <c r="BA3157" t="s"/>
      <c r="BB3157" t="n">
        <v>429208</v>
      </c>
      <c r="BC3157" t="n">
        <v>52.50623</v>
      </c>
      <c r="BD3157" t="n">
        <v>52.50623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2556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39.1</v>
      </c>
      <c r="L3158" t="s">
        <v>76</v>
      </c>
      <c r="M3158" t="s"/>
      <c r="N3158" t="s">
        <v>93</v>
      </c>
      <c r="O3158" t="s">
        <v>78</v>
      </c>
      <c r="P3158" t="s">
        <v>2556</v>
      </c>
      <c r="Q3158" t="s"/>
      <c r="R3158" t="s">
        <v>171</v>
      </c>
      <c r="S3158" t="s">
        <v>2557</v>
      </c>
      <c r="T3158" t="s">
        <v>81</v>
      </c>
      <c r="U3158" t="s">
        <v>82</v>
      </c>
      <c r="V3158" t="s">
        <v>83</v>
      </c>
      <c r="W3158" t="s">
        <v>109</v>
      </c>
      <c r="X3158" t="s"/>
      <c r="Y3158" t="s">
        <v>85</v>
      </c>
      <c r="Z3158">
        <f>HYPERLINK("https://hotel-media.eclerx.com/savepage/tk_1546241722217493_sr_189.html","info")</f>
        <v/>
      </c>
      <c r="AA3158" t="n">
        <v>-1743292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218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1743292</v>
      </c>
      <c r="AZ3158" t="s">
        <v>2558</v>
      </c>
      <c r="BA3158" t="s"/>
      <c r="BB3158" t="n">
        <v>3184</v>
      </c>
      <c r="BC3158" t="n">
        <v>52.496935</v>
      </c>
      <c r="BD3158" t="n">
        <v>52.496935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2556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46</v>
      </c>
      <c r="L3159" t="s">
        <v>76</v>
      </c>
      <c r="M3159" t="s"/>
      <c r="N3159" t="s">
        <v>95</v>
      </c>
      <c r="O3159" t="s">
        <v>78</v>
      </c>
      <c r="P3159" t="s">
        <v>2556</v>
      </c>
      <c r="Q3159" t="s"/>
      <c r="R3159" t="s">
        <v>171</v>
      </c>
      <c r="S3159" t="s">
        <v>2559</v>
      </c>
      <c r="T3159" t="s">
        <v>81</v>
      </c>
      <c r="U3159" t="s">
        <v>82</v>
      </c>
      <c r="V3159" t="s">
        <v>83</v>
      </c>
      <c r="W3159" t="s">
        <v>109</v>
      </c>
      <c r="X3159" t="s"/>
      <c r="Y3159" t="s">
        <v>85</v>
      </c>
      <c r="Z3159">
        <f>HYPERLINK("https://hotel-media.eclerx.com/savepage/tk_1546241722217493_sr_189.html","info")</f>
        <v/>
      </c>
      <c r="AA3159" t="n">
        <v>-1743292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218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1743292</v>
      </c>
      <c r="AZ3159" t="s">
        <v>2558</v>
      </c>
      <c r="BA3159" t="s"/>
      <c r="BB3159" t="n">
        <v>3184</v>
      </c>
      <c r="BC3159" t="n">
        <v>52.496935</v>
      </c>
      <c r="BD3159" t="n">
        <v>52.496935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2556</v>
      </c>
      <c r="F3160" t="n">
        <v>-1</v>
      </c>
      <c r="G3160" t="s">
        <v>74</v>
      </c>
      <c r="H3160" t="s">
        <v>75</v>
      </c>
      <c r="I3160" t="s"/>
      <c r="J3160" t="s">
        <v>74</v>
      </c>
      <c r="K3160" t="n">
        <v>56</v>
      </c>
      <c r="L3160" t="s">
        <v>76</v>
      </c>
      <c r="M3160" t="s"/>
      <c r="N3160" t="s">
        <v>201</v>
      </c>
      <c r="O3160" t="s">
        <v>78</v>
      </c>
      <c r="P3160" t="s">
        <v>2556</v>
      </c>
      <c r="Q3160" t="s"/>
      <c r="R3160" t="s">
        <v>171</v>
      </c>
      <c r="S3160" t="s">
        <v>1236</v>
      </c>
      <c r="T3160" t="s">
        <v>81</v>
      </c>
      <c r="U3160" t="s">
        <v>82</v>
      </c>
      <c r="V3160" t="s">
        <v>83</v>
      </c>
      <c r="W3160" t="s">
        <v>109</v>
      </c>
      <c r="X3160" t="s"/>
      <c r="Y3160" t="s">
        <v>85</v>
      </c>
      <c r="Z3160">
        <f>HYPERLINK("https://hotel-media.eclerx.com/savepage/tk_1546241722217493_sr_189.html","info")</f>
        <v/>
      </c>
      <c r="AA3160" t="n">
        <v>-1743292</v>
      </c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218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1743292</v>
      </c>
      <c r="AZ3160" t="s">
        <v>2558</v>
      </c>
      <c r="BA3160" t="s"/>
      <c r="BB3160" t="n">
        <v>3184</v>
      </c>
      <c r="BC3160" t="n">
        <v>52.496935</v>
      </c>
      <c r="BD3160" t="n">
        <v>52.496935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598</v>
      </c>
      <c r="F3161" t="n">
        <v>116696</v>
      </c>
      <c r="G3161" t="s">
        <v>74</v>
      </c>
      <c r="H3161" t="s">
        <v>75</v>
      </c>
      <c r="I3161" t="s"/>
      <c r="J3161" t="s">
        <v>74</v>
      </c>
      <c r="K3161" t="n">
        <v>74</v>
      </c>
      <c r="L3161" t="s">
        <v>76</v>
      </c>
      <c r="M3161" t="s"/>
      <c r="N3161" t="s">
        <v>93</v>
      </c>
      <c r="O3161" t="s">
        <v>78</v>
      </c>
      <c r="P3161" t="s">
        <v>599</v>
      </c>
      <c r="Q3161" t="s"/>
      <c r="R3161" t="s">
        <v>171</v>
      </c>
      <c r="S3161" t="s">
        <v>600</v>
      </c>
      <c r="T3161" t="s">
        <v>81</v>
      </c>
      <c r="U3161" t="s">
        <v>82</v>
      </c>
      <c r="V3161" t="s">
        <v>83</v>
      </c>
      <c r="W3161" t="s">
        <v>109</v>
      </c>
      <c r="X3161" t="s"/>
      <c r="Y3161" t="s">
        <v>85</v>
      </c>
      <c r="Z3161">
        <f>HYPERLINK("https://hotel-media.eclerx.com/savepage/tk_15462421693689153_sr_188.html","info")</f>
        <v/>
      </c>
      <c r="AA3161" t="n">
        <v>18845</v>
      </c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487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1793855</v>
      </c>
      <c r="AZ3161" t="s">
        <v>601</v>
      </c>
      <c r="BA3161" t="s"/>
      <c r="BB3161" t="n">
        <v>127942</v>
      </c>
      <c r="BC3161" t="n">
        <v>52.49901</v>
      </c>
      <c r="BD3161" t="n">
        <v>52.49901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598</v>
      </c>
      <c r="F3162" t="n">
        <v>116696</v>
      </c>
      <c r="G3162" t="s">
        <v>74</v>
      </c>
      <c r="H3162" t="s">
        <v>75</v>
      </c>
      <c r="I3162" t="s"/>
      <c r="J3162" t="s">
        <v>74</v>
      </c>
      <c r="K3162" t="n">
        <v>73</v>
      </c>
      <c r="L3162" t="s">
        <v>76</v>
      </c>
      <c r="M3162" t="s"/>
      <c r="N3162" t="s">
        <v>602</v>
      </c>
      <c r="O3162" t="s">
        <v>78</v>
      </c>
      <c r="P3162" t="s">
        <v>599</v>
      </c>
      <c r="Q3162" t="s"/>
      <c r="R3162" t="s">
        <v>171</v>
      </c>
      <c r="S3162" t="s">
        <v>603</v>
      </c>
      <c r="T3162" t="s">
        <v>81</v>
      </c>
      <c r="U3162" t="s">
        <v>82</v>
      </c>
      <c r="V3162" t="s">
        <v>83</v>
      </c>
      <c r="W3162" t="s">
        <v>109</v>
      </c>
      <c r="X3162" t="s"/>
      <c r="Y3162" t="s">
        <v>85</v>
      </c>
      <c r="Z3162">
        <f>HYPERLINK("https://hotel-media.eclerx.com/savepage/tk_15462421693689153_sr_188.html","info")</f>
        <v/>
      </c>
      <c r="AA3162" t="n">
        <v>18845</v>
      </c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487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1793855</v>
      </c>
      <c r="AZ3162" t="s">
        <v>601</v>
      </c>
      <c r="BA3162" t="s"/>
      <c r="BB3162" t="n">
        <v>127942</v>
      </c>
      <c r="BC3162" t="n">
        <v>52.49901</v>
      </c>
      <c r="BD3162" t="n">
        <v>52.49901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598</v>
      </c>
      <c r="F3163" t="n">
        <v>116696</v>
      </c>
      <c r="G3163" t="s">
        <v>74</v>
      </c>
      <c r="H3163" t="s">
        <v>75</v>
      </c>
      <c r="I3163" t="s"/>
      <c r="J3163" t="s">
        <v>74</v>
      </c>
      <c r="K3163" t="n">
        <v>82</v>
      </c>
      <c r="L3163" t="s">
        <v>76</v>
      </c>
      <c r="M3163" t="s"/>
      <c r="N3163" t="s">
        <v>104</v>
      </c>
      <c r="O3163" t="s">
        <v>78</v>
      </c>
      <c r="P3163" t="s">
        <v>599</v>
      </c>
      <c r="Q3163" t="s"/>
      <c r="R3163" t="s">
        <v>171</v>
      </c>
      <c r="S3163" t="s">
        <v>604</v>
      </c>
      <c r="T3163" t="s">
        <v>81</v>
      </c>
      <c r="U3163" t="s">
        <v>82</v>
      </c>
      <c r="V3163" t="s">
        <v>83</v>
      </c>
      <c r="W3163" t="s">
        <v>109</v>
      </c>
      <c r="X3163" t="s"/>
      <c r="Y3163" t="s">
        <v>85</v>
      </c>
      <c r="Z3163">
        <f>HYPERLINK("https://hotel-media.eclerx.com/savepage/tk_15462421693689153_sr_188.html","info")</f>
        <v/>
      </c>
      <c r="AA3163" t="n">
        <v>18845</v>
      </c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487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1793855</v>
      </c>
      <c r="AZ3163" t="s">
        <v>601</v>
      </c>
      <c r="BA3163" t="s"/>
      <c r="BB3163" t="n">
        <v>127942</v>
      </c>
      <c r="BC3163" t="n">
        <v>52.49901</v>
      </c>
      <c r="BD3163" t="n">
        <v>52.49901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598</v>
      </c>
      <c r="F3164" t="n">
        <v>116696</v>
      </c>
      <c r="G3164" t="s">
        <v>74</v>
      </c>
      <c r="H3164" t="s">
        <v>75</v>
      </c>
      <c r="I3164" t="s"/>
      <c r="J3164" t="s">
        <v>74</v>
      </c>
      <c r="K3164" t="n">
        <v>92</v>
      </c>
      <c r="L3164" t="s">
        <v>76</v>
      </c>
      <c r="M3164" t="s"/>
      <c r="N3164" t="s">
        <v>182</v>
      </c>
      <c r="O3164" t="s">
        <v>78</v>
      </c>
      <c r="P3164" t="s">
        <v>599</v>
      </c>
      <c r="Q3164" t="s"/>
      <c r="R3164" t="s">
        <v>171</v>
      </c>
      <c r="S3164" t="s">
        <v>605</v>
      </c>
      <c r="T3164" t="s">
        <v>81</v>
      </c>
      <c r="U3164" t="s">
        <v>82</v>
      </c>
      <c r="V3164" t="s">
        <v>83</v>
      </c>
      <c r="W3164" t="s">
        <v>109</v>
      </c>
      <c r="X3164" t="s"/>
      <c r="Y3164" t="s">
        <v>85</v>
      </c>
      <c r="Z3164">
        <f>HYPERLINK("https://hotel-media.eclerx.com/savepage/tk_15462421693689153_sr_188.html","info")</f>
        <v/>
      </c>
      <c r="AA3164" t="n">
        <v>18845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487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1793855</v>
      </c>
      <c r="AZ3164" t="s">
        <v>601</v>
      </c>
      <c r="BA3164" t="s"/>
      <c r="BB3164" t="n">
        <v>127942</v>
      </c>
      <c r="BC3164" t="n">
        <v>52.49901</v>
      </c>
      <c r="BD3164" t="n">
        <v>52.49901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2168</v>
      </c>
      <c r="F3165" t="n">
        <v>-1</v>
      </c>
      <c r="G3165" t="s">
        <v>74</v>
      </c>
      <c r="H3165" t="s">
        <v>75</v>
      </c>
      <c r="I3165" t="s"/>
      <c r="J3165" t="s">
        <v>74</v>
      </c>
      <c r="K3165" t="n">
        <v>88.2</v>
      </c>
      <c r="L3165" t="s">
        <v>76</v>
      </c>
      <c r="M3165" t="s"/>
      <c r="N3165" t="s">
        <v>95</v>
      </c>
      <c r="O3165" t="s">
        <v>78</v>
      </c>
      <c r="P3165" t="s">
        <v>2168</v>
      </c>
      <c r="Q3165" t="s"/>
      <c r="R3165" t="s">
        <v>171</v>
      </c>
      <c r="S3165" t="s">
        <v>485</v>
      </c>
      <c r="T3165" t="s">
        <v>81</v>
      </c>
      <c r="U3165" t="s">
        <v>82</v>
      </c>
      <c r="V3165" t="s">
        <v>83</v>
      </c>
      <c r="W3165" t="s">
        <v>109</v>
      </c>
      <c r="X3165" t="s"/>
      <c r="Y3165" t="s">
        <v>85</v>
      </c>
      <c r="Z3165">
        <f>HYPERLINK("https://hotel-media.eclerx.com/savepage/tk_15462412767737172_sr_188.html","info")</f>
        <v/>
      </c>
      <c r="AA3165" t="n">
        <v>-937942</v>
      </c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937942</v>
      </c>
      <c r="AZ3165" t="s">
        <v>2169</v>
      </c>
      <c r="BA3165" t="s"/>
      <c r="BB3165" t="n">
        <v>525919</v>
      </c>
      <c r="BC3165" t="n">
        <v>52.525323</v>
      </c>
      <c r="BD3165" t="n">
        <v>52.525323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2168</v>
      </c>
      <c r="F3166" t="n">
        <v>-1</v>
      </c>
      <c r="G3166" t="s">
        <v>74</v>
      </c>
      <c r="H3166" t="s">
        <v>75</v>
      </c>
      <c r="I3166" t="s"/>
      <c r="J3166" t="s">
        <v>74</v>
      </c>
      <c r="K3166" t="n">
        <v>109.2</v>
      </c>
      <c r="L3166" t="s">
        <v>76</v>
      </c>
      <c r="M3166" t="s"/>
      <c r="N3166" t="s">
        <v>201</v>
      </c>
      <c r="O3166" t="s">
        <v>78</v>
      </c>
      <c r="P3166" t="s">
        <v>2168</v>
      </c>
      <c r="Q3166" t="s"/>
      <c r="R3166" t="s">
        <v>171</v>
      </c>
      <c r="S3166" t="s">
        <v>1775</v>
      </c>
      <c r="T3166" t="s">
        <v>81</v>
      </c>
      <c r="U3166" t="s">
        <v>82</v>
      </c>
      <c r="V3166" t="s">
        <v>83</v>
      </c>
      <c r="W3166" t="s">
        <v>109</v>
      </c>
      <c r="X3166" t="s"/>
      <c r="Y3166" t="s">
        <v>85</v>
      </c>
      <c r="Z3166">
        <f>HYPERLINK("https://hotel-media.eclerx.com/savepage/tk_15462412767737172_sr_188.html","info")</f>
        <v/>
      </c>
      <c r="AA3166" t="n">
        <v>-937942</v>
      </c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937942</v>
      </c>
      <c r="AZ3166" t="s">
        <v>2169</v>
      </c>
      <c r="BA3166" t="s"/>
      <c r="BB3166" t="n">
        <v>525919</v>
      </c>
      <c r="BC3166" t="n">
        <v>52.525323</v>
      </c>
      <c r="BD3166" t="n">
        <v>52.525323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2067</v>
      </c>
      <c r="F3167" t="n">
        <v>-1</v>
      </c>
      <c r="G3167" t="s">
        <v>74</v>
      </c>
      <c r="H3167" t="s">
        <v>75</v>
      </c>
      <c r="I3167" t="s"/>
      <c r="J3167" t="s">
        <v>74</v>
      </c>
      <c r="K3167" t="n">
        <v>98</v>
      </c>
      <c r="L3167" t="s">
        <v>76</v>
      </c>
      <c r="M3167" t="s"/>
      <c r="N3167" t="s">
        <v>104</v>
      </c>
      <c r="O3167" t="s">
        <v>78</v>
      </c>
      <c r="P3167" t="s">
        <v>2067</v>
      </c>
      <c r="Q3167" t="s"/>
      <c r="R3167" t="s">
        <v>171</v>
      </c>
      <c r="S3167" t="s">
        <v>656</v>
      </c>
      <c r="T3167" t="s">
        <v>81</v>
      </c>
      <c r="U3167" t="s">
        <v>82</v>
      </c>
      <c r="V3167" t="s">
        <v>83</v>
      </c>
      <c r="W3167" t="s">
        <v>109</v>
      </c>
      <c r="X3167" t="s"/>
      <c r="Y3167" t="s">
        <v>85</v>
      </c>
      <c r="Z3167">
        <f>HYPERLINK("https://hotel-media.eclerx.com/savepage/tk_1546241315176507_sr_188.html","info")</f>
        <v/>
      </c>
      <c r="AA3167" t="n">
        <v>-2071680</v>
      </c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23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2071680</v>
      </c>
      <c r="AZ3167" t="s">
        <v>2068</v>
      </c>
      <c r="BA3167" t="s"/>
      <c r="BB3167" t="n">
        <v>9919</v>
      </c>
      <c r="BC3167" t="n">
        <v>52.537927</v>
      </c>
      <c r="BD3167" t="n">
        <v>52.537927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1681</v>
      </c>
      <c r="F3168" t="n">
        <v>-1</v>
      </c>
      <c r="G3168" t="s">
        <v>74</v>
      </c>
      <c r="H3168" t="s">
        <v>75</v>
      </c>
      <c r="I3168" t="s"/>
      <c r="J3168" t="s">
        <v>74</v>
      </c>
      <c r="K3168" t="n">
        <v>78.5</v>
      </c>
      <c r="L3168" t="s">
        <v>76</v>
      </c>
      <c r="M3168" t="s"/>
      <c r="N3168" t="s">
        <v>104</v>
      </c>
      <c r="O3168" t="s">
        <v>78</v>
      </c>
      <c r="P3168" t="s">
        <v>1681</v>
      </c>
      <c r="Q3168" t="s"/>
      <c r="R3168" t="s">
        <v>380</v>
      </c>
      <c r="S3168" t="s">
        <v>1569</v>
      </c>
      <c r="T3168" t="s">
        <v>81</v>
      </c>
      <c r="U3168" t="s">
        <v>82</v>
      </c>
      <c r="V3168" t="s">
        <v>83</v>
      </c>
      <c r="W3168" t="s">
        <v>109</v>
      </c>
      <c r="X3168" t="s"/>
      <c r="Y3168" t="s">
        <v>85</v>
      </c>
      <c r="Z3168">
        <f>HYPERLINK("https://hotel-media.eclerx.com/savepage/tk_15462422294416702_sr_189.html","info")</f>
        <v/>
      </c>
      <c r="AA3168" t="n">
        <v>-2071521</v>
      </c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452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2071521</v>
      </c>
      <c r="AZ3168" t="s">
        <v>1682</v>
      </c>
      <c r="BA3168" t="s"/>
      <c r="BB3168" t="n">
        <v>457018</v>
      </c>
      <c r="BC3168" t="n">
        <v>52.503968</v>
      </c>
      <c r="BD3168" t="n">
        <v>52.503968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418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69.3</v>
      </c>
      <c r="L3169" t="s">
        <v>76</v>
      </c>
      <c r="M3169" t="s"/>
      <c r="N3169" t="s">
        <v>95</v>
      </c>
      <c r="O3169" t="s">
        <v>78</v>
      </c>
      <c r="P3169" t="s">
        <v>418</v>
      </c>
      <c r="Q3169" t="s"/>
      <c r="R3169" t="s">
        <v>79</v>
      </c>
      <c r="S3169" t="s">
        <v>419</v>
      </c>
      <c r="T3169" t="s">
        <v>81</v>
      </c>
      <c r="U3169" t="s">
        <v>82</v>
      </c>
      <c r="V3169" t="s">
        <v>83</v>
      </c>
      <c r="W3169" t="s">
        <v>109</v>
      </c>
      <c r="X3169" t="s"/>
      <c r="Y3169" t="s">
        <v>85</v>
      </c>
      <c r="Z3169">
        <f>HYPERLINK("https://hotel-media.eclerx.com/savepage/tk_15462419349919052_sr_188.html","info")</f>
        <v/>
      </c>
      <c r="AA3169" t="n">
        <v>-2071654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358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2071654</v>
      </c>
      <c r="AZ3169" t="s">
        <v>420</v>
      </c>
      <c r="BA3169" t="s"/>
      <c r="BB3169" t="n">
        <v>215498</v>
      </c>
      <c r="BC3169" t="n">
        <v>52.54741</v>
      </c>
      <c r="BD3169" t="n">
        <v>52.54741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1454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49.5</v>
      </c>
      <c r="L3170" t="s">
        <v>76</v>
      </c>
      <c r="M3170" t="s"/>
      <c r="N3170" t="s">
        <v>134</v>
      </c>
      <c r="O3170" t="s">
        <v>78</v>
      </c>
      <c r="P3170" t="s">
        <v>1454</v>
      </c>
      <c r="Q3170" t="s"/>
      <c r="R3170" t="s">
        <v>79</v>
      </c>
      <c r="S3170" t="s">
        <v>1012</v>
      </c>
      <c r="T3170" t="s">
        <v>81</v>
      </c>
      <c r="U3170" t="s">
        <v>82</v>
      </c>
      <c r="V3170" t="s">
        <v>83</v>
      </c>
      <c r="W3170" t="s">
        <v>109</v>
      </c>
      <c r="X3170" t="s"/>
      <c r="Y3170" t="s">
        <v>85</v>
      </c>
      <c r="Z3170">
        <f>HYPERLINK("https://hotel-media.eclerx.com/savepage/tk_15462421297008712_sr_188.html","info")</f>
        <v/>
      </c>
      <c r="AA3170" t="n">
        <v>-2204314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465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2204314</v>
      </c>
      <c r="AZ3170" t="s">
        <v>1455</v>
      </c>
      <c r="BA3170" t="s"/>
      <c r="BB3170" t="n">
        <v>689816</v>
      </c>
      <c r="BC3170" t="n">
        <v>52.51459</v>
      </c>
      <c r="BD3170" t="n">
        <v>52.51459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1454</v>
      </c>
      <c r="F3171" t="n">
        <v>-1</v>
      </c>
      <c r="G3171" t="s">
        <v>74</v>
      </c>
      <c r="H3171" t="s">
        <v>75</v>
      </c>
      <c r="I3171" t="s"/>
      <c r="J3171" t="s">
        <v>74</v>
      </c>
      <c r="K3171" t="n">
        <v>59</v>
      </c>
      <c r="L3171" t="s">
        <v>76</v>
      </c>
      <c r="M3171" t="s"/>
      <c r="N3171" t="s">
        <v>1456</v>
      </c>
      <c r="O3171" t="s">
        <v>78</v>
      </c>
      <c r="P3171" t="s">
        <v>1454</v>
      </c>
      <c r="Q3171" t="s"/>
      <c r="R3171" t="s">
        <v>79</v>
      </c>
      <c r="S3171" t="s">
        <v>286</v>
      </c>
      <c r="T3171" t="s">
        <v>81</v>
      </c>
      <c r="U3171" t="s">
        <v>82</v>
      </c>
      <c r="V3171" t="s">
        <v>83</v>
      </c>
      <c r="W3171" t="s">
        <v>109</v>
      </c>
      <c r="X3171" t="s"/>
      <c r="Y3171" t="s">
        <v>85</v>
      </c>
      <c r="Z3171">
        <f>HYPERLINK("https://hotel-media.eclerx.com/savepage/tk_15462421297008712_sr_188.html","info")</f>
        <v/>
      </c>
      <c r="AA3171" t="n">
        <v>-2204314</v>
      </c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465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2204314</v>
      </c>
      <c r="AZ3171" t="s">
        <v>1455</v>
      </c>
      <c r="BA3171" t="s"/>
      <c r="BB3171" t="n">
        <v>689816</v>
      </c>
      <c r="BC3171" t="n">
        <v>52.51459</v>
      </c>
      <c r="BD3171" t="n">
        <v>52.51459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2560</v>
      </c>
      <c r="F3172" t="n">
        <v>-1</v>
      </c>
      <c r="G3172" t="s">
        <v>74</v>
      </c>
      <c r="H3172" t="s">
        <v>75</v>
      </c>
      <c r="I3172" t="s"/>
      <c r="J3172" t="s">
        <v>74</v>
      </c>
      <c r="K3172" t="n">
        <v>73.5</v>
      </c>
      <c r="L3172" t="s">
        <v>76</v>
      </c>
      <c r="M3172" t="s"/>
      <c r="N3172" t="s">
        <v>104</v>
      </c>
      <c r="O3172" t="s">
        <v>78</v>
      </c>
      <c r="P3172" t="s">
        <v>2560</v>
      </c>
      <c r="Q3172" t="s"/>
      <c r="R3172" t="s">
        <v>79</v>
      </c>
      <c r="S3172" t="s">
        <v>859</v>
      </c>
      <c r="T3172" t="s">
        <v>81</v>
      </c>
      <c r="U3172" t="s">
        <v>82</v>
      </c>
      <c r="V3172" t="s">
        <v>83</v>
      </c>
      <c r="W3172" t="s">
        <v>84</v>
      </c>
      <c r="X3172" t="s"/>
      <c r="Y3172" t="s">
        <v>85</v>
      </c>
      <c r="Z3172">
        <f>HYPERLINK("https://hotel-media.eclerx.com/savepage/tk_15462420685137403_sr_189.html","info")</f>
        <v/>
      </c>
      <c r="AA3172" t="n">
        <v>-8979219</v>
      </c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381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8979219</v>
      </c>
      <c r="AZ3172" t="s">
        <v>2561</v>
      </c>
      <c r="BA3172" t="s"/>
      <c r="BB3172" t="n">
        <v>143167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2053</v>
      </c>
      <c r="F3173" t="n">
        <v>2347088</v>
      </c>
      <c r="G3173" t="s">
        <v>74</v>
      </c>
      <c r="H3173" t="s">
        <v>75</v>
      </c>
      <c r="I3173" t="s"/>
      <c r="J3173" t="s">
        <v>74</v>
      </c>
      <c r="K3173" t="n">
        <v>69</v>
      </c>
      <c r="L3173" t="s">
        <v>76</v>
      </c>
      <c r="M3173" t="s"/>
      <c r="N3173" t="s">
        <v>93</v>
      </c>
      <c r="O3173" t="s">
        <v>78</v>
      </c>
      <c r="P3173" t="s">
        <v>2054</v>
      </c>
      <c r="Q3173" t="s"/>
      <c r="R3173" t="s">
        <v>112</v>
      </c>
      <c r="S3173" t="s">
        <v>367</v>
      </c>
      <c r="T3173" t="s">
        <v>81</v>
      </c>
      <c r="U3173" t="s">
        <v>82</v>
      </c>
      <c r="V3173" t="s">
        <v>83</v>
      </c>
      <c r="W3173" t="s">
        <v>109</v>
      </c>
      <c r="X3173" t="s"/>
      <c r="Y3173" t="s">
        <v>85</v>
      </c>
      <c r="Z3173">
        <f>HYPERLINK("https://hotel-media.eclerx.com/savepage/tk_15462416777799206_sr_189.html","info")</f>
        <v/>
      </c>
      <c r="AA3173" t="n">
        <v>271065</v>
      </c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196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2071499</v>
      </c>
      <c r="AZ3173" t="s">
        <v>2055</v>
      </c>
      <c r="BA3173" t="s"/>
      <c r="BB3173" t="n">
        <v>572472</v>
      </c>
      <c r="BC3173" t="n">
        <v>52.50153</v>
      </c>
      <c r="BD3173" t="n">
        <v>52.50153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2053</v>
      </c>
      <c r="F3174" t="n">
        <v>2347088</v>
      </c>
      <c r="G3174" t="s">
        <v>74</v>
      </c>
      <c r="H3174" t="s">
        <v>75</v>
      </c>
      <c r="I3174" t="s"/>
      <c r="J3174" t="s">
        <v>74</v>
      </c>
      <c r="K3174" t="n">
        <v>77.01000000000001</v>
      </c>
      <c r="L3174" t="s">
        <v>76</v>
      </c>
      <c r="M3174" t="s"/>
      <c r="N3174" t="s">
        <v>2056</v>
      </c>
      <c r="O3174" t="s">
        <v>78</v>
      </c>
      <c r="P3174" t="s">
        <v>2054</v>
      </c>
      <c r="Q3174" t="s"/>
      <c r="R3174" t="s">
        <v>112</v>
      </c>
      <c r="S3174" t="s">
        <v>385</v>
      </c>
      <c r="T3174" t="s">
        <v>81</v>
      </c>
      <c r="U3174" t="s">
        <v>82</v>
      </c>
      <c r="V3174" t="s">
        <v>83</v>
      </c>
      <c r="W3174" t="s">
        <v>109</v>
      </c>
      <c r="X3174" t="s"/>
      <c r="Y3174" t="s">
        <v>85</v>
      </c>
      <c r="Z3174">
        <f>HYPERLINK("https://hotel-media.eclerx.com/savepage/tk_15462416777799206_sr_189.html","info")</f>
        <v/>
      </c>
      <c r="AA3174" t="n">
        <v>271065</v>
      </c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196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2071499</v>
      </c>
      <c r="AZ3174" t="s">
        <v>2055</v>
      </c>
      <c r="BA3174" t="s"/>
      <c r="BB3174" t="n">
        <v>572472</v>
      </c>
      <c r="BC3174" t="n">
        <v>52.50153</v>
      </c>
      <c r="BD3174" t="n">
        <v>52.50153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2053</v>
      </c>
      <c r="F3175" t="n">
        <v>2347088</v>
      </c>
      <c r="G3175" t="s">
        <v>74</v>
      </c>
      <c r="H3175" t="s">
        <v>75</v>
      </c>
      <c r="I3175" t="s"/>
      <c r="J3175" t="s">
        <v>74</v>
      </c>
      <c r="K3175" t="n">
        <v>86.51000000000001</v>
      </c>
      <c r="L3175" t="s">
        <v>76</v>
      </c>
      <c r="M3175" t="s"/>
      <c r="N3175" t="s">
        <v>2057</v>
      </c>
      <c r="O3175" t="s">
        <v>78</v>
      </c>
      <c r="P3175" t="s">
        <v>2054</v>
      </c>
      <c r="Q3175" t="s"/>
      <c r="R3175" t="s">
        <v>112</v>
      </c>
      <c r="S3175" t="s">
        <v>2058</v>
      </c>
      <c r="T3175" t="s">
        <v>81</v>
      </c>
      <c r="U3175" t="s">
        <v>82</v>
      </c>
      <c r="V3175" t="s">
        <v>83</v>
      </c>
      <c r="W3175" t="s">
        <v>109</v>
      </c>
      <c r="X3175" t="s"/>
      <c r="Y3175" t="s">
        <v>85</v>
      </c>
      <c r="Z3175">
        <f>HYPERLINK("https://hotel-media.eclerx.com/savepage/tk_15462416777799206_sr_189.html","info")</f>
        <v/>
      </c>
      <c r="AA3175" t="n">
        <v>271065</v>
      </c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196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2071499</v>
      </c>
      <c r="AZ3175" t="s">
        <v>2055</v>
      </c>
      <c r="BA3175" t="s"/>
      <c r="BB3175" t="n">
        <v>572472</v>
      </c>
      <c r="BC3175" t="n">
        <v>52.50153</v>
      </c>
      <c r="BD3175" t="n">
        <v>52.50153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2053</v>
      </c>
      <c r="F3176" t="n">
        <v>2347088</v>
      </c>
      <c r="G3176" t="s">
        <v>74</v>
      </c>
      <c r="H3176" t="s">
        <v>75</v>
      </c>
      <c r="I3176" t="s"/>
      <c r="J3176" t="s">
        <v>74</v>
      </c>
      <c r="K3176" t="n">
        <v>86.51000000000001</v>
      </c>
      <c r="L3176" t="s">
        <v>76</v>
      </c>
      <c r="M3176" t="s"/>
      <c r="N3176" t="s">
        <v>2057</v>
      </c>
      <c r="O3176" t="s">
        <v>78</v>
      </c>
      <c r="P3176" t="s">
        <v>2054</v>
      </c>
      <c r="Q3176" t="s"/>
      <c r="R3176" t="s">
        <v>112</v>
      </c>
      <c r="S3176" t="s">
        <v>2058</v>
      </c>
      <c r="T3176" t="s">
        <v>81</v>
      </c>
      <c r="U3176" t="s">
        <v>82</v>
      </c>
      <c r="V3176" t="s">
        <v>83</v>
      </c>
      <c r="W3176" t="s">
        <v>109</v>
      </c>
      <c r="X3176" t="s"/>
      <c r="Y3176" t="s">
        <v>85</v>
      </c>
      <c r="Z3176">
        <f>HYPERLINK("https://hotel-media.eclerx.com/savepage/tk_15462416777799206_sr_189.html","info")</f>
        <v/>
      </c>
      <c r="AA3176" t="n">
        <v>271065</v>
      </c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196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2071499</v>
      </c>
      <c r="AZ3176" t="s">
        <v>2055</v>
      </c>
      <c r="BA3176" t="s"/>
      <c r="BB3176" t="n">
        <v>572472</v>
      </c>
      <c r="BC3176" t="n">
        <v>52.50153</v>
      </c>
      <c r="BD3176" t="n">
        <v>52.50153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2053</v>
      </c>
      <c r="F3177" t="n">
        <v>2347088</v>
      </c>
      <c r="G3177" t="s">
        <v>74</v>
      </c>
      <c r="H3177" t="s">
        <v>75</v>
      </c>
      <c r="I3177" t="s"/>
      <c r="J3177" t="s">
        <v>74</v>
      </c>
      <c r="K3177" t="n">
        <v>96.01000000000001</v>
      </c>
      <c r="L3177" t="s">
        <v>76</v>
      </c>
      <c r="M3177" t="s"/>
      <c r="N3177" t="s">
        <v>2059</v>
      </c>
      <c r="O3177" t="s">
        <v>78</v>
      </c>
      <c r="P3177" t="s">
        <v>2054</v>
      </c>
      <c r="Q3177" t="s"/>
      <c r="R3177" t="s">
        <v>112</v>
      </c>
      <c r="S3177" t="s">
        <v>2060</v>
      </c>
      <c r="T3177" t="s">
        <v>81</v>
      </c>
      <c r="U3177" t="s">
        <v>82</v>
      </c>
      <c r="V3177" t="s">
        <v>83</v>
      </c>
      <c r="W3177" t="s">
        <v>109</v>
      </c>
      <c r="X3177" t="s"/>
      <c r="Y3177" t="s">
        <v>85</v>
      </c>
      <c r="Z3177">
        <f>HYPERLINK("https://hotel-media.eclerx.com/savepage/tk_15462416777799206_sr_189.html","info")</f>
        <v/>
      </c>
      <c r="AA3177" t="n">
        <v>271065</v>
      </c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196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2071499</v>
      </c>
      <c r="AZ3177" t="s">
        <v>2055</v>
      </c>
      <c r="BA3177" t="s"/>
      <c r="BB3177" t="n">
        <v>572472</v>
      </c>
      <c r="BC3177" t="n">
        <v>52.50153</v>
      </c>
      <c r="BD3177" t="n">
        <v>52.50153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2053</v>
      </c>
      <c r="F3178" t="n">
        <v>2347088</v>
      </c>
      <c r="G3178" t="s">
        <v>74</v>
      </c>
      <c r="H3178" t="s">
        <v>75</v>
      </c>
      <c r="I3178" t="s"/>
      <c r="J3178" t="s">
        <v>74</v>
      </c>
      <c r="K3178" t="n">
        <v>125.5</v>
      </c>
      <c r="L3178" t="s">
        <v>76</v>
      </c>
      <c r="M3178" t="s"/>
      <c r="N3178" t="s">
        <v>2057</v>
      </c>
      <c r="O3178" t="s">
        <v>78</v>
      </c>
      <c r="P3178" t="s">
        <v>2054</v>
      </c>
      <c r="Q3178" t="s"/>
      <c r="R3178" t="s">
        <v>112</v>
      </c>
      <c r="S3178" t="s">
        <v>997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>
        <f>HYPERLINK("https://hotel-media.eclerx.com/savepage/tk_15462416777799206_sr_189.html","info")</f>
        <v/>
      </c>
      <c r="AA3178" t="n">
        <v>271065</v>
      </c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196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2071499</v>
      </c>
      <c r="AZ3178" t="s">
        <v>2055</v>
      </c>
      <c r="BA3178" t="s"/>
      <c r="BB3178" t="n">
        <v>572472</v>
      </c>
      <c r="BC3178" t="n">
        <v>52.50153</v>
      </c>
      <c r="BD3178" t="n">
        <v>52.50153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2053</v>
      </c>
      <c r="F3179" t="n">
        <v>2347088</v>
      </c>
      <c r="G3179" t="s">
        <v>74</v>
      </c>
      <c r="H3179" t="s">
        <v>75</v>
      </c>
      <c r="I3179" t="s"/>
      <c r="J3179" t="s">
        <v>74</v>
      </c>
      <c r="K3179" t="n">
        <v>125.5</v>
      </c>
      <c r="L3179" t="s">
        <v>76</v>
      </c>
      <c r="M3179" t="s"/>
      <c r="N3179" t="s">
        <v>2057</v>
      </c>
      <c r="O3179" t="s">
        <v>78</v>
      </c>
      <c r="P3179" t="s">
        <v>2054</v>
      </c>
      <c r="Q3179" t="s"/>
      <c r="R3179" t="s">
        <v>112</v>
      </c>
      <c r="S3179" t="s">
        <v>997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>
        <f>HYPERLINK("https://hotel-media.eclerx.com/savepage/tk_15462416777799206_sr_189.html","info")</f>
        <v/>
      </c>
      <c r="AA3179" t="n">
        <v>271065</v>
      </c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196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2071499</v>
      </c>
      <c r="AZ3179" t="s">
        <v>2055</v>
      </c>
      <c r="BA3179" t="s"/>
      <c r="BB3179" t="n">
        <v>572472</v>
      </c>
      <c r="BC3179" t="n">
        <v>52.50153</v>
      </c>
      <c r="BD3179" t="n">
        <v>52.50153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2053</v>
      </c>
      <c r="F3180" t="n">
        <v>2347088</v>
      </c>
      <c r="G3180" t="s">
        <v>74</v>
      </c>
      <c r="H3180" t="s">
        <v>75</v>
      </c>
      <c r="I3180" t="s"/>
      <c r="J3180" t="s">
        <v>74</v>
      </c>
      <c r="K3180" t="n">
        <v>135.5</v>
      </c>
      <c r="L3180" t="s">
        <v>76</v>
      </c>
      <c r="M3180" t="s"/>
      <c r="N3180" t="s">
        <v>2059</v>
      </c>
      <c r="O3180" t="s">
        <v>78</v>
      </c>
      <c r="P3180" t="s">
        <v>2054</v>
      </c>
      <c r="Q3180" t="s"/>
      <c r="R3180" t="s">
        <v>112</v>
      </c>
      <c r="S3180" t="s">
        <v>1000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>
        <f>HYPERLINK("https://hotel-media.eclerx.com/savepage/tk_15462416777799206_sr_189.html","info")</f>
        <v/>
      </c>
      <c r="AA3180" t="n">
        <v>271065</v>
      </c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196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2071499</v>
      </c>
      <c r="AZ3180" t="s">
        <v>2055</v>
      </c>
      <c r="BA3180" t="s"/>
      <c r="BB3180" t="n">
        <v>572472</v>
      </c>
      <c r="BC3180" t="n">
        <v>52.50153</v>
      </c>
      <c r="BD3180" t="n">
        <v>52.50153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2473</v>
      </c>
      <c r="F3181" t="n">
        <v>743236</v>
      </c>
      <c r="G3181" t="s">
        <v>74</v>
      </c>
      <c r="H3181" t="s">
        <v>75</v>
      </c>
      <c r="I3181" t="s"/>
      <c r="J3181" t="s">
        <v>74</v>
      </c>
      <c r="K3181" t="n">
        <v>91.8</v>
      </c>
      <c r="L3181" t="s">
        <v>76</v>
      </c>
      <c r="M3181" t="s"/>
      <c r="N3181" t="s">
        <v>93</v>
      </c>
      <c r="O3181" t="s">
        <v>78</v>
      </c>
      <c r="P3181" t="s">
        <v>2474</v>
      </c>
      <c r="Q3181" t="s"/>
      <c r="R3181" t="s">
        <v>112</v>
      </c>
      <c r="S3181" t="s">
        <v>1818</v>
      </c>
      <c r="T3181" t="s">
        <v>81</v>
      </c>
      <c r="U3181" t="s">
        <v>82</v>
      </c>
      <c r="V3181" t="s">
        <v>83</v>
      </c>
      <c r="W3181" t="s">
        <v>109</v>
      </c>
      <c r="X3181" t="s"/>
      <c r="Y3181" t="s">
        <v>85</v>
      </c>
      <c r="Z3181">
        <f>HYPERLINK("https://hotel-media.eclerx.com/savepage/tk_154624155264004_sr_188.html","info")</f>
        <v/>
      </c>
      <c r="AA3181" t="n">
        <v>143564</v>
      </c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153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1030100</v>
      </c>
      <c r="AZ3181" t="s"/>
      <c r="BA3181" t="s"/>
      <c r="BB3181" t="n">
        <v>521649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2473</v>
      </c>
      <c r="F3182" t="n">
        <v>743236</v>
      </c>
      <c r="G3182" t="s">
        <v>74</v>
      </c>
      <c r="H3182" t="s">
        <v>75</v>
      </c>
      <c r="I3182" t="s"/>
      <c r="J3182" t="s">
        <v>74</v>
      </c>
      <c r="K3182" t="n">
        <v>92.01000000000001</v>
      </c>
      <c r="L3182" t="s">
        <v>76</v>
      </c>
      <c r="M3182" t="s"/>
      <c r="N3182" t="s">
        <v>2475</v>
      </c>
      <c r="O3182" t="s">
        <v>78</v>
      </c>
      <c r="P3182" t="s">
        <v>2474</v>
      </c>
      <c r="Q3182" t="s"/>
      <c r="R3182" t="s">
        <v>112</v>
      </c>
      <c r="S3182" t="s">
        <v>2476</v>
      </c>
      <c r="T3182" t="s">
        <v>81</v>
      </c>
      <c r="U3182" t="s">
        <v>82</v>
      </c>
      <c r="V3182" t="s">
        <v>83</v>
      </c>
      <c r="W3182" t="s">
        <v>109</v>
      </c>
      <c r="X3182" t="s"/>
      <c r="Y3182" t="s">
        <v>85</v>
      </c>
      <c r="Z3182">
        <f>HYPERLINK("https://hotel-media.eclerx.com/savepage/tk_154624155264004_sr_188.html","info")</f>
        <v/>
      </c>
      <c r="AA3182" t="n">
        <v>143564</v>
      </c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153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1030100</v>
      </c>
      <c r="AZ3182" t="s"/>
      <c r="BA3182" t="s"/>
      <c r="BB3182" t="n">
        <v>521649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2473</v>
      </c>
      <c r="F3183" t="n">
        <v>743236</v>
      </c>
      <c r="G3183" t="s">
        <v>74</v>
      </c>
      <c r="H3183" t="s">
        <v>75</v>
      </c>
      <c r="I3183" t="s"/>
      <c r="J3183" t="s">
        <v>74</v>
      </c>
      <c r="K3183" t="n">
        <v>124</v>
      </c>
      <c r="L3183" t="s">
        <v>76</v>
      </c>
      <c r="M3183" t="s"/>
      <c r="N3183" t="s">
        <v>2475</v>
      </c>
      <c r="O3183" t="s">
        <v>78</v>
      </c>
      <c r="P3183" t="s">
        <v>2474</v>
      </c>
      <c r="Q3183" t="s"/>
      <c r="R3183" t="s">
        <v>112</v>
      </c>
      <c r="S3183" t="s">
        <v>322</v>
      </c>
      <c r="T3183" t="s">
        <v>81</v>
      </c>
      <c r="U3183" t="s">
        <v>82</v>
      </c>
      <c r="V3183" t="s">
        <v>83</v>
      </c>
      <c r="W3183" t="s">
        <v>84</v>
      </c>
      <c r="X3183" t="s"/>
      <c r="Y3183" t="s">
        <v>85</v>
      </c>
      <c r="Z3183">
        <f>HYPERLINK("https://hotel-media.eclerx.com/savepage/tk_154624155264004_sr_188.html","info")</f>
        <v/>
      </c>
      <c r="AA3183" t="n">
        <v>143564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153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1030100</v>
      </c>
      <c r="AZ3183" t="s"/>
      <c r="BA3183" t="s"/>
      <c r="BB3183" t="n">
        <v>521649</v>
      </c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2473</v>
      </c>
      <c r="F3184" t="n">
        <v>743236</v>
      </c>
      <c r="G3184" t="s">
        <v>74</v>
      </c>
      <c r="H3184" t="s">
        <v>75</v>
      </c>
      <c r="I3184" t="s"/>
      <c r="J3184" t="s">
        <v>74</v>
      </c>
      <c r="K3184" t="n">
        <v>161</v>
      </c>
      <c r="L3184" t="s">
        <v>76</v>
      </c>
      <c r="M3184" t="s"/>
      <c r="N3184" t="s">
        <v>597</v>
      </c>
      <c r="O3184" t="s">
        <v>78</v>
      </c>
      <c r="P3184" t="s">
        <v>2474</v>
      </c>
      <c r="Q3184" t="s"/>
      <c r="R3184" t="s">
        <v>112</v>
      </c>
      <c r="S3184" t="s">
        <v>2477</v>
      </c>
      <c r="T3184" t="s">
        <v>81</v>
      </c>
      <c r="U3184" t="s">
        <v>82</v>
      </c>
      <c r="V3184" t="s">
        <v>83</v>
      </c>
      <c r="W3184" t="s">
        <v>109</v>
      </c>
      <c r="X3184" t="s"/>
      <c r="Y3184" t="s">
        <v>85</v>
      </c>
      <c r="Z3184">
        <f>HYPERLINK("https://hotel-media.eclerx.com/savepage/tk_154624155264004_sr_188.html","info")</f>
        <v/>
      </c>
      <c r="AA3184" t="n">
        <v>143564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153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1030100</v>
      </c>
      <c r="AZ3184" t="s"/>
      <c r="BA3184" t="s"/>
      <c r="BB3184" t="n">
        <v>521649</v>
      </c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2473</v>
      </c>
      <c r="F3185" t="n">
        <v>743236</v>
      </c>
      <c r="G3185" t="s">
        <v>74</v>
      </c>
      <c r="H3185" t="s">
        <v>75</v>
      </c>
      <c r="I3185" t="s"/>
      <c r="J3185" t="s">
        <v>74</v>
      </c>
      <c r="K3185" t="n">
        <v>214.01</v>
      </c>
      <c r="L3185" t="s">
        <v>76</v>
      </c>
      <c r="M3185" t="s"/>
      <c r="N3185" t="s">
        <v>2478</v>
      </c>
      <c r="O3185" t="s">
        <v>78</v>
      </c>
      <c r="P3185" t="s">
        <v>2474</v>
      </c>
      <c r="Q3185" t="s"/>
      <c r="R3185" t="s">
        <v>112</v>
      </c>
      <c r="S3185" t="s">
        <v>2479</v>
      </c>
      <c r="T3185" t="s">
        <v>81</v>
      </c>
      <c r="U3185" t="s">
        <v>82</v>
      </c>
      <c r="V3185" t="s">
        <v>83</v>
      </c>
      <c r="W3185" t="s">
        <v>84</v>
      </c>
      <c r="X3185" t="s"/>
      <c r="Y3185" t="s">
        <v>85</v>
      </c>
      <c r="Z3185">
        <f>HYPERLINK("https://hotel-media.eclerx.com/savepage/tk_154624155264004_sr_188.html","info")</f>
        <v/>
      </c>
      <c r="AA3185" t="n">
        <v>143564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153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1030100</v>
      </c>
      <c r="AZ3185" t="s"/>
      <c r="BA3185" t="s"/>
      <c r="BB3185" t="n">
        <v>521649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1790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60</v>
      </c>
      <c r="L3186" t="s">
        <v>76</v>
      </c>
      <c r="M3186" t="s"/>
      <c r="N3186" t="s">
        <v>104</v>
      </c>
      <c r="O3186" t="s">
        <v>78</v>
      </c>
      <c r="P3186" t="s">
        <v>1790</v>
      </c>
      <c r="Q3186" t="s"/>
      <c r="R3186" t="s">
        <v>79</v>
      </c>
      <c r="S3186" t="s">
        <v>377</v>
      </c>
      <c r="T3186" t="s">
        <v>81</v>
      </c>
      <c r="U3186" t="s">
        <v>82</v>
      </c>
      <c r="V3186" t="s">
        <v>83</v>
      </c>
      <c r="W3186" t="s">
        <v>84</v>
      </c>
      <c r="X3186" t="s"/>
      <c r="Y3186" t="s">
        <v>85</v>
      </c>
      <c r="Z3186">
        <f>HYPERLINK("https://hotel-media.eclerx.com/savepage/tk_15462420518935835_sr_188.html","info")</f>
        <v/>
      </c>
      <c r="AA3186" t="n">
        <v>-2071527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423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2071527</v>
      </c>
      <c r="AZ3186" t="s">
        <v>1791</v>
      </c>
      <c r="BA3186" t="s"/>
      <c r="BB3186" t="n">
        <v>70565</v>
      </c>
      <c r="BC3186" t="n">
        <v>52.50365</v>
      </c>
      <c r="BD3186" t="n">
        <v>52.50365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1790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74</v>
      </c>
      <c r="L3187" t="s">
        <v>76</v>
      </c>
      <c r="M3187" t="s"/>
      <c r="N3187" t="s">
        <v>1792</v>
      </c>
      <c r="O3187" t="s">
        <v>78</v>
      </c>
      <c r="P3187" t="s">
        <v>1790</v>
      </c>
      <c r="Q3187" t="s"/>
      <c r="R3187" t="s">
        <v>79</v>
      </c>
      <c r="S3187" t="s">
        <v>600</v>
      </c>
      <c r="T3187" t="s">
        <v>81</v>
      </c>
      <c r="U3187" t="s">
        <v>82</v>
      </c>
      <c r="V3187" t="s">
        <v>83</v>
      </c>
      <c r="W3187" t="s">
        <v>84</v>
      </c>
      <c r="X3187" t="s"/>
      <c r="Y3187" t="s">
        <v>85</v>
      </c>
      <c r="Z3187">
        <f>HYPERLINK("https://hotel-media.eclerx.com/savepage/tk_15462420518935835_sr_188.html","info")</f>
        <v/>
      </c>
      <c r="AA3187" t="n">
        <v>-2071527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423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2071527</v>
      </c>
      <c r="AZ3187" t="s">
        <v>1791</v>
      </c>
      <c r="BA3187" t="s"/>
      <c r="BB3187" t="n">
        <v>70565</v>
      </c>
      <c r="BC3187" t="n">
        <v>52.50365</v>
      </c>
      <c r="BD3187" t="n">
        <v>52.50365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2562</v>
      </c>
      <c r="F3188" t="n">
        <v>3578701</v>
      </c>
      <c r="G3188" t="s">
        <v>74</v>
      </c>
      <c r="H3188" t="s">
        <v>75</v>
      </c>
      <c r="I3188" t="s"/>
      <c r="J3188" t="s">
        <v>74</v>
      </c>
      <c r="K3188" t="n">
        <v>75</v>
      </c>
      <c r="L3188" t="s">
        <v>76</v>
      </c>
      <c r="M3188" t="s"/>
      <c r="N3188" t="s">
        <v>104</v>
      </c>
      <c r="O3188" t="s">
        <v>78</v>
      </c>
      <c r="P3188" t="s">
        <v>2563</v>
      </c>
      <c r="Q3188" t="s"/>
      <c r="R3188" t="s">
        <v>79</v>
      </c>
      <c r="S3188" t="s">
        <v>210</v>
      </c>
      <c r="T3188" t="s">
        <v>81</v>
      </c>
      <c r="U3188" t="s">
        <v>82</v>
      </c>
      <c r="V3188" t="s">
        <v>83</v>
      </c>
      <c r="W3188" t="s">
        <v>84</v>
      </c>
      <c r="X3188" t="s"/>
      <c r="Y3188" t="s">
        <v>85</v>
      </c>
      <c r="Z3188">
        <f>HYPERLINK("https://hotel-media.eclerx.com/savepage/tk_15462418305765162_sr_188.html","info")</f>
        <v/>
      </c>
      <c r="AA3188" t="n">
        <v>215963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302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2071752</v>
      </c>
      <c r="AZ3188" t="s">
        <v>2564</v>
      </c>
      <c r="BA3188" t="s"/>
      <c r="BB3188" t="n">
        <v>41942</v>
      </c>
      <c r="BC3188" t="n">
        <v>52.538091</v>
      </c>
      <c r="BD3188" t="n">
        <v>52.538091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2565</v>
      </c>
      <c r="F3189" t="n">
        <v>-1</v>
      </c>
      <c r="G3189" t="s">
        <v>74</v>
      </c>
      <c r="H3189" t="s">
        <v>75</v>
      </c>
      <c r="I3189" t="s"/>
      <c r="J3189" t="s">
        <v>74</v>
      </c>
      <c r="K3189" t="n">
        <v>53.99</v>
      </c>
      <c r="L3189" t="s">
        <v>76</v>
      </c>
      <c r="M3189" t="s"/>
      <c r="N3189" t="s">
        <v>480</v>
      </c>
      <c r="O3189" t="s">
        <v>78</v>
      </c>
      <c r="P3189" t="s">
        <v>2565</v>
      </c>
      <c r="Q3189" t="s"/>
      <c r="R3189" t="s">
        <v>79</v>
      </c>
      <c r="S3189" t="s">
        <v>1188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>
        <f>HYPERLINK("https://hotel-media.eclerx.com/savepage/tk_1546241958502196_sr_188.html","info")</f>
        <v/>
      </c>
      <c r="AA3189" t="n">
        <v>-231284</v>
      </c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372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231284</v>
      </c>
      <c r="AZ3189" t="s">
        <v>2566</v>
      </c>
      <c r="BA3189" t="s"/>
      <c r="BB3189" t="n">
        <v>145517</v>
      </c>
      <c r="BC3189" t="n">
        <v>52.505694</v>
      </c>
      <c r="BD3189" t="n">
        <v>52.505694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2565</v>
      </c>
      <c r="F3190" t="n">
        <v>-1</v>
      </c>
      <c r="G3190" t="s">
        <v>74</v>
      </c>
      <c r="H3190" t="s">
        <v>75</v>
      </c>
      <c r="I3190" t="s"/>
      <c r="J3190" t="s">
        <v>74</v>
      </c>
      <c r="K3190" t="n">
        <v>69</v>
      </c>
      <c r="L3190" t="s">
        <v>76</v>
      </c>
      <c r="M3190" t="s"/>
      <c r="N3190" t="s">
        <v>2567</v>
      </c>
      <c r="O3190" t="s">
        <v>78</v>
      </c>
      <c r="P3190" t="s">
        <v>2565</v>
      </c>
      <c r="Q3190" t="s"/>
      <c r="R3190" t="s">
        <v>79</v>
      </c>
      <c r="S3190" t="s">
        <v>367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>
        <f>HYPERLINK("https://hotel-media.eclerx.com/savepage/tk_1546241958502196_sr_188.html","info")</f>
        <v/>
      </c>
      <c r="AA3190" t="n">
        <v>-231284</v>
      </c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372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231284</v>
      </c>
      <c r="AZ3190" t="s">
        <v>2566</v>
      </c>
      <c r="BA3190" t="s"/>
      <c r="BB3190" t="n">
        <v>145517</v>
      </c>
      <c r="BC3190" t="n">
        <v>52.505694</v>
      </c>
      <c r="BD3190" t="n">
        <v>52.505694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2565</v>
      </c>
      <c r="F3191" t="n">
        <v>-1</v>
      </c>
      <c r="G3191" t="s">
        <v>74</v>
      </c>
      <c r="H3191" t="s">
        <v>75</v>
      </c>
      <c r="I3191" t="s"/>
      <c r="J3191" t="s">
        <v>74</v>
      </c>
      <c r="K3191" t="n">
        <v>79.01000000000001</v>
      </c>
      <c r="L3191" t="s">
        <v>76</v>
      </c>
      <c r="M3191" t="s"/>
      <c r="N3191" t="s">
        <v>2568</v>
      </c>
      <c r="O3191" t="s">
        <v>78</v>
      </c>
      <c r="P3191" t="s">
        <v>2565</v>
      </c>
      <c r="Q3191" t="s"/>
      <c r="R3191" t="s">
        <v>79</v>
      </c>
      <c r="S3191" t="s">
        <v>1916</v>
      </c>
      <c r="T3191" t="s">
        <v>81</v>
      </c>
      <c r="U3191" t="s">
        <v>82</v>
      </c>
      <c r="V3191" t="s">
        <v>83</v>
      </c>
      <c r="W3191" t="s">
        <v>84</v>
      </c>
      <c r="X3191" t="s"/>
      <c r="Y3191" t="s">
        <v>85</v>
      </c>
      <c r="Z3191">
        <f>HYPERLINK("https://hotel-media.eclerx.com/savepage/tk_1546241958502196_sr_188.html","info")</f>
        <v/>
      </c>
      <c r="AA3191" t="n">
        <v>-231284</v>
      </c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372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231284</v>
      </c>
      <c r="AZ3191" t="s">
        <v>2566</v>
      </c>
      <c r="BA3191" t="s"/>
      <c r="BB3191" t="n">
        <v>145517</v>
      </c>
      <c r="BC3191" t="n">
        <v>52.505694</v>
      </c>
      <c r="BD3191" t="n">
        <v>52.505694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2365</v>
      </c>
      <c r="F3192" t="n">
        <v>-1</v>
      </c>
      <c r="G3192" t="s">
        <v>74</v>
      </c>
      <c r="H3192" t="s">
        <v>75</v>
      </c>
      <c r="I3192" t="s"/>
      <c r="J3192" t="s">
        <v>74</v>
      </c>
      <c r="K3192" t="n">
        <v>98</v>
      </c>
      <c r="L3192" t="s">
        <v>76</v>
      </c>
      <c r="M3192" t="s"/>
      <c r="N3192" t="s">
        <v>104</v>
      </c>
      <c r="O3192" t="s">
        <v>78</v>
      </c>
      <c r="P3192" t="s">
        <v>2365</v>
      </c>
      <c r="Q3192" t="s"/>
      <c r="R3192" t="s">
        <v>171</v>
      </c>
      <c r="S3192" t="s">
        <v>656</v>
      </c>
      <c r="T3192" t="s">
        <v>81</v>
      </c>
      <c r="U3192" t="s">
        <v>82</v>
      </c>
      <c r="V3192" t="s">
        <v>83</v>
      </c>
      <c r="W3192" t="s">
        <v>109</v>
      </c>
      <c r="X3192" t="s"/>
      <c r="Y3192" t="s">
        <v>85</v>
      </c>
      <c r="Z3192">
        <f>HYPERLINK("https://hotel-media.eclerx.com/savepage/tk_15462417240857568_sr_189.html","info")</f>
        <v/>
      </c>
      <c r="AA3192" t="n">
        <v>-8979263</v>
      </c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219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8979263</v>
      </c>
      <c r="AZ3192" t="s">
        <v>2366</v>
      </c>
      <c r="BA3192" t="s"/>
      <c r="BB3192" t="n">
        <v>389614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2365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116</v>
      </c>
      <c r="L3193" t="s">
        <v>76</v>
      </c>
      <c r="M3193" t="s"/>
      <c r="N3193" t="s">
        <v>191</v>
      </c>
      <c r="O3193" t="s">
        <v>78</v>
      </c>
      <c r="P3193" t="s">
        <v>2365</v>
      </c>
      <c r="Q3193" t="s"/>
      <c r="R3193" t="s">
        <v>171</v>
      </c>
      <c r="S3193" t="s">
        <v>425</v>
      </c>
      <c r="T3193" t="s">
        <v>81</v>
      </c>
      <c r="U3193" t="s">
        <v>82</v>
      </c>
      <c r="V3193" t="s">
        <v>83</v>
      </c>
      <c r="W3193" t="s">
        <v>109</v>
      </c>
      <c r="X3193" t="s"/>
      <c r="Y3193" t="s">
        <v>85</v>
      </c>
      <c r="Z3193">
        <f>HYPERLINK("https://hotel-media.eclerx.com/savepage/tk_15462417240857568_sr_189.html","info")</f>
        <v/>
      </c>
      <c r="AA3193" t="n">
        <v>-8979263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219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8979263</v>
      </c>
      <c r="AZ3193" t="s">
        <v>2366</v>
      </c>
      <c r="BA3193" t="s"/>
      <c r="BB3193" t="n">
        <v>389614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2569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60</v>
      </c>
      <c r="L3194" t="s">
        <v>76</v>
      </c>
      <c r="M3194" t="s"/>
      <c r="N3194" t="s">
        <v>95</v>
      </c>
      <c r="O3194" t="s">
        <v>78</v>
      </c>
      <c r="P3194" t="s">
        <v>2569</v>
      </c>
      <c r="Q3194" t="s"/>
      <c r="R3194" t="s">
        <v>79</v>
      </c>
      <c r="S3194" t="s">
        <v>377</v>
      </c>
      <c r="T3194" t="s">
        <v>81</v>
      </c>
      <c r="U3194" t="s">
        <v>82</v>
      </c>
      <c r="V3194" t="s">
        <v>83</v>
      </c>
      <c r="W3194" t="s">
        <v>109</v>
      </c>
      <c r="X3194" t="s"/>
      <c r="Y3194" t="s">
        <v>85</v>
      </c>
      <c r="Z3194">
        <f>HYPERLINK("https://hotel-media.eclerx.com/savepage/tk_1546242227860547_sr_189.html","info")</f>
        <v/>
      </c>
      <c r="AA3194" t="n">
        <v>-2071713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451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2071713</v>
      </c>
      <c r="AZ3194" t="s">
        <v>2570</v>
      </c>
      <c r="BA3194" t="s"/>
      <c r="BB3194" t="n">
        <v>44344</v>
      </c>
      <c r="BC3194" t="n">
        <v>52.487536</v>
      </c>
      <c r="BD3194" t="n">
        <v>52.487536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2571</v>
      </c>
      <c r="F3195" t="n">
        <v>71953</v>
      </c>
      <c r="G3195" t="s">
        <v>74</v>
      </c>
      <c r="H3195" t="s">
        <v>75</v>
      </c>
      <c r="I3195" t="s"/>
      <c r="J3195" t="s">
        <v>74</v>
      </c>
      <c r="K3195" t="n">
        <v>59</v>
      </c>
      <c r="L3195" t="s">
        <v>76</v>
      </c>
      <c r="M3195" t="s"/>
      <c r="N3195" t="s">
        <v>93</v>
      </c>
      <c r="O3195" t="s">
        <v>78</v>
      </c>
      <c r="P3195" t="s">
        <v>2572</v>
      </c>
      <c r="Q3195" t="s"/>
      <c r="R3195" t="s">
        <v>112</v>
      </c>
      <c r="S3195" t="s">
        <v>286</v>
      </c>
      <c r="T3195" t="s">
        <v>81</v>
      </c>
      <c r="U3195" t="s">
        <v>82</v>
      </c>
      <c r="V3195" t="s">
        <v>83</v>
      </c>
      <c r="W3195" t="s">
        <v>109</v>
      </c>
      <c r="X3195" t="s"/>
      <c r="Y3195" t="s">
        <v>85</v>
      </c>
      <c r="Z3195">
        <f>HYPERLINK("https://hotel-media.eclerx.com/savepage/tk_15462416362551904_sr_189.html","info")</f>
        <v/>
      </c>
      <c r="AA3195" t="n">
        <v>7276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176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166124</v>
      </c>
      <c r="AZ3195" t="s">
        <v>2573</v>
      </c>
      <c r="BA3195" t="s"/>
      <c r="BB3195" t="n">
        <v>62011</v>
      </c>
      <c r="BC3195" t="n">
        <v>52.458752</v>
      </c>
      <c r="BD3195" t="n">
        <v>52.458752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2571</v>
      </c>
      <c r="F3196" t="n">
        <v>71953</v>
      </c>
      <c r="G3196" t="s">
        <v>74</v>
      </c>
      <c r="H3196" t="s">
        <v>75</v>
      </c>
      <c r="I3196" t="s"/>
      <c r="J3196" t="s">
        <v>74</v>
      </c>
      <c r="K3196" t="n">
        <v>74</v>
      </c>
      <c r="L3196" t="s">
        <v>76</v>
      </c>
      <c r="M3196" t="s"/>
      <c r="N3196" t="s">
        <v>95</v>
      </c>
      <c r="O3196" t="s">
        <v>78</v>
      </c>
      <c r="P3196" t="s">
        <v>2572</v>
      </c>
      <c r="Q3196" t="s"/>
      <c r="R3196" t="s">
        <v>112</v>
      </c>
      <c r="S3196" t="s">
        <v>600</v>
      </c>
      <c r="T3196" t="s">
        <v>81</v>
      </c>
      <c r="U3196" t="s">
        <v>82</v>
      </c>
      <c r="V3196" t="s">
        <v>83</v>
      </c>
      <c r="W3196" t="s">
        <v>109</v>
      </c>
      <c r="X3196" t="s"/>
      <c r="Y3196" t="s">
        <v>85</v>
      </c>
      <c r="Z3196">
        <f>HYPERLINK("https://hotel-media.eclerx.com/savepage/tk_15462416362551904_sr_189.html","info")</f>
        <v/>
      </c>
      <c r="AA3196" t="n">
        <v>7276</v>
      </c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176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166124</v>
      </c>
      <c r="AZ3196" t="s">
        <v>2573</v>
      </c>
      <c r="BA3196" t="s"/>
      <c r="BB3196" t="n">
        <v>62011</v>
      </c>
      <c r="BC3196" t="n">
        <v>52.458752</v>
      </c>
      <c r="BD3196" t="n">
        <v>52.458752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2571</v>
      </c>
      <c r="F3197" t="n">
        <v>71953</v>
      </c>
      <c r="G3197" t="s">
        <v>74</v>
      </c>
      <c r="H3197" t="s">
        <v>75</v>
      </c>
      <c r="I3197" t="s"/>
      <c r="J3197" t="s">
        <v>74</v>
      </c>
      <c r="K3197" t="n">
        <v>84</v>
      </c>
      <c r="L3197" t="s">
        <v>76</v>
      </c>
      <c r="M3197" t="s"/>
      <c r="N3197" t="s">
        <v>201</v>
      </c>
      <c r="O3197" t="s">
        <v>78</v>
      </c>
      <c r="P3197" t="s">
        <v>2572</v>
      </c>
      <c r="Q3197" t="s"/>
      <c r="R3197" t="s">
        <v>112</v>
      </c>
      <c r="S3197" t="s">
        <v>179</v>
      </c>
      <c r="T3197" t="s">
        <v>81</v>
      </c>
      <c r="U3197" t="s">
        <v>82</v>
      </c>
      <c r="V3197" t="s">
        <v>83</v>
      </c>
      <c r="W3197" t="s">
        <v>109</v>
      </c>
      <c r="X3197" t="s"/>
      <c r="Y3197" t="s">
        <v>85</v>
      </c>
      <c r="Z3197">
        <f>HYPERLINK("https://hotel-media.eclerx.com/savepage/tk_15462416362551904_sr_189.html","info")</f>
        <v/>
      </c>
      <c r="AA3197" t="n">
        <v>7276</v>
      </c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176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166124</v>
      </c>
      <c r="AZ3197" t="s">
        <v>2573</v>
      </c>
      <c r="BA3197" t="s"/>
      <c r="BB3197" t="n">
        <v>62011</v>
      </c>
      <c r="BC3197" t="n">
        <v>52.458752</v>
      </c>
      <c r="BD3197" t="n">
        <v>52.458752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1373</v>
      </c>
      <c r="F3198" t="n">
        <v>-1</v>
      </c>
      <c r="G3198" t="s">
        <v>74</v>
      </c>
      <c r="H3198" t="s">
        <v>75</v>
      </c>
      <c r="I3198" t="s"/>
      <c r="J3198" t="s">
        <v>74</v>
      </c>
      <c r="K3198" t="n">
        <v>71</v>
      </c>
      <c r="L3198" t="s">
        <v>76</v>
      </c>
      <c r="M3198" t="s"/>
      <c r="N3198" t="s">
        <v>93</v>
      </c>
      <c r="O3198" t="s">
        <v>78</v>
      </c>
      <c r="P3198" t="s">
        <v>1373</v>
      </c>
      <c r="Q3198" t="s"/>
      <c r="R3198" t="s">
        <v>171</v>
      </c>
      <c r="S3198" t="s">
        <v>280</v>
      </c>
      <c r="T3198" t="s">
        <v>81</v>
      </c>
      <c r="U3198" t="s">
        <v>82</v>
      </c>
      <c r="V3198" t="s">
        <v>83</v>
      </c>
      <c r="W3198" t="s">
        <v>84</v>
      </c>
      <c r="X3198" t="s"/>
      <c r="Y3198" t="s">
        <v>85</v>
      </c>
      <c r="Z3198">
        <f>HYPERLINK("https://hotel-media.eclerx.com/savepage/tk_1546241528244599_sr_188.html","info")</f>
        <v/>
      </c>
      <c r="AA3198" t="n">
        <v>-6163867</v>
      </c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140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6163867</v>
      </c>
      <c r="AZ3198" t="s">
        <v>1374</v>
      </c>
      <c r="BA3198" t="s"/>
      <c r="BB3198" t="n">
        <v>217031</v>
      </c>
      <c r="BC3198" t="n">
        <v>52.522652</v>
      </c>
      <c r="BD3198" t="n">
        <v>52.522652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1373</v>
      </c>
      <c r="F3199" t="n">
        <v>-1</v>
      </c>
      <c r="G3199" t="s">
        <v>74</v>
      </c>
      <c r="H3199" t="s">
        <v>75</v>
      </c>
      <c r="I3199" t="s"/>
      <c r="J3199" t="s">
        <v>74</v>
      </c>
      <c r="K3199" t="n">
        <v>99.01000000000001</v>
      </c>
      <c r="L3199" t="s">
        <v>76</v>
      </c>
      <c r="M3199" t="s"/>
      <c r="N3199" t="s">
        <v>1375</v>
      </c>
      <c r="O3199" t="s">
        <v>78</v>
      </c>
      <c r="P3199" t="s">
        <v>1373</v>
      </c>
      <c r="Q3199" t="s"/>
      <c r="R3199" t="s">
        <v>171</v>
      </c>
      <c r="S3199" t="s">
        <v>610</v>
      </c>
      <c r="T3199" t="s">
        <v>81</v>
      </c>
      <c r="U3199" t="s">
        <v>82</v>
      </c>
      <c r="V3199" t="s">
        <v>83</v>
      </c>
      <c r="W3199" t="s">
        <v>109</v>
      </c>
      <c r="X3199" t="s"/>
      <c r="Y3199" t="s">
        <v>85</v>
      </c>
      <c r="Z3199">
        <f>HYPERLINK("https://hotel-media.eclerx.com/savepage/tk_1546241528244599_sr_188.html","info")</f>
        <v/>
      </c>
      <c r="AA3199" t="n">
        <v>-6163867</v>
      </c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140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6163867</v>
      </c>
      <c r="AZ3199" t="s">
        <v>1374</v>
      </c>
      <c r="BA3199" t="s"/>
      <c r="BB3199" t="n">
        <v>217031</v>
      </c>
      <c r="BC3199" t="n">
        <v>52.522652</v>
      </c>
      <c r="BD3199" t="n">
        <v>52.522652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1373</v>
      </c>
      <c r="F3200" t="n">
        <v>-1</v>
      </c>
      <c r="G3200" t="s">
        <v>74</v>
      </c>
      <c r="H3200" t="s">
        <v>75</v>
      </c>
      <c r="I3200" t="s"/>
      <c r="J3200" t="s">
        <v>74</v>
      </c>
      <c r="K3200" t="n">
        <v>129</v>
      </c>
      <c r="L3200" t="s">
        <v>76</v>
      </c>
      <c r="M3200" t="s"/>
      <c r="N3200" t="s">
        <v>296</v>
      </c>
      <c r="O3200" t="s">
        <v>78</v>
      </c>
      <c r="P3200" t="s">
        <v>1373</v>
      </c>
      <c r="Q3200" t="s"/>
      <c r="R3200" t="s">
        <v>171</v>
      </c>
      <c r="S3200" t="s">
        <v>489</v>
      </c>
      <c r="T3200" t="s">
        <v>81</v>
      </c>
      <c r="U3200" t="s">
        <v>82</v>
      </c>
      <c r="V3200" t="s">
        <v>83</v>
      </c>
      <c r="W3200" t="s">
        <v>84</v>
      </c>
      <c r="X3200" t="s"/>
      <c r="Y3200" t="s">
        <v>85</v>
      </c>
      <c r="Z3200">
        <f>HYPERLINK("https://hotel-media.eclerx.com/savepage/tk_1546241528244599_sr_188.html","info")</f>
        <v/>
      </c>
      <c r="AA3200" t="n">
        <v>-6163867</v>
      </c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140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6163867</v>
      </c>
      <c r="AZ3200" t="s">
        <v>1374</v>
      </c>
      <c r="BA3200" t="s"/>
      <c r="BB3200" t="n">
        <v>217031</v>
      </c>
      <c r="BC3200" t="n">
        <v>52.522652</v>
      </c>
      <c r="BD3200" t="n">
        <v>52.522652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2574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58.5</v>
      </c>
      <c r="L3201" t="s">
        <v>76</v>
      </c>
      <c r="M3201" t="s"/>
      <c r="N3201" t="s">
        <v>93</v>
      </c>
      <c r="O3201" t="s">
        <v>78</v>
      </c>
      <c r="P3201" t="s">
        <v>2574</v>
      </c>
      <c r="Q3201" t="s"/>
      <c r="R3201" t="s">
        <v>79</v>
      </c>
      <c r="S3201" t="s">
        <v>1953</v>
      </c>
      <c r="T3201" t="s">
        <v>81</v>
      </c>
      <c r="U3201" t="s">
        <v>82</v>
      </c>
      <c r="V3201" t="s">
        <v>83</v>
      </c>
      <c r="W3201" t="s">
        <v>84</v>
      </c>
      <c r="X3201" t="s"/>
      <c r="Y3201" t="s">
        <v>85</v>
      </c>
      <c r="Z3201">
        <f>HYPERLINK("https://hotel-media.eclerx.com/savepage/tk_15462419020038555_sr_189.html","info")</f>
        <v/>
      </c>
      <c r="AA3201" t="n">
        <v>-6859055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304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6859055</v>
      </c>
      <c r="AZ3201" t="s">
        <v>2575</v>
      </c>
      <c r="BA3201" t="s"/>
      <c r="BB3201" t="n">
        <v>171415</v>
      </c>
      <c r="BC3201" t="n">
        <v>52.50573</v>
      </c>
      <c r="BD3201" t="n">
        <v>52.50573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2574</v>
      </c>
      <c r="F3202" t="n">
        <v>-1</v>
      </c>
      <c r="G3202" t="s">
        <v>74</v>
      </c>
      <c r="H3202" t="s">
        <v>75</v>
      </c>
      <c r="I3202" t="s"/>
      <c r="J3202" t="s">
        <v>74</v>
      </c>
      <c r="K3202" t="n">
        <v>59</v>
      </c>
      <c r="L3202" t="s">
        <v>76</v>
      </c>
      <c r="M3202" t="s"/>
      <c r="N3202" t="s">
        <v>2576</v>
      </c>
      <c r="O3202" t="s">
        <v>78</v>
      </c>
      <c r="P3202" t="s">
        <v>2574</v>
      </c>
      <c r="Q3202" t="s"/>
      <c r="R3202" t="s">
        <v>79</v>
      </c>
      <c r="S3202" t="s">
        <v>286</v>
      </c>
      <c r="T3202" t="s">
        <v>81</v>
      </c>
      <c r="U3202" t="s">
        <v>82</v>
      </c>
      <c r="V3202" t="s">
        <v>83</v>
      </c>
      <c r="W3202" t="s">
        <v>109</v>
      </c>
      <c r="X3202" t="s"/>
      <c r="Y3202" t="s">
        <v>85</v>
      </c>
      <c r="Z3202">
        <f>HYPERLINK("https://hotel-media.eclerx.com/savepage/tk_15462419020038555_sr_189.html","info")</f>
        <v/>
      </c>
      <c r="AA3202" t="n">
        <v>-6859055</v>
      </c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304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6859055</v>
      </c>
      <c r="AZ3202" t="s">
        <v>2575</v>
      </c>
      <c r="BA3202" t="s"/>
      <c r="BB3202" t="n">
        <v>171415</v>
      </c>
      <c r="BC3202" t="n">
        <v>52.50573</v>
      </c>
      <c r="BD3202" t="n">
        <v>52.50573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2574</v>
      </c>
      <c r="F3203" t="n">
        <v>-1</v>
      </c>
      <c r="G3203" t="s">
        <v>74</v>
      </c>
      <c r="H3203" t="s">
        <v>75</v>
      </c>
      <c r="I3203" t="s"/>
      <c r="J3203" t="s">
        <v>74</v>
      </c>
      <c r="K3203" t="n">
        <v>59</v>
      </c>
      <c r="L3203" t="s">
        <v>76</v>
      </c>
      <c r="M3203" t="s"/>
      <c r="N3203" t="s">
        <v>137</v>
      </c>
      <c r="O3203" t="s">
        <v>78</v>
      </c>
      <c r="P3203" t="s">
        <v>2574</v>
      </c>
      <c r="Q3203" t="s"/>
      <c r="R3203" t="s">
        <v>79</v>
      </c>
      <c r="S3203" t="s">
        <v>286</v>
      </c>
      <c r="T3203" t="s">
        <v>81</v>
      </c>
      <c r="U3203" t="s">
        <v>82</v>
      </c>
      <c r="V3203" t="s">
        <v>83</v>
      </c>
      <c r="W3203" t="s">
        <v>109</v>
      </c>
      <c r="X3203" t="s"/>
      <c r="Y3203" t="s">
        <v>85</v>
      </c>
      <c r="Z3203">
        <f>HYPERLINK("https://hotel-media.eclerx.com/savepage/tk_15462419020038555_sr_189.html","info")</f>
        <v/>
      </c>
      <c r="AA3203" t="n">
        <v>-6859055</v>
      </c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304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6859055</v>
      </c>
      <c r="AZ3203" t="s">
        <v>2575</v>
      </c>
      <c r="BA3203" t="s"/>
      <c r="BB3203" t="n">
        <v>171415</v>
      </c>
      <c r="BC3203" t="n">
        <v>52.50573</v>
      </c>
      <c r="BD3203" t="n">
        <v>52.50573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2574</v>
      </c>
      <c r="F3204" t="n">
        <v>-1</v>
      </c>
      <c r="G3204" t="s">
        <v>74</v>
      </c>
      <c r="H3204" t="s">
        <v>75</v>
      </c>
      <c r="I3204" t="s"/>
      <c r="J3204" t="s">
        <v>74</v>
      </c>
      <c r="K3204" t="n">
        <v>64.98999999999999</v>
      </c>
      <c r="L3204" t="s">
        <v>76</v>
      </c>
      <c r="M3204" t="s"/>
      <c r="N3204" t="s">
        <v>2576</v>
      </c>
      <c r="O3204" t="s">
        <v>78</v>
      </c>
      <c r="P3204" t="s">
        <v>2574</v>
      </c>
      <c r="Q3204" t="s"/>
      <c r="R3204" t="s">
        <v>79</v>
      </c>
      <c r="S3204" t="s">
        <v>1123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>
        <f>HYPERLINK("https://hotel-media.eclerx.com/savepage/tk_15462419020038555_sr_189.html","info")</f>
        <v/>
      </c>
      <c r="AA3204" t="n">
        <v>-6859055</v>
      </c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304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6859055</v>
      </c>
      <c r="AZ3204" t="s">
        <v>2575</v>
      </c>
      <c r="BA3204" t="s"/>
      <c r="BB3204" t="n">
        <v>171415</v>
      </c>
      <c r="BC3204" t="n">
        <v>52.50573</v>
      </c>
      <c r="BD3204" t="n">
        <v>52.50573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2574</v>
      </c>
      <c r="F3205" t="n">
        <v>-1</v>
      </c>
      <c r="G3205" t="s">
        <v>74</v>
      </c>
      <c r="H3205" t="s">
        <v>75</v>
      </c>
      <c r="I3205" t="s"/>
      <c r="J3205" t="s">
        <v>74</v>
      </c>
      <c r="K3205" t="n">
        <v>64.98999999999999</v>
      </c>
      <c r="L3205" t="s">
        <v>76</v>
      </c>
      <c r="M3205" t="s"/>
      <c r="N3205" t="s">
        <v>137</v>
      </c>
      <c r="O3205" t="s">
        <v>78</v>
      </c>
      <c r="P3205" t="s">
        <v>2574</v>
      </c>
      <c r="Q3205" t="s"/>
      <c r="R3205" t="s">
        <v>79</v>
      </c>
      <c r="S3205" t="s">
        <v>1123</v>
      </c>
      <c r="T3205" t="s">
        <v>81</v>
      </c>
      <c r="U3205" t="s">
        <v>82</v>
      </c>
      <c r="V3205" t="s">
        <v>83</v>
      </c>
      <c r="W3205" t="s">
        <v>84</v>
      </c>
      <c r="X3205" t="s"/>
      <c r="Y3205" t="s">
        <v>85</v>
      </c>
      <c r="Z3205">
        <f>HYPERLINK("https://hotel-media.eclerx.com/savepage/tk_15462419020038555_sr_189.html","info")</f>
        <v/>
      </c>
      <c r="AA3205" t="n">
        <v>-6859055</v>
      </c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304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6859055</v>
      </c>
      <c r="AZ3205" t="s">
        <v>2575</v>
      </c>
      <c r="BA3205" t="s"/>
      <c r="BB3205" t="n">
        <v>171415</v>
      </c>
      <c r="BC3205" t="n">
        <v>52.50573</v>
      </c>
      <c r="BD3205" t="n">
        <v>52.50573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2577</v>
      </c>
      <c r="F3206" t="n">
        <v>-1</v>
      </c>
      <c r="G3206" t="s">
        <v>74</v>
      </c>
      <c r="H3206" t="s">
        <v>75</v>
      </c>
      <c r="I3206" t="s"/>
      <c r="J3206" t="s">
        <v>74</v>
      </c>
      <c r="K3206" t="n">
        <v>80.75</v>
      </c>
      <c r="L3206" t="s">
        <v>76</v>
      </c>
      <c r="M3206" t="s"/>
      <c r="N3206" t="s">
        <v>93</v>
      </c>
      <c r="O3206" t="s">
        <v>78</v>
      </c>
      <c r="P3206" t="s">
        <v>2577</v>
      </c>
      <c r="Q3206" t="s"/>
      <c r="R3206" t="s">
        <v>112</v>
      </c>
      <c r="S3206" t="s">
        <v>2044</v>
      </c>
      <c r="T3206" t="s">
        <v>81</v>
      </c>
      <c r="U3206" t="s">
        <v>82</v>
      </c>
      <c r="V3206" t="s">
        <v>83</v>
      </c>
      <c r="W3206" t="s">
        <v>109</v>
      </c>
      <c r="X3206" t="s"/>
      <c r="Y3206" t="s">
        <v>85</v>
      </c>
      <c r="Z3206">
        <f>HYPERLINK("https://hotel-media.eclerx.com/savepage/tk_15462415126375754_sr_188.html","info")</f>
        <v/>
      </c>
      <c r="AA3206" t="n">
        <v>-4444462</v>
      </c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131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4444462</v>
      </c>
      <c r="AZ3206" t="s">
        <v>2578</v>
      </c>
      <c r="BA3206" t="s"/>
      <c r="BB3206" t="n">
        <v>882112</v>
      </c>
      <c r="BC3206" t="n">
        <v>52.550934</v>
      </c>
      <c r="BD3206" t="n">
        <v>52.550934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2577</v>
      </c>
      <c r="F3207" t="n">
        <v>-1</v>
      </c>
      <c r="G3207" t="s">
        <v>74</v>
      </c>
      <c r="H3207" t="s">
        <v>75</v>
      </c>
      <c r="I3207" t="s"/>
      <c r="J3207" t="s">
        <v>74</v>
      </c>
      <c r="K3207" t="n">
        <v>90.75</v>
      </c>
      <c r="L3207" t="s">
        <v>76</v>
      </c>
      <c r="M3207" t="s"/>
      <c r="N3207" t="s">
        <v>104</v>
      </c>
      <c r="O3207" t="s">
        <v>78</v>
      </c>
      <c r="P3207" t="s">
        <v>2577</v>
      </c>
      <c r="Q3207" t="s"/>
      <c r="R3207" t="s">
        <v>112</v>
      </c>
      <c r="S3207" t="s">
        <v>2579</v>
      </c>
      <c r="T3207" t="s">
        <v>81</v>
      </c>
      <c r="U3207" t="s">
        <v>82</v>
      </c>
      <c r="V3207" t="s">
        <v>83</v>
      </c>
      <c r="W3207" t="s">
        <v>109</v>
      </c>
      <c r="X3207" t="s"/>
      <c r="Y3207" t="s">
        <v>85</v>
      </c>
      <c r="Z3207">
        <f>HYPERLINK("https://hotel-media.eclerx.com/savepage/tk_15462415126375754_sr_188.html","info")</f>
        <v/>
      </c>
      <c r="AA3207" t="n">
        <v>-4444462</v>
      </c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131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4444462</v>
      </c>
      <c r="AZ3207" t="s">
        <v>2578</v>
      </c>
      <c r="BA3207" t="s"/>
      <c r="BB3207" t="n">
        <v>882112</v>
      </c>
      <c r="BC3207" t="n">
        <v>52.550934</v>
      </c>
      <c r="BD3207" t="n">
        <v>52.550934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2577</v>
      </c>
      <c r="F3208" t="n">
        <v>-1</v>
      </c>
      <c r="G3208" t="s">
        <v>74</v>
      </c>
      <c r="H3208" t="s">
        <v>75</v>
      </c>
      <c r="I3208" t="s"/>
      <c r="J3208" t="s">
        <v>74</v>
      </c>
      <c r="K3208" t="n">
        <v>139</v>
      </c>
      <c r="L3208" t="s">
        <v>76</v>
      </c>
      <c r="M3208" t="s"/>
      <c r="N3208" t="s">
        <v>1753</v>
      </c>
      <c r="O3208" t="s">
        <v>78</v>
      </c>
      <c r="P3208" t="s">
        <v>2577</v>
      </c>
      <c r="Q3208" t="s"/>
      <c r="R3208" t="s">
        <v>112</v>
      </c>
      <c r="S3208" t="s">
        <v>283</v>
      </c>
      <c r="T3208" t="s">
        <v>81</v>
      </c>
      <c r="U3208" t="s">
        <v>82</v>
      </c>
      <c r="V3208" t="s">
        <v>83</v>
      </c>
      <c r="W3208" t="s">
        <v>109</v>
      </c>
      <c r="X3208" t="s"/>
      <c r="Y3208" t="s">
        <v>85</v>
      </c>
      <c r="Z3208">
        <f>HYPERLINK("https://hotel-media.eclerx.com/savepage/tk_15462415126375754_sr_188.html","info")</f>
        <v/>
      </c>
      <c r="AA3208" t="n">
        <v>-4444462</v>
      </c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131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4444462</v>
      </c>
      <c r="AZ3208" t="s">
        <v>2578</v>
      </c>
      <c r="BA3208" t="s"/>
      <c r="BB3208" t="n">
        <v>882112</v>
      </c>
      <c r="BC3208" t="n">
        <v>52.550934</v>
      </c>
      <c r="BD3208" t="n">
        <v>52.550934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1659</v>
      </c>
      <c r="F3209" t="n">
        <v>529952</v>
      </c>
      <c r="G3209" t="s">
        <v>74</v>
      </c>
      <c r="H3209" t="s">
        <v>75</v>
      </c>
      <c r="I3209" t="s"/>
      <c r="J3209" t="s">
        <v>74</v>
      </c>
      <c r="K3209" t="n">
        <v>85</v>
      </c>
      <c r="L3209" t="s">
        <v>76</v>
      </c>
      <c r="M3209" t="s"/>
      <c r="N3209" t="s">
        <v>1660</v>
      </c>
      <c r="O3209" t="s">
        <v>78</v>
      </c>
      <c r="P3209" t="s">
        <v>1661</v>
      </c>
      <c r="Q3209" t="s"/>
      <c r="R3209" t="s">
        <v>171</v>
      </c>
      <c r="S3209" t="s">
        <v>211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>
        <f>HYPERLINK("https://hotel-media.eclerx.com/savepage/tk_15462414056692507_sr_189.html","info")</f>
        <v/>
      </c>
      <c r="AA3209" t="n">
        <v>99250</v>
      </c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64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1626209</v>
      </c>
      <c r="AZ3209" t="s">
        <v>1662</v>
      </c>
      <c r="BA3209" t="s"/>
      <c r="BB3209" t="n">
        <v>172018</v>
      </c>
      <c r="BC3209" t="n">
        <v>52.501811</v>
      </c>
      <c r="BD3209" t="n">
        <v>52.501811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1659</v>
      </c>
      <c r="F3210" t="n">
        <v>529952</v>
      </c>
      <c r="G3210" t="s">
        <v>74</v>
      </c>
      <c r="H3210" t="s">
        <v>75</v>
      </c>
      <c r="I3210" t="s"/>
      <c r="J3210" t="s">
        <v>74</v>
      </c>
      <c r="K3210" t="n">
        <v>94</v>
      </c>
      <c r="L3210" t="s">
        <v>76</v>
      </c>
      <c r="M3210" t="s"/>
      <c r="N3210" t="s">
        <v>1663</v>
      </c>
      <c r="O3210" t="s">
        <v>78</v>
      </c>
      <c r="P3210" t="s">
        <v>1661</v>
      </c>
      <c r="Q3210" t="s"/>
      <c r="R3210" t="s">
        <v>171</v>
      </c>
      <c r="S3210" t="s">
        <v>589</v>
      </c>
      <c r="T3210" t="s">
        <v>81</v>
      </c>
      <c r="U3210" t="s">
        <v>82</v>
      </c>
      <c r="V3210" t="s">
        <v>83</v>
      </c>
      <c r="W3210" t="s">
        <v>84</v>
      </c>
      <c r="X3210" t="s"/>
      <c r="Y3210" t="s">
        <v>85</v>
      </c>
      <c r="Z3210">
        <f>HYPERLINK("https://hotel-media.eclerx.com/savepage/tk_15462414056692507_sr_189.html","info")</f>
        <v/>
      </c>
      <c r="AA3210" t="n">
        <v>99250</v>
      </c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64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1626209</v>
      </c>
      <c r="AZ3210" t="s">
        <v>1662</v>
      </c>
      <c r="BA3210" t="s"/>
      <c r="BB3210" t="n">
        <v>172018</v>
      </c>
      <c r="BC3210" t="n">
        <v>52.501811</v>
      </c>
      <c r="BD3210" t="n">
        <v>52.501811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1659</v>
      </c>
      <c r="F3211" t="n">
        <v>529952</v>
      </c>
      <c r="G3211" t="s">
        <v>74</v>
      </c>
      <c r="H3211" t="s">
        <v>75</v>
      </c>
      <c r="I3211" t="s"/>
      <c r="J3211" t="s">
        <v>74</v>
      </c>
      <c r="K3211" t="n">
        <v>85</v>
      </c>
      <c r="L3211" t="s">
        <v>76</v>
      </c>
      <c r="M3211" t="s"/>
      <c r="N3211" t="s">
        <v>1664</v>
      </c>
      <c r="O3211" t="s">
        <v>78</v>
      </c>
      <c r="P3211" t="s">
        <v>1661</v>
      </c>
      <c r="Q3211" t="s"/>
      <c r="R3211" t="s">
        <v>171</v>
      </c>
      <c r="S3211" t="s">
        <v>211</v>
      </c>
      <c r="T3211" t="s">
        <v>81</v>
      </c>
      <c r="U3211" t="s">
        <v>82</v>
      </c>
      <c r="V3211" t="s">
        <v>83</v>
      </c>
      <c r="W3211" t="s">
        <v>84</v>
      </c>
      <c r="X3211" t="s"/>
      <c r="Y3211" t="s">
        <v>85</v>
      </c>
      <c r="Z3211">
        <f>HYPERLINK("https://hotel-media.eclerx.com/savepage/tk_15462414056692507_sr_189.html","info")</f>
        <v/>
      </c>
      <c r="AA3211" t="n">
        <v>99250</v>
      </c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64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1626209</v>
      </c>
      <c r="AZ3211" t="s">
        <v>1662</v>
      </c>
      <c r="BA3211" t="s"/>
      <c r="BB3211" t="n">
        <v>172018</v>
      </c>
      <c r="BC3211" t="n">
        <v>52.501811</v>
      </c>
      <c r="BD3211" t="n">
        <v>52.501811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1659</v>
      </c>
      <c r="F3212" t="n">
        <v>529952</v>
      </c>
      <c r="G3212" t="s">
        <v>74</v>
      </c>
      <c r="H3212" t="s">
        <v>75</v>
      </c>
      <c r="I3212" t="s"/>
      <c r="J3212" t="s">
        <v>74</v>
      </c>
      <c r="K3212" t="n">
        <v>85</v>
      </c>
      <c r="L3212" t="s">
        <v>76</v>
      </c>
      <c r="M3212" t="s"/>
      <c r="N3212" t="s">
        <v>1665</v>
      </c>
      <c r="O3212" t="s">
        <v>78</v>
      </c>
      <c r="P3212" t="s">
        <v>1661</v>
      </c>
      <c r="Q3212" t="s"/>
      <c r="R3212" t="s">
        <v>171</v>
      </c>
      <c r="S3212" t="s">
        <v>211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>
        <f>HYPERLINK("https://hotel-media.eclerx.com/savepage/tk_15462414056692507_sr_189.html","info")</f>
        <v/>
      </c>
      <c r="AA3212" t="n">
        <v>99250</v>
      </c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64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1626209</v>
      </c>
      <c r="AZ3212" t="s">
        <v>1662</v>
      </c>
      <c r="BA3212" t="s"/>
      <c r="BB3212" t="n">
        <v>172018</v>
      </c>
      <c r="BC3212" t="n">
        <v>52.501811</v>
      </c>
      <c r="BD3212" t="n">
        <v>52.501811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1659</v>
      </c>
      <c r="F3213" t="n">
        <v>529952</v>
      </c>
      <c r="G3213" t="s">
        <v>74</v>
      </c>
      <c r="H3213" t="s">
        <v>75</v>
      </c>
      <c r="I3213" t="s"/>
      <c r="J3213" t="s">
        <v>74</v>
      </c>
      <c r="K3213" t="n">
        <v>85</v>
      </c>
      <c r="L3213" t="s">
        <v>76</v>
      </c>
      <c r="M3213" t="s"/>
      <c r="N3213" t="s">
        <v>1666</v>
      </c>
      <c r="O3213" t="s">
        <v>78</v>
      </c>
      <c r="P3213" t="s">
        <v>1661</v>
      </c>
      <c r="Q3213" t="s"/>
      <c r="R3213" t="s">
        <v>171</v>
      </c>
      <c r="S3213" t="s">
        <v>211</v>
      </c>
      <c r="T3213" t="s">
        <v>81</v>
      </c>
      <c r="U3213" t="s">
        <v>82</v>
      </c>
      <c r="V3213" t="s">
        <v>83</v>
      </c>
      <c r="W3213" t="s">
        <v>84</v>
      </c>
      <c r="X3213" t="s"/>
      <c r="Y3213" t="s">
        <v>85</v>
      </c>
      <c r="Z3213">
        <f>HYPERLINK("https://hotel-media.eclerx.com/savepage/tk_15462414056692507_sr_189.html","info")</f>
        <v/>
      </c>
      <c r="AA3213" t="n">
        <v>99250</v>
      </c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64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1626209</v>
      </c>
      <c r="AZ3213" t="s">
        <v>1662</v>
      </c>
      <c r="BA3213" t="s"/>
      <c r="BB3213" t="n">
        <v>172018</v>
      </c>
      <c r="BC3213" t="n">
        <v>52.501811</v>
      </c>
      <c r="BD3213" t="n">
        <v>52.501811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1659</v>
      </c>
      <c r="F3214" t="n">
        <v>529952</v>
      </c>
      <c r="G3214" t="s">
        <v>74</v>
      </c>
      <c r="H3214" t="s">
        <v>75</v>
      </c>
      <c r="I3214" t="s"/>
      <c r="J3214" t="s">
        <v>74</v>
      </c>
      <c r="K3214" t="n">
        <v>94</v>
      </c>
      <c r="L3214" t="s">
        <v>76</v>
      </c>
      <c r="M3214" t="s"/>
      <c r="N3214" t="s">
        <v>1664</v>
      </c>
      <c r="O3214" t="s">
        <v>78</v>
      </c>
      <c r="P3214" t="s">
        <v>1661</v>
      </c>
      <c r="Q3214" t="s"/>
      <c r="R3214" t="s">
        <v>171</v>
      </c>
      <c r="S3214" t="s">
        <v>589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>
        <f>HYPERLINK("https://hotel-media.eclerx.com/savepage/tk_15462414056692507_sr_189.html","info")</f>
        <v/>
      </c>
      <c r="AA3214" t="n">
        <v>99250</v>
      </c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64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1626209</v>
      </c>
      <c r="AZ3214" t="s">
        <v>1662</v>
      </c>
      <c r="BA3214" t="s"/>
      <c r="BB3214" t="n">
        <v>172018</v>
      </c>
      <c r="BC3214" t="n">
        <v>52.501811</v>
      </c>
      <c r="BD3214" t="n">
        <v>52.501811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1659</v>
      </c>
      <c r="F3215" t="n">
        <v>529952</v>
      </c>
      <c r="G3215" t="s">
        <v>74</v>
      </c>
      <c r="H3215" t="s">
        <v>75</v>
      </c>
      <c r="I3215" t="s"/>
      <c r="J3215" t="s">
        <v>74</v>
      </c>
      <c r="K3215" t="n">
        <v>94</v>
      </c>
      <c r="L3215" t="s">
        <v>76</v>
      </c>
      <c r="M3215" t="s"/>
      <c r="N3215" t="s">
        <v>1665</v>
      </c>
      <c r="O3215" t="s">
        <v>78</v>
      </c>
      <c r="P3215" t="s">
        <v>1661</v>
      </c>
      <c r="Q3215" t="s"/>
      <c r="R3215" t="s">
        <v>171</v>
      </c>
      <c r="S3215" t="s">
        <v>589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>
        <f>HYPERLINK("https://hotel-media.eclerx.com/savepage/tk_15462414056692507_sr_189.html","info")</f>
        <v/>
      </c>
      <c r="AA3215" t="n">
        <v>99250</v>
      </c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64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1626209</v>
      </c>
      <c r="AZ3215" t="s">
        <v>1662</v>
      </c>
      <c r="BA3215" t="s"/>
      <c r="BB3215" t="n">
        <v>172018</v>
      </c>
      <c r="BC3215" t="n">
        <v>52.501811</v>
      </c>
      <c r="BD3215" t="n">
        <v>52.501811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1659</v>
      </c>
      <c r="F3216" t="n">
        <v>529952</v>
      </c>
      <c r="G3216" t="s">
        <v>74</v>
      </c>
      <c r="H3216" t="s">
        <v>75</v>
      </c>
      <c r="I3216" t="s"/>
      <c r="J3216" t="s">
        <v>74</v>
      </c>
      <c r="K3216" t="n">
        <v>94</v>
      </c>
      <c r="L3216" t="s">
        <v>76</v>
      </c>
      <c r="M3216" t="s"/>
      <c r="N3216" t="s">
        <v>1666</v>
      </c>
      <c r="O3216" t="s">
        <v>78</v>
      </c>
      <c r="P3216" t="s">
        <v>1661</v>
      </c>
      <c r="Q3216" t="s"/>
      <c r="R3216" t="s">
        <v>171</v>
      </c>
      <c r="S3216" t="s">
        <v>589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>
        <f>HYPERLINK("https://hotel-media.eclerx.com/savepage/tk_15462414056692507_sr_189.html","info")</f>
        <v/>
      </c>
      <c r="AA3216" t="n">
        <v>99250</v>
      </c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64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1626209</v>
      </c>
      <c r="AZ3216" t="s">
        <v>1662</v>
      </c>
      <c r="BA3216" t="s"/>
      <c r="BB3216" t="n">
        <v>172018</v>
      </c>
      <c r="BC3216" t="n">
        <v>52.501811</v>
      </c>
      <c r="BD3216" t="n">
        <v>52.501811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1659</v>
      </c>
      <c r="F3217" t="n">
        <v>529952</v>
      </c>
      <c r="G3217" t="s">
        <v>74</v>
      </c>
      <c r="H3217" t="s">
        <v>75</v>
      </c>
      <c r="I3217" t="s"/>
      <c r="J3217" t="s">
        <v>74</v>
      </c>
      <c r="K3217" t="n">
        <v>99</v>
      </c>
      <c r="L3217" t="s">
        <v>76</v>
      </c>
      <c r="M3217" t="s"/>
      <c r="N3217" t="s">
        <v>1667</v>
      </c>
      <c r="O3217" t="s">
        <v>78</v>
      </c>
      <c r="P3217" t="s">
        <v>1661</v>
      </c>
      <c r="Q3217" t="s"/>
      <c r="R3217" t="s">
        <v>171</v>
      </c>
      <c r="S3217" t="s">
        <v>200</v>
      </c>
      <c r="T3217" t="s">
        <v>81</v>
      </c>
      <c r="U3217" t="s">
        <v>82</v>
      </c>
      <c r="V3217" t="s">
        <v>83</v>
      </c>
      <c r="W3217" t="s">
        <v>84</v>
      </c>
      <c r="X3217" t="s"/>
      <c r="Y3217" t="s">
        <v>85</v>
      </c>
      <c r="Z3217">
        <f>HYPERLINK("https://hotel-media.eclerx.com/savepage/tk_15462414056692507_sr_189.html","info")</f>
        <v/>
      </c>
      <c r="AA3217" t="n">
        <v>99250</v>
      </c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64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1626209</v>
      </c>
      <c r="AZ3217" t="s">
        <v>1662</v>
      </c>
      <c r="BA3217" t="s"/>
      <c r="BB3217" t="n">
        <v>172018</v>
      </c>
      <c r="BC3217" t="n">
        <v>52.501811</v>
      </c>
      <c r="BD3217" t="n">
        <v>52.501811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1659</v>
      </c>
      <c r="F3218" t="n">
        <v>529952</v>
      </c>
      <c r="G3218" t="s">
        <v>74</v>
      </c>
      <c r="H3218" t="s">
        <v>75</v>
      </c>
      <c r="I3218" t="s"/>
      <c r="J3218" t="s">
        <v>74</v>
      </c>
      <c r="K3218" t="n">
        <v>109</v>
      </c>
      <c r="L3218" t="s">
        <v>76</v>
      </c>
      <c r="M3218" t="s"/>
      <c r="N3218" t="s">
        <v>1667</v>
      </c>
      <c r="O3218" t="s">
        <v>78</v>
      </c>
      <c r="P3218" t="s">
        <v>1661</v>
      </c>
      <c r="Q3218" t="s"/>
      <c r="R3218" t="s">
        <v>171</v>
      </c>
      <c r="S3218" t="s">
        <v>202</v>
      </c>
      <c r="T3218" t="s">
        <v>81</v>
      </c>
      <c r="U3218" t="s">
        <v>82</v>
      </c>
      <c r="V3218" t="s">
        <v>83</v>
      </c>
      <c r="W3218" t="s">
        <v>84</v>
      </c>
      <c r="X3218" t="s"/>
      <c r="Y3218" t="s">
        <v>85</v>
      </c>
      <c r="Z3218">
        <f>HYPERLINK("https://hotel-media.eclerx.com/savepage/tk_15462414056692507_sr_189.html","info")</f>
        <v/>
      </c>
      <c r="AA3218" t="n">
        <v>99250</v>
      </c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64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1626209</v>
      </c>
      <c r="AZ3218" t="s">
        <v>1662</v>
      </c>
      <c r="BA3218" t="s"/>
      <c r="BB3218" t="n">
        <v>172018</v>
      </c>
      <c r="BC3218" t="n">
        <v>52.501811</v>
      </c>
      <c r="BD3218" t="n">
        <v>52.501811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2396</v>
      </c>
      <c r="F3219" t="n">
        <v>2970437</v>
      </c>
      <c r="G3219" t="s">
        <v>74</v>
      </c>
      <c r="H3219" t="s">
        <v>75</v>
      </c>
      <c r="I3219" t="s"/>
      <c r="J3219" t="s">
        <v>74</v>
      </c>
      <c r="K3219" t="n">
        <v>85.5</v>
      </c>
      <c r="L3219" t="s">
        <v>76</v>
      </c>
      <c r="M3219" t="s"/>
      <c r="N3219" t="s">
        <v>93</v>
      </c>
      <c r="O3219" t="s">
        <v>78</v>
      </c>
      <c r="P3219" t="s">
        <v>2397</v>
      </c>
      <c r="Q3219" t="s"/>
      <c r="R3219" t="s">
        <v>171</v>
      </c>
      <c r="S3219" t="s">
        <v>2018</v>
      </c>
      <c r="T3219" t="s">
        <v>81</v>
      </c>
      <c r="U3219" t="s">
        <v>82</v>
      </c>
      <c r="V3219" t="s">
        <v>83</v>
      </c>
      <c r="W3219" t="s">
        <v>109</v>
      </c>
      <c r="X3219" t="s"/>
      <c r="Y3219" t="s">
        <v>85</v>
      </c>
      <c r="Z3219">
        <f>HYPERLINK("https://hotel-media.eclerx.com/savepage/tk_15462418210545049_sr_188.html","info")</f>
        <v/>
      </c>
      <c r="AA3219" t="n">
        <v>476322</v>
      </c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297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2366109</v>
      </c>
      <c r="AZ3219" t="s">
        <v>2398</v>
      </c>
      <c r="BA3219" t="s"/>
      <c r="BB3219" t="n">
        <v>765336</v>
      </c>
      <c r="BC3219" t="n">
        <v>52.523103</v>
      </c>
      <c r="BD3219" t="n">
        <v>52.523103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2396</v>
      </c>
      <c r="F3220" t="n">
        <v>2970437</v>
      </c>
      <c r="G3220" t="s">
        <v>74</v>
      </c>
      <c r="H3220" t="s">
        <v>75</v>
      </c>
      <c r="I3220" t="s"/>
      <c r="J3220" t="s">
        <v>74</v>
      </c>
      <c r="K3220" t="n">
        <v>94.5</v>
      </c>
      <c r="L3220" t="s">
        <v>76</v>
      </c>
      <c r="M3220" t="s"/>
      <c r="N3220" t="s">
        <v>183</v>
      </c>
      <c r="O3220" t="s">
        <v>78</v>
      </c>
      <c r="P3220" t="s">
        <v>2397</v>
      </c>
      <c r="Q3220" t="s"/>
      <c r="R3220" t="s">
        <v>171</v>
      </c>
      <c r="S3220" t="s">
        <v>642</v>
      </c>
      <c r="T3220" t="s">
        <v>81</v>
      </c>
      <c r="U3220" t="s">
        <v>82</v>
      </c>
      <c r="V3220" t="s">
        <v>83</v>
      </c>
      <c r="W3220" t="s">
        <v>109</v>
      </c>
      <c r="X3220" t="s"/>
      <c r="Y3220" t="s">
        <v>85</v>
      </c>
      <c r="Z3220">
        <f>HYPERLINK("https://hotel-media.eclerx.com/savepage/tk_15462418210545049_sr_188.html","info")</f>
        <v/>
      </c>
      <c r="AA3220" t="n">
        <v>476322</v>
      </c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297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2366109</v>
      </c>
      <c r="AZ3220" t="s">
        <v>2398</v>
      </c>
      <c r="BA3220" t="s"/>
      <c r="BB3220" t="n">
        <v>765336</v>
      </c>
      <c r="BC3220" t="n">
        <v>52.523103</v>
      </c>
      <c r="BD3220" t="n">
        <v>52.523103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2396</v>
      </c>
      <c r="F3221" t="n">
        <v>2970437</v>
      </c>
      <c r="G3221" t="s">
        <v>74</v>
      </c>
      <c r="H3221" t="s">
        <v>75</v>
      </c>
      <c r="I3221" t="s"/>
      <c r="J3221" t="s">
        <v>74</v>
      </c>
      <c r="K3221" t="n">
        <v>105</v>
      </c>
      <c r="L3221" t="s">
        <v>76</v>
      </c>
      <c r="M3221" t="s"/>
      <c r="N3221" t="s">
        <v>182</v>
      </c>
      <c r="O3221" t="s">
        <v>78</v>
      </c>
      <c r="P3221" t="s">
        <v>2397</v>
      </c>
      <c r="Q3221" t="s"/>
      <c r="R3221" t="s">
        <v>171</v>
      </c>
      <c r="S3221" t="s">
        <v>225</v>
      </c>
      <c r="T3221" t="s">
        <v>81</v>
      </c>
      <c r="U3221" t="s">
        <v>82</v>
      </c>
      <c r="V3221" t="s">
        <v>83</v>
      </c>
      <c r="W3221" t="s">
        <v>109</v>
      </c>
      <c r="X3221" t="s"/>
      <c r="Y3221" t="s">
        <v>85</v>
      </c>
      <c r="Z3221">
        <f>HYPERLINK("https://hotel-media.eclerx.com/savepage/tk_15462418210545049_sr_188.html","info")</f>
        <v/>
      </c>
      <c r="AA3221" t="n">
        <v>476322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297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2366109</v>
      </c>
      <c r="AZ3221" t="s">
        <v>2398</v>
      </c>
      <c r="BA3221" t="s"/>
      <c r="BB3221" t="n">
        <v>765336</v>
      </c>
      <c r="BC3221" t="n">
        <v>52.523103</v>
      </c>
      <c r="BD3221" t="n">
        <v>52.523103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2306</v>
      </c>
      <c r="F3222" t="n">
        <v>3584716</v>
      </c>
      <c r="G3222" t="s">
        <v>74</v>
      </c>
      <c r="H3222" t="s">
        <v>75</v>
      </c>
      <c r="I3222" t="s"/>
      <c r="J3222" t="s">
        <v>74</v>
      </c>
      <c r="K3222" t="n">
        <v>39.6</v>
      </c>
      <c r="L3222" t="s">
        <v>76</v>
      </c>
      <c r="M3222" t="s"/>
      <c r="N3222" t="s">
        <v>1252</v>
      </c>
      <c r="O3222" t="s">
        <v>78</v>
      </c>
      <c r="P3222" t="s">
        <v>2307</v>
      </c>
      <c r="Q3222" t="s"/>
      <c r="R3222" t="s">
        <v>79</v>
      </c>
      <c r="S3222" t="s">
        <v>1053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>
        <f>HYPERLINK("https://hotel-media.eclerx.com/savepage/tk_15462423601397762_sr_189.html","info")</f>
        <v/>
      </c>
      <c r="AA3222" t="n">
        <v>209310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517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955207</v>
      </c>
      <c r="AZ3222" t="s">
        <v>2308</v>
      </c>
      <c r="BA3222" t="s"/>
      <c r="BB3222" t="n">
        <v>252598</v>
      </c>
      <c r="BC3222" t="n">
        <v>52.494011</v>
      </c>
      <c r="BD3222" t="n">
        <v>52.494011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2306</v>
      </c>
      <c r="F3223" t="n">
        <v>3584716</v>
      </c>
      <c r="G3223" t="s">
        <v>74</v>
      </c>
      <c r="H3223" t="s">
        <v>75</v>
      </c>
      <c r="I3223" t="s"/>
      <c r="J3223" t="s">
        <v>74</v>
      </c>
      <c r="K3223" t="n">
        <v>41.63</v>
      </c>
      <c r="L3223" t="s">
        <v>76</v>
      </c>
      <c r="M3223" t="s"/>
      <c r="N3223" t="s">
        <v>93</v>
      </c>
      <c r="O3223" t="s">
        <v>78</v>
      </c>
      <c r="P3223" t="s">
        <v>2307</v>
      </c>
      <c r="Q3223" t="s"/>
      <c r="R3223" t="s">
        <v>79</v>
      </c>
      <c r="S3223" t="s">
        <v>2309</v>
      </c>
      <c r="T3223" t="s">
        <v>81</v>
      </c>
      <c r="U3223" t="s">
        <v>82</v>
      </c>
      <c r="V3223" t="s">
        <v>83</v>
      </c>
      <c r="W3223" t="s">
        <v>84</v>
      </c>
      <c r="X3223" t="s"/>
      <c r="Y3223" t="s">
        <v>85</v>
      </c>
      <c r="Z3223">
        <f>HYPERLINK("https://hotel-media.eclerx.com/savepage/tk_15462423601397762_sr_189.html","info")</f>
        <v/>
      </c>
      <c r="AA3223" t="n">
        <v>209310</v>
      </c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517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955207</v>
      </c>
      <c r="AZ3223" t="s">
        <v>2308</v>
      </c>
      <c r="BA3223" t="s"/>
      <c r="BB3223" t="n">
        <v>252598</v>
      </c>
      <c r="BC3223" t="n">
        <v>52.494011</v>
      </c>
      <c r="BD3223" t="n">
        <v>52.494011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2306</v>
      </c>
      <c r="F3224" t="n">
        <v>3584716</v>
      </c>
      <c r="G3224" t="s">
        <v>74</v>
      </c>
      <c r="H3224" t="s">
        <v>75</v>
      </c>
      <c r="I3224" t="s"/>
      <c r="J3224" t="s">
        <v>74</v>
      </c>
      <c r="K3224" t="n">
        <v>45</v>
      </c>
      <c r="L3224" t="s">
        <v>76</v>
      </c>
      <c r="M3224" t="s"/>
      <c r="N3224" t="s">
        <v>95</v>
      </c>
      <c r="O3224" t="s">
        <v>78</v>
      </c>
      <c r="P3224" t="s">
        <v>2307</v>
      </c>
      <c r="Q3224" t="s"/>
      <c r="R3224" t="s">
        <v>79</v>
      </c>
      <c r="S3224" t="s">
        <v>2310</v>
      </c>
      <c r="T3224" t="s">
        <v>81</v>
      </c>
      <c r="U3224" t="s">
        <v>82</v>
      </c>
      <c r="V3224" t="s">
        <v>83</v>
      </c>
      <c r="W3224" t="s">
        <v>84</v>
      </c>
      <c r="X3224" t="s"/>
      <c r="Y3224" t="s">
        <v>85</v>
      </c>
      <c r="Z3224">
        <f>HYPERLINK("https://hotel-media.eclerx.com/savepage/tk_15462423601397762_sr_189.html","info")</f>
        <v/>
      </c>
      <c r="AA3224" t="n">
        <v>209310</v>
      </c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517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955207</v>
      </c>
      <c r="AZ3224" t="s">
        <v>2308</v>
      </c>
      <c r="BA3224" t="s"/>
      <c r="BB3224" t="n">
        <v>252598</v>
      </c>
      <c r="BC3224" t="n">
        <v>52.494011</v>
      </c>
      <c r="BD3224" t="n">
        <v>52.494011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2404</v>
      </c>
      <c r="F3225" t="n">
        <v>-1</v>
      </c>
      <c r="G3225" t="s">
        <v>74</v>
      </c>
      <c r="H3225" t="s">
        <v>75</v>
      </c>
      <c r="I3225" t="s"/>
      <c r="J3225" t="s">
        <v>74</v>
      </c>
      <c r="K3225" t="n">
        <v>52.95</v>
      </c>
      <c r="L3225" t="s">
        <v>76</v>
      </c>
      <c r="M3225" t="s"/>
      <c r="N3225" t="s">
        <v>95</v>
      </c>
      <c r="O3225" t="s">
        <v>78</v>
      </c>
      <c r="P3225" t="s">
        <v>2404</v>
      </c>
      <c r="Q3225" t="s"/>
      <c r="R3225" t="s">
        <v>171</v>
      </c>
      <c r="S3225" t="s">
        <v>2405</v>
      </c>
      <c r="T3225" t="s">
        <v>81</v>
      </c>
      <c r="U3225" t="s">
        <v>82</v>
      </c>
      <c r="V3225" t="s">
        <v>83</v>
      </c>
      <c r="W3225" t="s">
        <v>109</v>
      </c>
      <c r="X3225" t="s"/>
      <c r="Y3225" t="s">
        <v>85</v>
      </c>
      <c r="Z3225">
        <f>HYPERLINK("https://hotel-media.eclerx.com/savepage/tk_15462418496183486_sr_189.html","info")</f>
        <v/>
      </c>
      <c r="AA3225" t="n">
        <v>-2071568</v>
      </c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281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n">
        <v>2071568</v>
      </c>
      <c r="AZ3225" t="s">
        <v>2406</v>
      </c>
      <c r="BA3225" t="s"/>
      <c r="BB3225" t="n">
        <v>588099</v>
      </c>
      <c r="BC3225" t="n">
        <v>52.513541</v>
      </c>
      <c r="BD3225" t="n">
        <v>52.513541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1348</v>
      </c>
      <c r="F3226" t="n">
        <v>-1</v>
      </c>
      <c r="G3226" t="s">
        <v>74</v>
      </c>
      <c r="H3226" t="s">
        <v>75</v>
      </c>
      <c r="I3226" t="s"/>
      <c r="J3226" t="s">
        <v>74</v>
      </c>
      <c r="K3226" t="n">
        <v>98.7</v>
      </c>
      <c r="L3226" t="s">
        <v>76</v>
      </c>
      <c r="M3226" t="s"/>
      <c r="N3226" t="s">
        <v>95</v>
      </c>
      <c r="O3226" t="s">
        <v>78</v>
      </c>
      <c r="P3226" t="s">
        <v>1348</v>
      </c>
      <c r="Q3226" t="s"/>
      <c r="R3226" t="s">
        <v>171</v>
      </c>
      <c r="S3226" t="s">
        <v>142</v>
      </c>
      <c r="T3226" t="s">
        <v>81</v>
      </c>
      <c r="U3226" t="s">
        <v>82</v>
      </c>
      <c r="V3226" t="s">
        <v>83</v>
      </c>
      <c r="W3226" t="s">
        <v>109</v>
      </c>
      <c r="X3226" t="s"/>
      <c r="Y3226" t="s">
        <v>85</v>
      </c>
      <c r="Z3226">
        <f>HYPERLINK("https://hotel-media.eclerx.com/savepage/tk_15462413057859793_sr_189.html","info")</f>
        <v/>
      </c>
      <c r="AA3226" t="n">
        <v>-8979257</v>
      </c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16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n">
        <v>8979257</v>
      </c>
      <c r="AZ3226" t="s">
        <v>1349</v>
      </c>
      <c r="BA3226" t="s"/>
      <c r="BB3226" t="n">
        <v>909620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2580</v>
      </c>
      <c r="F3227" t="n">
        <v>529919</v>
      </c>
      <c r="G3227" t="s">
        <v>74</v>
      </c>
      <c r="H3227" t="s">
        <v>75</v>
      </c>
      <c r="I3227" t="s"/>
      <c r="J3227" t="s">
        <v>74</v>
      </c>
      <c r="K3227" t="n">
        <v>103</v>
      </c>
      <c r="L3227" t="s">
        <v>76</v>
      </c>
      <c r="M3227" t="s"/>
      <c r="N3227" t="s">
        <v>2581</v>
      </c>
      <c r="O3227" t="s">
        <v>78</v>
      </c>
      <c r="P3227" t="s">
        <v>2582</v>
      </c>
      <c r="Q3227" t="s"/>
      <c r="R3227" t="s">
        <v>112</v>
      </c>
      <c r="S3227" t="s">
        <v>223</v>
      </c>
      <c r="T3227" t="s">
        <v>81</v>
      </c>
      <c r="U3227" t="s">
        <v>82</v>
      </c>
      <c r="V3227" t="s">
        <v>83</v>
      </c>
      <c r="W3227" t="s">
        <v>109</v>
      </c>
      <c r="X3227" t="s"/>
      <c r="Y3227" t="s">
        <v>85</v>
      </c>
      <c r="Z3227">
        <f>HYPERLINK("https://hotel-media.eclerx.com/savepage/tk_1546241455037518_sr_189.html","info")</f>
        <v/>
      </c>
      <c r="AA3227" t="n">
        <v>5846</v>
      </c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88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n">
        <v>1055227</v>
      </c>
      <c r="AZ3227" t="s">
        <v>2583</v>
      </c>
      <c r="BA3227" t="s"/>
      <c r="BB3227" t="n">
        <v>2288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2580</v>
      </c>
      <c r="F3228" t="n">
        <v>529919</v>
      </c>
      <c r="G3228" t="s">
        <v>74</v>
      </c>
      <c r="H3228" t="s">
        <v>75</v>
      </c>
      <c r="I3228" t="s"/>
      <c r="J3228" t="s">
        <v>74</v>
      </c>
      <c r="K3228" t="n">
        <v>114</v>
      </c>
      <c r="L3228" t="s">
        <v>76</v>
      </c>
      <c r="M3228" t="s"/>
      <c r="N3228" t="s">
        <v>2584</v>
      </c>
      <c r="O3228" t="s">
        <v>78</v>
      </c>
      <c r="P3228" t="s">
        <v>2582</v>
      </c>
      <c r="Q3228" t="s"/>
      <c r="R3228" t="s">
        <v>112</v>
      </c>
      <c r="S3228" t="s">
        <v>417</v>
      </c>
      <c r="T3228" t="s">
        <v>81</v>
      </c>
      <c r="U3228" t="s">
        <v>82</v>
      </c>
      <c r="V3228" t="s">
        <v>83</v>
      </c>
      <c r="W3228" t="s">
        <v>109</v>
      </c>
      <c r="X3228" t="s"/>
      <c r="Y3228" t="s">
        <v>85</v>
      </c>
      <c r="Z3228">
        <f>HYPERLINK("https://hotel-media.eclerx.com/savepage/tk_1546241455037518_sr_189.html","info")</f>
        <v/>
      </c>
      <c r="AA3228" t="n">
        <v>5846</v>
      </c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88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n">
        <v>1055227</v>
      </c>
      <c r="AZ3228" t="s">
        <v>2583</v>
      </c>
      <c r="BA3228" t="s"/>
      <c r="BB3228" t="n">
        <v>2288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2580</v>
      </c>
      <c r="F3229" t="n">
        <v>529919</v>
      </c>
      <c r="G3229" t="s">
        <v>74</v>
      </c>
      <c r="H3229" t="s">
        <v>75</v>
      </c>
      <c r="I3229" t="s"/>
      <c r="J3229" t="s">
        <v>74</v>
      </c>
      <c r="K3229" t="n">
        <v>112</v>
      </c>
      <c r="L3229" t="s">
        <v>76</v>
      </c>
      <c r="M3229" t="s"/>
      <c r="N3229" t="s">
        <v>2585</v>
      </c>
      <c r="O3229" t="s">
        <v>78</v>
      </c>
      <c r="P3229" t="s">
        <v>2582</v>
      </c>
      <c r="Q3229" t="s"/>
      <c r="R3229" t="s">
        <v>112</v>
      </c>
      <c r="S3229" t="s">
        <v>666</v>
      </c>
      <c r="T3229" t="s">
        <v>81</v>
      </c>
      <c r="U3229" t="s">
        <v>82</v>
      </c>
      <c r="V3229" t="s">
        <v>83</v>
      </c>
      <c r="W3229" t="s">
        <v>109</v>
      </c>
      <c r="X3229" t="s"/>
      <c r="Y3229" t="s">
        <v>85</v>
      </c>
      <c r="Z3229">
        <f>HYPERLINK("https://hotel-media.eclerx.com/savepage/tk_1546241455037518_sr_189.html","info")</f>
        <v/>
      </c>
      <c r="AA3229" t="n">
        <v>5846</v>
      </c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88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n">
        <v>1055227</v>
      </c>
      <c r="AZ3229" t="s">
        <v>2583</v>
      </c>
      <c r="BA3229" t="s"/>
      <c r="BB3229" t="n">
        <v>2288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2580</v>
      </c>
      <c r="F3230" t="n">
        <v>529919</v>
      </c>
      <c r="G3230" t="s">
        <v>74</v>
      </c>
      <c r="H3230" t="s">
        <v>75</v>
      </c>
      <c r="I3230" t="s"/>
      <c r="J3230" t="s">
        <v>74</v>
      </c>
      <c r="K3230" t="n">
        <v>122.5</v>
      </c>
      <c r="L3230" t="s">
        <v>76</v>
      </c>
      <c r="M3230" t="s"/>
      <c r="N3230" t="s">
        <v>2584</v>
      </c>
      <c r="O3230" t="s">
        <v>78</v>
      </c>
      <c r="P3230" t="s">
        <v>2582</v>
      </c>
      <c r="Q3230" t="s"/>
      <c r="R3230" t="s">
        <v>112</v>
      </c>
      <c r="S3230" t="s">
        <v>1328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>
        <f>HYPERLINK("https://hotel-media.eclerx.com/savepage/tk_1546241455037518_sr_189.html","info")</f>
        <v/>
      </c>
      <c r="AA3230" t="n">
        <v>5846</v>
      </c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88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n">
        <v>1055227</v>
      </c>
      <c r="AZ3230" t="s">
        <v>2583</v>
      </c>
      <c r="BA3230" t="s"/>
      <c r="BB3230" t="n">
        <v>2288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2580</v>
      </c>
      <c r="F3231" t="n">
        <v>529919</v>
      </c>
      <c r="G3231" t="s">
        <v>74</v>
      </c>
      <c r="H3231" t="s">
        <v>75</v>
      </c>
      <c r="I3231" t="s"/>
      <c r="J3231" t="s">
        <v>74</v>
      </c>
      <c r="K3231" t="n">
        <v>124</v>
      </c>
      <c r="L3231" t="s">
        <v>76</v>
      </c>
      <c r="M3231" t="s"/>
      <c r="N3231" t="s">
        <v>2585</v>
      </c>
      <c r="O3231" t="s">
        <v>78</v>
      </c>
      <c r="P3231" t="s">
        <v>2582</v>
      </c>
      <c r="Q3231" t="s"/>
      <c r="R3231" t="s">
        <v>112</v>
      </c>
      <c r="S3231" t="s">
        <v>322</v>
      </c>
      <c r="T3231" t="s">
        <v>81</v>
      </c>
      <c r="U3231" t="s">
        <v>82</v>
      </c>
      <c r="V3231" t="s">
        <v>83</v>
      </c>
      <c r="W3231" t="s">
        <v>109</v>
      </c>
      <c r="X3231" t="s"/>
      <c r="Y3231" t="s">
        <v>85</v>
      </c>
      <c r="Z3231">
        <f>HYPERLINK("https://hotel-media.eclerx.com/savepage/tk_1546241455037518_sr_189.html","info")</f>
        <v/>
      </c>
      <c r="AA3231" t="n">
        <v>5846</v>
      </c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88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n">
        <v>1055227</v>
      </c>
      <c r="AZ3231" t="s">
        <v>2583</v>
      </c>
      <c r="BA3231" t="s"/>
      <c r="BB3231" t="n">
        <v>2288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2580</v>
      </c>
      <c r="F3232" t="n">
        <v>529919</v>
      </c>
      <c r="G3232" t="s">
        <v>74</v>
      </c>
      <c r="H3232" t="s">
        <v>75</v>
      </c>
      <c r="I3232" t="s"/>
      <c r="J3232" t="s">
        <v>74</v>
      </c>
      <c r="K3232" t="n">
        <v>131.5</v>
      </c>
      <c r="L3232" t="s">
        <v>76</v>
      </c>
      <c r="M3232" t="s"/>
      <c r="N3232" t="s">
        <v>2585</v>
      </c>
      <c r="O3232" t="s">
        <v>78</v>
      </c>
      <c r="P3232" t="s">
        <v>2582</v>
      </c>
      <c r="Q3232" t="s"/>
      <c r="R3232" t="s">
        <v>112</v>
      </c>
      <c r="S3232" t="s">
        <v>2586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>
        <f>HYPERLINK("https://hotel-media.eclerx.com/savepage/tk_1546241455037518_sr_189.html","info")</f>
        <v/>
      </c>
      <c r="AA3232" t="n">
        <v>5846</v>
      </c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88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n">
        <v>1055227</v>
      </c>
      <c r="AZ3232" t="s">
        <v>2583</v>
      </c>
      <c r="BA3232" t="s"/>
      <c r="BB3232" t="n">
        <v>2288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2580</v>
      </c>
      <c r="F3233" t="n">
        <v>529919</v>
      </c>
      <c r="G3233" t="s">
        <v>74</v>
      </c>
      <c r="H3233" t="s">
        <v>75</v>
      </c>
      <c r="I3233" t="s"/>
      <c r="J3233" t="s">
        <v>74</v>
      </c>
      <c r="K3233" t="n">
        <v>134</v>
      </c>
      <c r="L3233" t="s">
        <v>76</v>
      </c>
      <c r="M3233" t="s"/>
      <c r="N3233" t="s">
        <v>2584</v>
      </c>
      <c r="O3233" t="s">
        <v>78</v>
      </c>
      <c r="P3233" t="s">
        <v>2582</v>
      </c>
      <c r="Q3233" t="s"/>
      <c r="R3233" t="s">
        <v>112</v>
      </c>
      <c r="S3233" t="s">
        <v>994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>
        <f>HYPERLINK("https://hotel-media.eclerx.com/savepage/tk_1546241455037518_sr_189.html","info")</f>
        <v/>
      </c>
      <c r="AA3233" t="n">
        <v>5846</v>
      </c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88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n">
        <v>1055227</v>
      </c>
      <c r="AZ3233" t="s">
        <v>2583</v>
      </c>
      <c r="BA3233" t="s"/>
      <c r="BB3233" t="n">
        <v>2288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2580</v>
      </c>
      <c r="F3234" t="n">
        <v>529919</v>
      </c>
      <c r="G3234" t="s">
        <v>74</v>
      </c>
      <c r="H3234" t="s">
        <v>75</v>
      </c>
      <c r="I3234" t="s"/>
      <c r="J3234" t="s">
        <v>74</v>
      </c>
      <c r="K3234" t="n">
        <v>135</v>
      </c>
      <c r="L3234" t="s">
        <v>76</v>
      </c>
      <c r="M3234" t="s"/>
      <c r="N3234" t="s">
        <v>2587</v>
      </c>
      <c r="O3234" t="s">
        <v>78</v>
      </c>
      <c r="P3234" t="s">
        <v>2582</v>
      </c>
      <c r="Q3234" t="s"/>
      <c r="R3234" t="s">
        <v>112</v>
      </c>
      <c r="S3234" t="s">
        <v>646</v>
      </c>
      <c r="T3234" t="s">
        <v>81</v>
      </c>
      <c r="U3234" t="s">
        <v>82</v>
      </c>
      <c r="V3234" t="s">
        <v>83</v>
      </c>
      <c r="W3234" t="s">
        <v>109</v>
      </c>
      <c r="X3234" t="s"/>
      <c r="Y3234" t="s">
        <v>85</v>
      </c>
      <c r="Z3234">
        <f>HYPERLINK("https://hotel-media.eclerx.com/savepage/tk_1546241455037518_sr_189.html","info")</f>
        <v/>
      </c>
      <c r="AA3234" t="n">
        <v>5846</v>
      </c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88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n">
        <v>1055227</v>
      </c>
      <c r="AZ3234" t="s">
        <v>2583</v>
      </c>
      <c r="BA3234" t="s"/>
      <c r="BB3234" t="n">
        <v>2288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2580</v>
      </c>
      <c r="F3235" t="n">
        <v>529919</v>
      </c>
      <c r="G3235" t="s">
        <v>74</v>
      </c>
      <c r="H3235" t="s">
        <v>75</v>
      </c>
      <c r="I3235" t="s"/>
      <c r="J3235" t="s">
        <v>74</v>
      </c>
      <c r="K3235" t="n">
        <v>135</v>
      </c>
      <c r="L3235" t="s">
        <v>76</v>
      </c>
      <c r="M3235" t="s"/>
      <c r="N3235" t="s">
        <v>2588</v>
      </c>
      <c r="O3235" t="s">
        <v>78</v>
      </c>
      <c r="P3235" t="s">
        <v>2582</v>
      </c>
      <c r="Q3235" t="s"/>
      <c r="R3235" t="s">
        <v>112</v>
      </c>
      <c r="S3235" t="s">
        <v>646</v>
      </c>
      <c r="T3235" t="s">
        <v>81</v>
      </c>
      <c r="U3235" t="s">
        <v>82</v>
      </c>
      <c r="V3235" t="s">
        <v>83</v>
      </c>
      <c r="W3235" t="s">
        <v>109</v>
      </c>
      <c r="X3235" t="s"/>
      <c r="Y3235" t="s">
        <v>85</v>
      </c>
      <c r="Z3235">
        <f>HYPERLINK("https://hotel-media.eclerx.com/savepage/tk_1546241455037518_sr_189.html","info")</f>
        <v/>
      </c>
      <c r="AA3235" t="n">
        <v>5846</v>
      </c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88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n">
        <v>1055227</v>
      </c>
      <c r="AZ3235" t="s">
        <v>2583</v>
      </c>
      <c r="BA3235" t="s"/>
      <c r="BB3235" t="n">
        <v>2288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2580</v>
      </c>
      <c r="F3236" t="n">
        <v>529919</v>
      </c>
      <c r="G3236" t="s">
        <v>74</v>
      </c>
      <c r="H3236" t="s">
        <v>75</v>
      </c>
      <c r="I3236" t="s"/>
      <c r="J3236" t="s">
        <v>74</v>
      </c>
      <c r="K3236" t="n">
        <v>144</v>
      </c>
      <c r="L3236" t="s">
        <v>76</v>
      </c>
      <c r="M3236" t="s"/>
      <c r="N3236" t="s">
        <v>2585</v>
      </c>
      <c r="O3236" t="s">
        <v>78</v>
      </c>
      <c r="P3236" t="s">
        <v>2582</v>
      </c>
      <c r="Q3236" t="s"/>
      <c r="R3236" t="s">
        <v>112</v>
      </c>
      <c r="S3236" t="s">
        <v>335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>
        <f>HYPERLINK("https://hotel-media.eclerx.com/savepage/tk_1546241455037518_sr_189.html","info")</f>
        <v/>
      </c>
      <c r="AA3236" t="n">
        <v>5846</v>
      </c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88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n">
        <v>1055227</v>
      </c>
      <c r="AZ3236" t="s">
        <v>2583</v>
      </c>
      <c r="BA3236" t="s"/>
      <c r="BB3236" t="n">
        <v>2288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2580</v>
      </c>
      <c r="F3237" t="n">
        <v>529919</v>
      </c>
      <c r="G3237" t="s">
        <v>74</v>
      </c>
      <c r="H3237" t="s">
        <v>75</v>
      </c>
      <c r="I3237" t="s"/>
      <c r="J3237" t="s">
        <v>74</v>
      </c>
      <c r="K3237" t="n">
        <v>149</v>
      </c>
      <c r="L3237" t="s">
        <v>76</v>
      </c>
      <c r="M3237" t="s"/>
      <c r="N3237" t="s">
        <v>2587</v>
      </c>
      <c r="O3237" t="s">
        <v>78</v>
      </c>
      <c r="P3237" t="s">
        <v>2582</v>
      </c>
      <c r="Q3237" t="s"/>
      <c r="R3237" t="s">
        <v>112</v>
      </c>
      <c r="S3237" t="s">
        <v>206</v>
      </c>
      <c r="T3237" t="s">
        <v>81</v>
      </c>
      <c r="U3237" t="s">
        <v>82</v>
      </c>
      <c r="V3237" t="s">
        <v>83</v>
      </c>
      <c r="W3237" t="s">
        <v>109</v>
      </c>
      <c r="X3237" t="s"/>
      <c r="Y3237" t="s">
        <v>85</v>
      </c>
      <c r="Z3237">
        <f>HYPERLINK("https://hotel-media.eclerx.com/savepage/tk_1546241455037518_sr_189.html","info")</f>
        <v/>
      </c>
      <c r="AA3237" t="n">
        <v>5846</v>
      </c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88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n">
        <v>1055227</v>
      </c>
      <c r="AZ3237" t="s">
        <v>2583</v>
      </c>
      <c r="BA3237" t="s"/>
      <c r="BB3237" t="n">
        <v>2288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2580</v>
      </c>
      <c r="F3238" t="n">
        <v>529919</v>
      </c>
      <c r="G3238" t="s">
        <v>74</v>
      </c>
      <c r="H3238" t="s">
        <v>75</v>
      </c>
      <c r="I3238" t="s"/>
      <c r="J3238" t="s">
        <v>74</v>
      </c>
      <c r="K3238" t="n">
        <v>149</v>
      </c>
      <c r="L3238" t="s">
        <v>76</v>
      </c>
      <c r="M3238" t="s"/>
      <c r="N3238" t="s">
        <v>2588</v>
      </c>
      <c r="O3238" t="s">
        <v>78</v>
      </c>
      <c r="P3238" t="s">
        <v>2582</v>
      </c>
      <c r="Q3238" t="s"/>
      <c r="R3238" t="s">
        <v>112</v>
      </c>
      <c r="S3238" t="s">
        <v>206</v>
      </c>
      <c r="T3238" t="s">
        <v>81</v>
      </c>
      <c r="U3238" t="s">
        <v>82</v>
      </c>
      <c r="V3238" t="s">
        <v>83</v>
      </c>
      <c r="W3238" t="s">
        <v>109</v>
      </c>
      <c r="X3238" t="s"/>
      <c r="Y3238" t="s">
        <v>85</v>
      </c>
      <c r="Z3238">
        <f>HYPERLINK("https://hotel-media.eclerx.com/savepage/tk_1546241455037518_sr_189.html","info")</f>
        <v/>
      </c>
      <c r="AA3238" t="n">
        <v>5846</v>
      </c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88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n">
        <v>1055227</v>
      </c>
      <c r="AZ3238" t="s">
        <v>2583</v>
      </c>
      <c r="BA3238" t="s"/>
      <c r="BB3238" t="n">
        <v>2288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2580</v>
      </c>
      <c r="F3239" t="n">
        <v>529919</v>
      </c>
      <c r="G3239" t="s">
        <v>74</v>
      </c>
      <c r="H3239" t="s">
        <v>75</v>
      </c>
      <c r="I3239" t="s"/>
      <c r="J3239" t="s">
        <v>74</v>
      </c>
      <c r="K3239" t="n">
        <v>234</v>
      </c>
      <c r="L3239" t="s">
        <v>76</v>
      </c>
      <c r="M3239" t="s"/>
      <c r="N3239" t="s">
        <v>2589</v>
      </c>
      <c r="O3239" t="s">
        <v>78</v>
      </c>
      <c r="P3239" t="s">
        <v>2582</v>
      </c>
      <c r="Q3239" t="s"/>
      <c r="R3239" t="s">
        <v>112</v>
      </c>
      <c r="S3239" t="s">
        <v>306</v>
      </c>
      <c r="T3239" t="s">
        <v>81</v>
      </c>
      <c r="U3239" t="s">
        <v>82</v>
      </c>
      <c r="V3239" t="s">
        <v>83</v>
      </c>
      <c r="W3239" t="s">
        <v>109</v>
      </c>
      <c r="X3239" t="s"/>
      <c r="Y3239" t="s">
        <v>85</v>
      </c>
      <c r="Z3239">
        <f>HYPERLINK("https://hotel-media.eclerx.com/savepage/tk_1546241455037518_sr_189.html","info")</f>
        <v/>
      </c>
      <c r="AA3239" t="n">
        <v>5846</v>
      </c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88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n">
        <v>1055227</v>
      </c>
      <c r="AZ3239" t="s">
        <v>2583</v>
      </c>
      <c r="BA3239" t="s"/>
      <c r="BB3239" t="n">
        <v>2288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1978</v>
      </c>
      <c r="F3240" t="n">
        <v>529921</v>
      </c>
      <c r="G3240" t="s">
        <v>74</v>
      </c>
      <c r="H3240" t="s">
        <v>75</v>
      </c>
      <c r="I3240" t="s"/>
      <c r="J3240" t="s">
        <v>74</v>
      </c>
      <c r="K3240" t="n">
        <v>172.2</v>
      </c>
      <c r="L3240" t="s">
        <v>76</v>
      </c>
      <c r="M3240" t="s"/>
      <c r="N3240" t="s">
        <v>201</v>
      </c>
      <c r="O3240" t="s">
        <v>78</v>
      </c>
      <c r="P3240" t="s">
        <v>1979</v>
      </c>
      <c r="Q3240" t="s"/>
      <c r="R3240" t="s">
        <v>112</v>
      </c>
      <c r="S3240" t="s">
        <v>1980</v>
      </c>
      <c r="T3240" t="s">
        <v>81</v>
      </c>
      <c r="U3240" t="s">
        <v>82</v>
      </c>
      <c r="V3240" t="s">
        <v>83</v>
      </c>
      <c r="W3240" t="s">
        <v>109</v>
      </c>
      <c r="X3240" t="s"/>
      <c r="Y3240" t="s">
        <v>85</v>
      </c>
      <c r="Z3240">
        <f>HYPERLINK("https://hotel-media.eclerx.com/savepage/tk_1546241342428712_sr_189.html","info")</f>
        <v/>
      </c>
      <c r="AA3240" t="n">
        <v>5854</v>
      </c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34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n">
        <v>163360</v>
      </c>
      <c r="AZ3240" t="s">
        <v>1981</v>
      </c>
      <c r="BA3240" t="s"/>
      <c r="BB3240" t="n">
        <v>10518</v>
      </c>
      <c r="BC3240" t="n">
        <v>52.5185</v>
      </c>
      <c r="BD3240" t="n">
        <v>52.5185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1978</v>
      </c>
      <c r="F3241" t="n">
        <v>529921</v>
      </c>
      <c r="G3241" t="s">
        <v>74</v>
      </c>
      <c r="H3241" t="s">
        <v>75</v>
      </c>
      <c r="I3241" t="s"/>
      <c r="J3241" t="s">
        <v>74</v>
      </c>
      <c r="K3241" t="n">
        <v>203.7</v>
      </c>
      <c r="L3241" t="s">
        <v>76</v>
      </c>
      <c r="M3241" t="s"/>
      <c r="N3241" t="s">
        <v>327</v>
      </c>
      <c r="O3241" t="s">
        <v>78</v>
      </c>
      <c r="P3241" t="s">
        <v>1979</v>
      </c>
      <c r="Q3241" t="s"/>
      <c r="R3241" t="s">
        <v>112</v>
      </c>
      <c r="S3241" t="s">
        <v>1162</v>
      </c>
      <c r="T3241" t="s">
        <v>81</v>
      </c>
      <c r="U3241" t="s">
        <v>82</v>
      </c>
      <c r="V3241" t="s">
        <v>83</v>
      </c>
      <c r="W3241" t="s">
        <v>109</v>
      </c>
      <c r="X3241" t="s"/>
      <c r="Y3241" t="s">
        <v>85</v>
      </c>
      <c r="Z3241">
        <f>HYPERLINK("https://hotel-media.eclerx.com/savepage/tk_1546241342428712_sr_189.html","info")</f>
        <v/>
      </c>
      <c r="AA3241" t="n">
        <v>5854</v>
      </c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34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n">
        <v>163360</v>
      </c>
      <c r="AZ3241" t="s">
        <v>1981</v>
      </c>
      <c r="BA3241" t="s"/>
      <c r="BB3241" t="n">
        <v>10518</v>
      </c>
      <c r="BC3241" t="n">
        <v>52.5185</v>
      </c>
      <c r="BD3241" t="n">
        <v>52.5185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1978</v>
      </c>
      <c r="F3242" t="n">
        <v>529921</v>
      </c>
      <c r="G3242" t="s">
        <v>74</v>
      </c>
      <c r="H3242" t="s">
        <v>75</v>
      </c>
      <c r="I3242" t="s"/>
      <c r="J3242" t="s">
        <v>74</v>
      </c>
      <c r="K3242" t="n">
        <v>261.45</v>
      </c>
      <c r="L3242" t="s">
        <v>76</v>
      </c>
      <c r="M3242" t="s"/>
      <c r="N3242" t="s">
        <v>203</v>
      </c>
      <c r="O3242" t="s">
        <v>78</v>
      </c>
      <c r="P3242" t="s">
        <v>1979</v>
      </c>
      <c r="Q3242" t="s"/>
      <c r="R3242" t="s">
        <v>112</v>
      </c>
      <c r="S3242" t="s">
        <v>1982</v>
      </c>
      <c r="T3242" t="s">
        <v>81</v>
      </c>
      <c r="U3242" t="s">
        <v>82</v>
      </c>
      <c r="V3242" t="s">
        <v>83</v>
      </c>
      <c r="W3242" t="s">
        <v>109</v>
      </c>
      <c r="X3242" t="s"/>
      <c r="Y3242" t="s">
        <v>85</v>
      </c>
      <c r="Z3242">
        <f>HYPERLINK("https://hotel-media.eclerx.com/savepage/tk_1546241342428712_sr_189.html","info")</f>
        <v/>
      </c>
      <c r="AA3242" t="n">
        <v>5854</v>
      </c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34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n">
        <v>163360</v>
      </c>
      <c r="AZ3242" t="s">
        <v>1981</v>
      </c>
      <c r="BA3242" t="s"/>
      <c r="BB3242" t="n">
        <v>10518</v>
      </c>
      <c r="BC3242" t="n">
        <v>52.5185</v>
      </c>
      <c r="BD3242" t="n">
        <v>52.5185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2008</v>
      </c>
      <c r="F3243" t="n">
        <v>-1</v>
      </c>
      <c r="G3243" t="s">
        <v>74</v>
      </c>
      <c r="H3243" t="s">
        <v>75</v>
      </c>
      <c r="I3243" t="s"/>
      <c r="J3243" t="s">
        <v>74</v>
      </c>
      <c r="K3243" t="n">
        <v>103</v>
      </c>
      <c r="L3243" t="s">
        <v>76</v>
      </c>
      <c r="M3243" t="s"/>
      <c r="N3243" t="s">
        <v>93</v>
      </c>
      <c r="O3243" t="s">
        <v>78</v>
      </c>
      <c r="P3243" t="s">
        <v>2008</v>
      </c>
      <c r="Q3243" t="s"/>
      <c r="R3243" t="s">
        <v>171</v>
      </c>
      <c r="S3243" t="s">
        <v>223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>
        <f>HYPERLINK("https://hotel-media.eclerx.com/savepage/tk_15462417597217925_sr_188.html","info")</f>
        <v/>
      </c>
      <c r="AA3243" t="n">
        <v>-2071532</v>
      </c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264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n">
        <v>2071532</v>
      </c>
      <c r="AZ3243" t="s">
        <v>2009</v>
      </c>
      <c r="BA3243" t="s"/>
      <c r="BB3243" t="n">
        <v>144876</v>
      </c>
      <c r="BC3243" t="n">
        <v>52.51048</v>
      </c>
      <c r="BD3243" t="n">
        <v>52.51048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2008</v>
      </c>
      <c r="F3244" t="n">
        <v>-1</v>
      </c>
      <c r="G3244" t="s">
        <v>74</v>
      </c>
      <c r="H3244" t="s">
        <v>75</v>
      </c>
      <c r="I3244" t="s"/>
      <c r="J3244" t="s">
        <v>74</v>
      </c>
      <c r="K3244" t="n">
        <v>114</v>
      </c>
      <c r="L3244" t="s">
        <v>76</v>
      </c>
      <c r="M3244" t="s"/>
      <c r="N3244" t="s">
        <v>95</v>
      </c>
      <c r="O3244" t="s">
        <v>78</v>
      </c>
      <c r="P3244" t="s">
        <v>2008</v>
      </c>
      <c r="Q3244" t="s"/>
      <c r="R3244" t="s">
        <v>171</v>
      </c>
      <c r="S3244" t="s">
        <v>417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>
        <f>HYPERLINK("https://hotel-media.eclerx.com/savepage/tk_15462417597217925_sr_188.html","info")</f>
        <v/>
      </c>
      <c r="AA3244" t="n">
        <v>-2071532</v>
      </c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264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n">
        <v>2071532</v>
      </c>
      <c r="AZ3244" t="s">
        <v>2009</v>
      </c>
      <c r="BA3244" t="s"/>
      <c r="BB3244" t="n">
        <v>144876</v>
      </c>
      <c r="BC3244" t="n">
        <v>52.51048</v>
      </c>
      <c r="BD3244" t="n">
        <v>52.51048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2262</v>
      </c>
      <c r="F3245" t="n">
        <v>-1</v>
      </c>
      <c r="G3245" t="s">
        <v>74</v>
      </c>
      <c r="H3245" t="s">
        <v>75</v>
      </c>
      <c r="I3245" t="s"/>
      <c r="J3245" t="s">
        <v>74</v>
      </c>
      <c r="K3245" t="n">
        <v>73</v>
      </c>
      <c r="L3245" t="s">
        <v>76</v>
      </c>
      <c r="M3245" t="s"/>
      <c r="N3245" t="s">
        <v>104</v>
      </c>
      <c r="O3245" t="s">
        <v>78</v>
      </c>
      <c r="P3245" t="s">
        <v>2262</v>
      </c>
      <c r="Q3245" t="s"/>
      <c r="R3245" t="s">
        <v>171</v>
      </c>
      <c r="S3245" t="s">
        <v>603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>
        <f>HYPERLINK("https://hotel-media.eclerx.com/savepage/tk_15462414878025424_sr_188.html","info")</f>
        <v/>
      </c>
      <c r="AA3245" t="n">
        <v>-2071646</v>
      </c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118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n">
        <v>2071646</v>
      </c>
      <c r="AZ3245" t="s">
        <v>2263</v>
      </c>
      <c r="BA3245" t="s"/>
      <c r="BB3245" t="n">
        <v>409439</v>
      </c>
      <c r="BC3245" t="n">
        <v>52.528863</v>
      </c>
      <c r="BD3245" t="n">
        <v>52.528863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2590</v>
      </c>
      <c r="F3246" t="n">
        <v>-1</v>
      </c>
      <c r="G3246" t="s">
        <v>74</v>
      </c>
      <c r="H3246" t="s">
        <v>75</v>
      </c>
      <c r="I3246" t="s"/>
      <c r="J3246" t="s">
        <v>74</v>
      </c>
      <c r="K3246" t="n">
        <v>110</v>
      </c>
      <c r="L3246" t="s">
        <v>76</v>
      </c>
      <c r="M3246" t="s"/>
      <c r="N3246" t="s">
        <v>93</v>
      </c>
      <c r="O3246" t="s">
        <v>78</v>
      </c>
      <c r="P3246" t="s">
        <v>2590</v>
      </c>
      <c r="Q3246" t="s"/>
      <c r="R3246" t="s">
        <v>171</v>
      </c>
      <c r="S3246" t="s">
        <v>591</v>
      </c>
      <c r="T3246" t="s">
        <v>81</v>
      </c>
      <c r="U3246" t="s">
        <v>82</v>
      </c>
      <c r="V3246" t="s">
        <v>83</v>
      </c>
      <c r="W3246" t="s">
        <v>109</v>
      </c>
      <c r="X3246" t="s"/>
      <c r="Y3246" t="s">
        <v>85</v>
      </c>
      <c r="Z3246">
        <f>HYPERLINK("https://hotel-media.eclerx.com/savepage/tk_15462419936821036_sr_188.html","info")</f>
        <v/>
      </c>
      <c r="AA3246" t="n">
        <v>-2071705</v>
      </c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392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2071705</v>
      </c>
      <c r="AZ3246" t="s">
        <v>2591</v>
      </c>
      <c r="BA3246" t="s"/>
      <c r="BB3246" t="n">
        <v>71083</v>
      </c>
      <c r="BC3246" t="n">
        <v>52.52159</v>
      </c>
      <c r="BD3246" t="n">
        <v>52.52159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2590</v>
      </c>
      <c r="F3247" t="n">
        <v>-1</v>
      </c>
      <c r="G3247" t="s">
        <v>74</v>
      </c>
      <c r="H3247" t="s">
        <v>75</v>
      </c>
      <c r="I3247" t="s"/>
      <c r="J3247" t="s">
        <v>74</v>
      </c>
      <c r="K3247" t="n">
        <v>122</v>
      </c>
      <c r="L3247" t="s">
        <v>76</v>
      </c>
      <c r="M3247" t="s"/>
      <c r="N3247" t="s">
        <v>104</v>
      </c>
      <c r="O3247" t="s">
        <v>78</v>
      </c>
      <c r="P3247" t="s">
        <v>2590</v>
      </c>
      <c r="Q3247" t="s"/>
      <c r="R3247" t="s">
        <v>171</v>
      </c>
      <c r="S3247" t="s">
        <v>167</v>
      </c>
      <c r="T3247" t="s">
        <v>81</v>
      </c>
      <c r="U3247" t="s">
        <v>82</v>
      </c>
      <c r="V3247" t="s">
        <v>83</v>
      </c>
      <c r="W3247" t="s">
        <v>109</v>
      </c>
      <c r="X3247" t="s"/>
      <c r="Y3247" t="s">
        <v>85</v>
      </c>
      <c r="Z3247">
        <f>HYPERLINK("https://hotel-media.eclerx.com/savepage/tk_15462419936821036_sr_188.html","info")</f>
        <v/>
      </c>
      <c r="AA3247" t="n">
        <v>-2071705</v>
      </c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392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2071705</v>
      </c>
      <c r="AZ3247" t="s">
        <v>2591</v>
      </c>
      <c r="BA3247" t="s"/>
      <c r="BB3247" t="n">
        <v>71083</v>
      </c>
      <c r="BC3247" t="n">
        <v>52.52159</v>
      </c>
      <c r="BD3247" t="n">
        <v>52.52159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2592</v>
      </c>
      <c r="F3248" t="n">
        <v>-1</v>
      </c>
      <c r="G3248" t="s">
        <v>74</v>
      </c>
      <c r="H3248" t="s">
        <v>75</v>
      </c>
      <c r="I3248" t="s"/>
      <c r="J3248" t="s">
        <v>74</v>
      </c>
      <c r="K3248" t="n">
        <v>99.75</v>
      </c>
      <c r="L3248" t="s">
        <v>76</v>
      </c>
      <c r="M3248" t="s"/>
      <c r="N3248" t="s">
        <v>93</v>
      </c>
      <c r="O3248" t="s">
        <v>78</v>
      </c>
      <c r="P3248" t="s">
        <v>2592</v>
      </c>
      <c r="Q3248" t="s"/>
      <c r="R3248" t="s">
        <v>112</v>
      </c>
      <c r="S3248" t="s">
        <v>644</v>
      </c>
      <c r="T3248" t="s">
        <v>81</v>
      </c>
      <c r="U3248" t="s">
        <v>82</v>
      </c>
      <c r="V3248" t="s">
        <v>83</v>
      </c>
      <c r="W3248" t="s">
        <v>84</v>
      </c>
      <c r="X3248" t="s"/>
      <c r="Y3248" t="s">
        <v>85</v>
      </c>
      <c r="Z3248">
        <f>HYPERLINK("https://hotel-media.eclerx.com/savepage/tk_15462421417904537_sr_188.html","info")</f>
        <v/>
      </c>
      <c r="AA3248" t="n">
        <v>-8979220</v>
      </c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472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8979220</v>
      </c>
      <c r="AZ3248" t="s">
        <v>2593</v>
      </c>
      <c r="BA3248" t="s"/>
      <c r="BB3248" t="n">
        <v>145196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2592</v>
      </c>
      <c r="F3249" t="n">
        <v>-1</v>
      </c>
      <c r="G3249" t="s">
        <v>74</v>
      </c>
      <c r="H3249" t="s">
        <v>75</v>
      </c>
      <c r="I3249" t="s"/>
      <c r="J3249" t="s">
        <v>74</v>
      </c>
      <c r="K3249" t="n">
        <v>105</v>
      </c>
      <c r="L3249" t="s">
        <v>76</v>
      </c>
      <c r="M3249" t="s"/>
      <c r="N3249" t="s">
        <v>104</v>
      </c>
      <c r="O3249" t="s">
        <v>78</v>
      </c>
      <c r="P3249" t="s">
        <v>2592</v>
      </c>
      <c r="Q3249" t="s"/>
      <c r="R3249" t="s">
        <v>112</v>
      </c>
      <c r="S3249" t="s">
        <v>225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>
        <f>HYPERLINK("https://hotel-media.eclerx.com/savepage/tk_15462421417904537_sr_188.html","info")</f>
        <v/>
      </c>
      <c r="AA3249" t="n">
        <v>-8979220</v>
      </c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472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8979220</v>
      </c>
      <c r="AZ3249" t="s">
        <v>2593</v>
      </c>
      <c r="BA3249" t="s"/>
      <c r="BB3249" t="n">
        <v>145196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2592</v>
      </c>
      <c r="F3250" t="n">
        <v>-1</v>
      </c>
      <c r="G3250" t="s">
        <v>74</v>
      </c>
      <c r="H3250" t="s">
        <v>75</v>
      </c>
      <c r="I3250" t="s"/>
      <c r="J3250" t="s">
        <v>74</v>
      </c>
      <c r="K3250" t="n">
        <v>109.25</v>
      </c>
      <c r="L3250" t="s">
        <v>76</v>
      </c>
      <c r="M3250" t="s"/>
      <c r="N3250" t="s">
        <v>2594</v>
      </c>
      <c r="O3250" t="s">
        <v>78</v>
      </c>
      <c r="P3250" t="s">
        <v>2592</v>
      </c>
      <c r="Q3250" t="s"/>
      <c r="R3250" t="s">
        <v>112</v>
      </c>
      <c r="S3250" t="s">
        <v>2595</v>
      </c>
      <c r="T3250" t="s">
        <v>81</v>
      </c>
      <c r="U3250" t="s">
        <v>82</v>
      </c>
      <c r="V3250" t="s">
        <v>83</v>
      </c>
      <c r="W3250" t="s">
        <v>109</v>
      </c>
      <c r="X3250" t="s"/>
      <c r="Y3250" t="s">
        <v>85</v>
      </c>
      <c r="Z3250">
        <f>HYPERLINK("https://hotel-media.eclerx.com/savepage/tk_15462421417904537_sr_188.html","info")</f>
        <v/>
      </c>
      <c r="AA3250" t="n">
        <v>-8979220</v>
      </c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472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8979220</v>
      </c>
      <c r="AZ3250" t="s">
        <v>2593</v>
      </c>
      <c r="BA3250" t="s"/>
      <c r="BB3250" t="n">
        <v>145196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2592</v>
      </c>
      <c r="F3251" t="n">
        <v>-1</v>
      </c>
      <c r="G3251" t="s">
        <v>74</v>
      </c>
      <c r="H3251" t="s">
        <v>75</v>
      </c>
      <c r="I3251" t="s"/>
      <c r="J3251" t="s">
        <v>74</v>
      </c>
      <c r="K3251" t="n">
        <v>115.01</v>
      </c>
      <c r="L3251" t="s">
        <v>76</v>
      </c>
      <c r="M3251" t="s"/>
      <c r="N3251" t="s">
        <v>2594</v>
      </c>
      <c r="O3251" t="s">
        <v>78</v>
      </c>
      <c r="P3251" t="s">
        <v>2592</v>
      </c>
      <c r="Q3251" t="s"/>
      <c r="R3251" t="s">
        <v>112</v>
      </c>
      <c r="S3251" t="s">
        <v>357</v>
      </c>
      <c r="T3251" t="s">
        <v>81</v>
      </c>
      <c r="U3251" t="s">
        <v>82</v>
      </c>
      <c r="V3251" t="s">
        <v>83</v>
      </c>
      <c r="W3251" t="s">
        <v>109</v>
      </c>
      <c r="X3251" t="s"/>
      <c r="Y3251" t="s">
        <v>85</v>
      </c>
      <c r="Z3251">
        <f>HYPERLINK("https://hotel-media.eclerx.com/savepage/tk_15462421417904537_sr_188.html","info")</f>
        <v/>
      </c>
      <c r="AA3251" t="n">
        <v>-8979220</v>
      </c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472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8979220</v>
      </c>
      <c r="AZ3251" t="s">
        <v>2593</v>
      </c>
      <c r="BA3251" t="s"/>
      <c r="BB3251" t="n">
        <v>145196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2596</v>
      </c>
      <c r="F3252" t="n">
        <v>-1</v>
      </c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93</v>
      </c>
      <c r="O3252" t="s">
        <v>78</v>
      </c>
      <c r="P3252" t="s">
        <v>2596</v>
      </c>
      <c r="Q3252" t="s"/>
      <c r="R3252" t="s">
        <v>112</v>
      </c>
      <c r="S3252" t="s">
        <v>184</v>
      </c>
      <c r="T3252" t="s">
        <v>81</v>
      </c>
      <c r="U3252" t="s">
        <v>82</v>
      </c>
      <c r="V3252" t="s">
        <v>83</v>
      </c>
      <c r="W3252" t="s">
        <v>109</v>
      </c>
      <c r="X3252" t="s"/>
      <c r="Y3252" t="s">
        <v>85</v>
      </c>
      <c r="Z3252">
        <f>HYPERLINK("https://hotel-media.eclerx.com/savepage/tk_15462413904181297_sr_189.html","info")</f>
        <v/>
      </c>
      <c r="AA3252" t="n">
        <v>-8979223</v>
      </c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58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8979223</v>
      </c>
      <c r="AZ3252" t="s">
        <v>2597</v>
      </c>
      <c r="BA3252" t="s"/>
      <c r="BB3252" t="n">
        <v>432435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2596</v>
      </c>
      <c r="F3253" t="n">
        <v>-1</v>
      </c>
      <c r="G3253" t="s">
        <v>74</v>
      </c>
      <c r="H3253" t="s">
        <v>75</v>
      </c>
      <c r="I3253" t="s"/>
      <c r="J3253" t="s">
        <v>74</v>
      </c>
      <c r="K3253" t="n">
        <v>131.5</v>
      </c>
      <c r="L3253" t="s">
        <v>76</v>
      </c>
      <c r="M3253" t="s"/>
      <c r="N3253" t="s">
        <v>104</v>
      </c>
      <c r="O3253" t="s">
        <v>78</v>
      </c>
      <c r="P3253" t="s">
        <v>2596</v>
      </c>
      <c r="Q3253" t="s"/>
      <c r="R3253" t="s">
        <v>112</v>
      </c>
      <c r="S3253" t="s">
        <v>2586</v>
      </c>
      <c r="T3253" t="s">
        <v>81</v>
      </c>
      <c r="U3253" t="s">
        <v>82</v>
      </c>
      <c r="V3253" t="s">
        <v>83</v>
      </c>
      <c r="W3253" t="s">
        <v>109</v>
      </c>
      <c r="X3253" t="s"/>
      <c r="Y3253" t="s">
        <v>85</v>
      </c>
      <c r="Z3253">
        <f>HYPERLINK("https://hotel-media.eclerx.com/savepage/tk_15462413904181297_sr_189.html","info")</f>
        <v/>
      </c>
      <c r="AA3253" t="n">
        <v>-8979223</v>
      </c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58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8979223</v>
      </c>
      <c r="AZ3253" t="s">
        <v>2597</v>
      </c>
      <c r="BA3253" t="s"/>
      <c r="BB3253" t="n">
        <v>432435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804</v>
      </c>
      <c r="F3254" t="n">
        <v>-1</v>
      </c>
      <c r="G3254" t="s">
        <v>74</v>
      </c>
      <c r="H3254" t="s">
        <v>75</v>
      </c>
      <c r="I3254" t="s"/>
      <c r="J3254" t="s">
        <v>74</v>
      </c>
      <c r="K3254" t="n">
        <v>55.99</v>
      </c>
      <c r="L3254" t="s">
        <v>76</v>
      </c>
      <c r="M3254" t="s"/>
      <c r="N3254" t="s">
        <v>134</v>
      </c>
      <c r="O3254" t="s">
        <v>78</v>
      </c>
      <c r="P3254" t="s">
        <v>804</v>
      </c>
      <c r="Q3254" t="s"/>
      <c r="R3254" t="s">
        <v>79</v>
      </c>
      <c r="S3254" t="s">
        <v>805</v>
      </c>
      <c r="T3254" t="s">
        <v>81</v>
      </c>
      <c r="U3254" t="s">
        <v>82</v>
      </c>
      <c r="V3254" t="s">
        <v>83</v>
      </c>
      <c r="W3254" t="s">
        <v>109</v>
      </c>
      <c r="X3254" t="s"/>
      <c r="Y3254" t="s">
        <v>85</v>
      </c>
      <c r="Z3254">
        <f>HYPERLINK("https://hotel-media.eclerx.com/savepage/tk_1546241743497376_sr_189.html","info")</f>
        <v/>
      </c>
      <c r="AA3254" t="n">
        <v>-2071722</v>
      </c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227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2071722</v>
      </c>
      <c r="AZ3254" t="s">
        <v>806</v>
      </c>
      <c r="BA3254" t="s"/>
      <c r="BB3254" t="n">
        <v>44244</v>
      </c>
      <c r="BC3254" t="n">
        <v>52.53245</v>
      </c>
      <c r="BD3254" t="n">
        <v>52.53245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804</v>
      </c>
      <c r="F3255" t="n">
        <v>-1</v>
      </c>
      <c r="G3255" t="s">
        <v>74</v>
      </c>
      <c r="H3255" t="s">
        <v>75</v>
      </c>
      <c r="I3255" t="s"/>
      <c r="J3255" t="s">
        <v>74</v>
      </c>
      <c r="K3255" t="n">
        <v>62.49</v>
      </c>
      <c r="L3255" t="s">
        <v>76</v>
      </c>
      <c r="M3255" t="s"/>
      <c r="N3255" t="s">
        <v>807</v>
      </c>
      <c r="O3255" t="s">
        <v>78</v>
      </c>
      <c r="P3255" t="s">
        <v>804</v>
      </c>
      <c r="Q3255" t="s"/>
      <c r="R3255" t="s">
        <v>79</v>
      </c>
      <c r="S3255" t="s">
        <v>808</v>
      </c>
      <c r="T3255" t="s">
        <v>81</v>
      </c>
      <c r="U3255" t="s">
        <v>82</v>
      </c>
      <c r="V3255" t="s">
        <v>83</v>
      </c>
      <c r="W3255" t="s">
        <v>109</v>
      </c>
      <c r="X3255" t="s"/>
      <c r="Y3255" t="s">
        <v>85</v>
      </c>
      <c r="Z3255">
        <f>HYPERLINK("https://hotel-media.eclerx.com/savepage/tk_1546241743497376_sr_189.html","info")</f>
        <v/>
      </c>
      <c r="AA3255" t="n">
        <v>-2071722</v>
      </c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227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2071722</v>
      </c>
      <c r="AZ3255" t="s">
        <v>806</v>
      </c>
      <c r="BA3255" t="s"/>
      <c r="BB3255" t="n">
        <v>44244</v>
      </c>
      <c r="BC3255" t="n">
        <v>52.53245</v>
      </c>
      <c r="BD3255" t="n">
        <v>52.53245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804</v>
      </c>
      <c r="F3256" t="n">
        <v>-1</v>
      </c>
      <c r="G3256" t="s">
        <v>74</v>
      </c>
      <c r="H3256" t="s">
        <v>75</v>
      </c>
      <c r="I3256" t="s"/>
      <c r="J3256" t="s">
        <v>74</v>
      </c>
      <c r="K3256" t="n">
        <v>66.5</v>
      </c>
      <c r="L3256" t="s">
        <v>76</v>
      </c>
      <c r="M3256" t="s"/>
      <c r="N3256" t="s">
        <v>201</v>
      </c>
      <c r="O3256" t="s">
        <v>78</v>
      </c>
      <c r="P3256" t="s">
        <v>804</v>
      </c>
      <c r="Q3256" t="s"/>
      <c r="R3256" t="s">
        <v>79</v>
      </c>
      <c r="S3256" t="s">
        <v>809</v>
      </c>
      <c r="T3256" t="s">
        <v>81</v>
      </c>
      <c r="U3256" t="s">
        <v>82</v>
      </c>
      <c r="V3256" t="s">
        <v>83</v>
      </c>
      <c r="W3256" t="s">
        <v>109</v>
      </c>
      <c r="X3256" t="s"/>
      <c r="Y3256" t="s">
        <v>85</v>
      </c>
      <c r="Z3256">
        <f>HYPERLINK("https://hotel-media.eclerx.com/savepage/tk_1546241743497376_sr_189.html","info")</f>
        <v/>
      </c>
      <c r="AA3256" t="n">
        <v>-2071722</v>
      </c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227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2071722</v>
      </c>
      <c r="AZ3256" t="s">
        <v>806</v>
      </c>
      <c r="BA3256" t="s"/>
      <c r="BB3256" t="n">
        <v>44244</v>
      </c>
      <c r="BC3256" t="n">
        <v>52.53245</v>
      </c>
      <c r="BD3256" t="n">
        <v>52.53245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804</v>
      </c>
      <c r="F3257" t="n">
        <v>-1</v>
      </c>
      <c r="G3257" t="s">
        <v>74</v>
      </c>
      <c r="H3257" t="s">
        <v>75</v>
      </c>
      <c r="I3257" t="s"/>
      <c r="J3257" t="s">
        <v>74</v>
      </c>
      <c r="K3257" t="n">
        <v>73.01000000000001</v>
      </c>
      <c r="L3257" t="s">
        <v>76</v>
      </c>
      <c r="M3257" t="s"/>
      <c r="N3257" t="s">
        <v>191</v>
      </c>
      <c r="O3257" t="s">
        <v>78</v>
      </c>
      <c r="P3257" t="s">
        <v>804</v>
      </c>
      <c r="Q3257" t="s"/>
      <c r="R3257" t="s">
        <v>79</v>
      </c>
      <c r="S3257" t="s">
        <v>810</v>
      </c>
      <c r="T3257" t="s">
        <v>81</v>
      </c>
      <c r="U3257" t="s">
        <v>82</v>
      </c>
      <c r="V3257" t="s">
        <v>83</v>
      </c>
      <c r="W3257" t="s">
        <v>109</v>
      </c>
      <c r="X3257" t="s"/>
      <c r="Y3257" t="s">
        <v>85</v>
      </c>
      <c r="Z3257">
        <f>HYPERLINK("https://hotel-media.eclerx.com/savepage/tk_1546241743497376_sr_189.html","info")</f>
        <v/>
      </c>
      <c r="AA3257" t="n">
        <v>-2071722</v>
      </c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227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2071722</v>
      </c>
      <c r="AZ3257" t="s">
        <v>806</v>
      </c>
      <c r="BA3257" t="s"/>
      <c r="BB3257" t="n">
        <v>44244</v>
      </c>
      <c r="BC3257" t="n">
        <v>52.53245</v>
      </c>
      <c r="BD3257" t="n">
        <v>52.53245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804</v>
      </c>
      <c r="F3258" t="n">
        <v>-1</v>
      </c>
      <c r="G3258" t="s">
        <v>74</v>
      </c>
      <c r="H3258" t="s">
        <v>75</v>
      </c>
      <c r="I3258" t="s"/>
      <c r="J3258" t="s">
        <v>74</v>
      </c>
      <c r="K3258" t="n">
        <v>80.5</v>
      </c>
      <c r="L3258" t="s">
        <v>76</v>
      </c>
      <c r="M3258" t="s"/>
      <c r="N3258" t="s">
        <v>329</v>
      </c>
      <c r="O3258" t="s">
        <v>78</v>
      </c>
      <c r="P3258" t="s">
        <v>804</v>
      </c>
      <c r="Q3258" t="s"/>
      <c r="R3258" t="s">
        <v>79</v>
      </c>
      <c r="S3258" t="s">
        <v>811</v>
      </c>
      <c r="T3258" t="s">
        <v>81</v>
      </c>
      <c r="U3258" t="s">
        <v>82</v>
      </c>
      <c r="V3258" t="s">
        <v>83</v>
      </c>
      <c r="W3258" t="s">
        <v>109</v>
      </c>
      <c r="X3258" t="s"/>
      <c r="Y3258" t="s">
        <v>85</v>
      </c>
      <c r="Z3258">
        <f>HYPERLINK("https://hotel-media.eclerx.com/savepage/tk_1546241743497376_sr_189.html","info")</f>
        <v/>
      </c>
      <c r="AA3258" t="n">
        <v>-2071722</v>
      </c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227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2071722</v>
      </c>
      <c r="AZ3258" t="s">
        <v>806</v>
      </c>
      <c r="BA3258" t="s"/>
      <c r="BB3258" t="n">
        <v>44244</v>
      </c>
      <c r="BC3258" t="n">
        <v>52.53245</v>
      </c>
      <c r="BD3258" t="n">
        <v>52.53245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804</v>
      </c>
      <c r="F3259" t="n">
        <v>-1</v>
      </c>
      <c r="G3259" t="s">
        <v>74</v>
      </c>
      <c r="H3259" t="s">
        <v>75</v>
      </c>
      <c r="I3259" t="s"/>
      <c r="J3259" t="s">
        <v>74</v>
      </c>
      <c r="K3259" t="n">
        <v>91.5</v>
      </c>
      <c r="L3259" t="s">
        <v>76</v>
      </c>
      <c r="M3259" t="s"/>
      <c r="N3259" t="s">
        <v>191</v>
      </c>
      <c r="O3259" t="s">
        <v>78</v>
      </c>
      <c r="P3259" t="s">
        <v>804</v>
      </c>
      <c r="Q3259" t="s"/>
      <c r="R3259" t="s">
        <v>79</v>
      </c>
      <c r="S3259" t="s">
        <v>812</v>
      </c>
      <c r="T3259" t="s">
        <v>81</v>
      </c>
      <c r="U3259" t="s">
        <v>82</v>
      </c>
      <c r="V3259" t="s">
        <v>83</v>
      </c>
      <c r="W3259" t="s">
        <v>84</v>
      </c>
      <c r="X3259" t="s"/>
      <c r="Y3259" t="s">
        <v>85</v>
      </c>
      <c r="Z3259">
        <f>HYPERLINK("https://hotel-media.eclerx.com/savepage/tk_1546241743497376_sr_189.html","info")</f>
        <v/>
      </c>
      <c r="AA3259" t="n">
        <v>-2071722</v>
      </c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227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2071722</v>
      </c>
      <c r="AZ3259" t="s">
        <v>806</v>
      </c>
      <c r="BA3259" t="s"/>
      <c r="BB3259" t="n">
        <v>44244</v>
      </c>
      <c r="BC3259" t="n">
        <v>52.53245</v>
      </c>
      <c r="BD3259" t="n">
        <v>52.53245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804</v>
      </c>
      <c r="F3260" t="n">
        <v>-1</v>
      </c>
      <c r="G3260" t="s">
        <v>74</v>
      </c>
      <c r="H3260" t="s">
        <v>75</v>
      </c>
      <c r="I3260" t="s"/>
      <c r="J3260" t="s">
        <v>74</v>
      </c>
      <c r="K3260" t="n">
        <v>99.5</v>
      </c>
      <c r="L3260" t="s">
        <v>76</v>
      </c>
      <c r="M3260" t="s"/>
      <c r="N3260" t="s">
        <v>194</v>
      </c>
      <c r="O3260" t="s">
        <v>78</v>
      </c>
      <c r="P3260" t="s">
        <v>804</v>
      </c>
      <c r="Q3260" t="s"/>
      <c r="R3260" t="s">
        <v>79</v>
      </c>
      <c r="S3260" t="s">
        <v>813</v>
      </c>
      <c r="T3260" t="s">
        <v>81</v>
      </c>
      <c r="U3260" t="s">
        <v>82</v>
      </c>
      <c r="V3260" t="s">
        <v>83</v>
      </c>
      <c r="W3260" t="s">
        <v>84</v>
      </c>
      <c r="X3260" t="s"/>
      <c r="Y3260" t="s">
        <v>85</v>
      </c>
      <c r="Z3260">
        <f>HYPERLINK("https://hotel-media.eclerx.com/savepage/tk_1546241743497376_sr_189.html","info")</f>
        <v/>
      </c>
      <c r="AA3260" t="n">
        <v>-2071722</v>
      </c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227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2071722</v>
      </c>
      <c r="AZ3260" t="s">
        <v>806</v>
      </c>
      <c r="BA3260" t="s"/>
      <c r="BB3260" t="n">
        <v>44244</v>
      </c>
      <c r="BC3260" t="n">
        <v>52.53245</v>
      </c>
      <c r="BD3260" t="n">
        <v>52.53245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410</v>
      </c>
      <c r="F3261" t="n">
        <v>6822994</v>
      </c>
      <c r="G3261" t="s">
        <v>74</v>
      </c>
      <c r="H3261" t="s">
        <v>75</v>
      </c>
      <c r="I3261" t="s"/>
      <c r="J3261" t="s">
        <v>74</v>
      </c>
      <c r="K3261" t="n">
        <v>83.2</v>
      </c>
      <c r="L3261" t="s">
        <v>76</v>
      </c>
      <c r="M3261" t="s"/>
      <c r="N3261" t="s">
        <v>93</v>
      </c>
      <c r="O3261" t="s">
        <v>78</v>
      </c>
      <c r="P3261" t="s">
        <v>411</v>
      </c>
      <c r="Q3261" t="s"/>
      <c r="R3261" t="s">
        <v>171</v>
      </c>
      <c r="S3261" t="s">
        <v>412</v>
      </c>
      <c r="T3261" t="s">
        <v>81</v>
      </c>
      <c r="U3261" t="s">
        <v>82</v>
      </c>
      <c r="V3261" t="s">
        <v>83</v>
      </c>
      <c r="W3261" t="s">
        <v>109</v>
      </c>
      <c r="X3261" t="s"/>
      <c r="Y3261" t="s">
        <v>85</v>
      </c>
      <c r="Z3261">
        <f>HYPERLINK("https://hotel-media.eclerx.com/savepage/tk_15462413312040377_sr_189.html","info")</f>
        <v/>
      </c>
      <c r="AA3261" t="n">
        <v>217113</v>
      </c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29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4481100</v>
      </c>
      <c r="AZ3261" t="s">
        <v>413</v>
      </c>
      <c r="BA3261" t="s"/>
      <c r="BB3261" t="n">
        <v>37906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410</v>
      </c>
      <c r="F3262" t="n">
        <v>6822994</v>
      </c>
      <c r="G3262" t="s">
        <v>74</v>
      </c>
      <c r="H3262" t="s">
        <v>75</v>
      </c>
      <c r="I3262" t="s"/>
      <c r="J3262" t="s">
        <v>74</v>
      </c>
      <c r="K3262" t="n">
        <v>91.2</v>
      </c>
      <c r="L3262" t="s">
        <v>76</v>
      </c>
      <c r="M3262" t="s"/>
      <c r="N3262" t="s">
        <v>414</v>
      </c>
      <c r="O3262" t="s">
        <v>78</v>
      </c>
      <c r="P3262" t="s">
        <v>411</v>
      </c>
      <c r="Q3262" t="s"/>
      <c r="R3262" t="s">
        <v>171</v>
      </c>
      <c r="S3262" t="s">
        <v>415</v>
      </c>
      <c r="T3262" t="s">
        <v>81</v>
      </c>
      <c r="U3262" t="s">
        <v>82</v>
      </c>
      <c r="V3262" t="s">
        <v>83</v>
      </c>
      <c r="W3262" t="s">
        <v>109</v>
      </c>
      <c r="X3262" t="s"/>
      <c r="Y3262" t="s">
        <v>85</v>
      </c>
      <c r="Z3262">
        <f>HYPERLINK("https://hotel-media.eclerx.com/savepage/tk_15462413312040377_sr_189.html","info")</f>
        <v/>
      </c>
      <c r="AA3262" t="n">
        <v>217113</v>
      </c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29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4481100</v>
      </c>
      <c r="AZ3262" t="s">
        <v>413</v>
      </c>
      <c r="BA3262" t="s"/>
      <c r="BB3262" t="n">
        <v>37906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410</v>
      </c>
      <c r="F3263" t="n">
        <v>6822994</v>
      </c>
      <c r="G3263" t="s">
        <v>74</v>
      </c>
      <c r="H3263" t="s">
        <v>75</v>
      </c>
      <c r="I3263" t="s"/>
      <c r="J3263" t="s">
        <v>74</v>
      </c>
      <c r="K3263" t="n">
        <v>91.2</v>
      </c>
      <c r="L3263" t="s">
        <v>76</v>
      </c>
      <c r="M3263" t="s"/>
      <c r="N3263" t="s">
        <v>183</v>
      </c>
      <c r="O3263" t="s">
        <v>78</v>
      </c>
      <c r="P3263" t="s">
        <v>411</v>
      </c>
      <c r="Q3263" t="s"/>
      <c r="R3263" t="s">
        <v>171</v>
      </c>
      <c r="S3263" t="s">
        <v>415</v>
      </c>
      <c r="T3263" t="s">
        <v>81</v>
      </c>
      <c r="U3263" t="s">
        <v>82</v>
      </c>
      <c r="V3263" t="s">
        <v>83</v>
      </c>
      <c r="W3263" t="s">
        <v>109</v>
      </c>
      <c r="X3263" t="s"/>
      <c r="Y3263" t="s">
        <v>85</v>
      </c>
      <c r="Z3263">
        <f>HYPERLINK("https://hotel-media.eclerx.com/savepage/tk_15462413312040377_sr_189.html","info")</f>
        <v/>
      </c>
      <c r="AA3263" t="n">
        <v>217113</v>
      </c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29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4481100</v>
      </c>
      <c r="AZ3263" t="s">
        <v>413</v>
      </c>
      <c r="BA3263" t="s"/>
      <c r="BB3263" t="n">
        <v>37906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410</v>
      </c>
      <c r="F3264" t="n">
        <v>6822994</v>
      </c>
      <c r="G3264" t="s">
        <v>74</v>
      </c>
      <c r="H3264" t="s">
        <v>75</v>
      </c>
      <c r="I3264" t="s"/>
      <c r="J3264" t="s">
        <v>74</v>
      </c>
      <c r="K3264" t="n">
        <v>114</v>
      </c>
      <c r="L3264" t="s">
        <v>76</v>
      </c>
      <c r="M3264" t="s"/>
      <c r="N3264" t="s">
        <v>416</v>
      </c>
      <c r="O3264" t="s">
        <v>78</v>
      </c>
      <c r="P3264" t="s">
        <v>411</v>
      </c>
      <c r="Q3264" t="s"/>
      <c r="R3264" t="s">
        <v>171</v>
      </c>
      <c r="S3264" t="s">
        <v>417</v>
      </c>
      <c r="T3264" t="s">
        <v>81</v>
      </c>
      <c r="U3264" t="s">
        <v>82</v>
      </c>
      <c r="V3264" t="s">
        <v>83</v>
      </c>
      <c r="W3264" t="s">
        <v>109</v>
      </c>
      <c r="X3264" t="s"/>
      <c r="Y3264" t="s">
        <v>85</v>
      </c>
      <c r="Z3264">
        <f>HYPERLINK("https://hotel-media.eclerx.com/savepage/tk_15462413312040377_sr_189.html","info")</f>
        <v/>
      </c>
      <c r="AA3264" t="n">
        <v>217113</v>
      </c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29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4481100</v>
      </c>
      <c r="AZ3264" t="s">
        <v>413</v>
      </c>
      <c r="BA3264" t="s"/>
      <c r="BB3264" t="n">
        <v>37906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410</v>
      </c>
      <c r="F3265" t="n">
        <v>6822994</v>
      </c>
      <c r="G3265" t="s">
        <v>74</v>
      </c>
      <c r="H3265" t="s">
        <v>75</v>
      </c>
      <c r="I3265" t="s"/>
      <c r="J3265" t="s">
        <v>74</v>
      </c>
      <c r="K3265" t="n">
        <v>114</v>
      </c>
      <c r="L3265" t="s">
        <v>76</v>
      </c>
      <c r="M3265" t="s"/>
      <c r="N3265" t="s">
        <v>189</v>
      </c>
      <c r="O3265" t="s">
        <v>78</v>
      </c>
      <c r="P3265" t="s">
        <v>411</v>
      </c>
      <c r="Q3265" t="s"/>
      <c r="R3265" t="s">
        <v>171</v>
      </c>
      <c r="S3265" t="s">
        <v>417</v>
      </c>
      <c r="T3265" t="s">
        <v>81</v>
      </c>
      <c r="U3265" t="s">
        <v>82</v>
      </c>
      <c r="V3265" t="s">
        <v>83</v>
      </c>
      <c r="W3265" t="s">
        <v>109</v>
      </c>
      <c r="X3265" t="s"/>
      <c r="Y3265" t="s">
        <v>85</v>
      </c>
      <c r="Z3265">
        <f>HYPERLINK("https://hotel-media.eclerx.com/savepage/tk_15462413312040377_sr_189.html","info")</f>
        <v/>
      </c>
      <c r="AA3265" t="n">
        <v>217113</v>
      </c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29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4481100</v>
      </c>
      <c r="AZ3265" t="s">
        <v>413</v>
      </c>
      <c r="BA3265" t="s"/>
      <c r="BB3265" t="n">
        <v>37906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2598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51.39</v>
      </c>
      <c r="L3266" t="s">
        <v>76</v>
      </c>
      <c r="M3266" t="s"/>
      <c r="N3266" t="s">
        <v>77</v>
      </c>
      <c r="O3266" t="s">
        <v>78</v>
      </c>
      <c r="P3266" t="s">
        <v>2598</v>
      </c>
      <c r="Q3266" t="s"/>
      <c r="R3266" t="s">
        <v>79</v>
      </c>
      <c r="S3266" t="s">
        <v>2599</v>
      </c>
      <c r="T3266" t="s">
        <v>81</v>
      </c>
      <c r="U3266" t="s">
        <v>82</v>
      </c>
      <c r="V3266" t="s">
        <v>83</v>
      </c>
      <c r="W3266" t="s">
        <v>109</v>
      </c>
      <c r="X3266" t="s"/>
      <c r="Y3266" t="s">
        <v>85</v>
      </c>
      <c r="Z3266">
        <f>HYPERLINK("https://hotel-media.eclerx.com/savepage/tk_15462421941880097_sr_188.html","info")</f>
        <v/>
      </c>
      <c r="AA3266" t="n">
        <v>-2641030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502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2641030</v>
      </c>
      <c r="AZ3266" t="s">
        <v>2600</v>
      </c>
      <c r="BA3266" t="s"/>
      <c r="BB3266" t="n">
        <v>773855</v>
      </c>
      <c r="BC3266" t="n">
        <v>52.484317</v>
      </c>
      <c r="BD3266" t="n">
        <v>52.484317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2590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93</v>
      </c>
      <c r="O3267" t="s">
        <v>78</v>
      </c>
      <c r="P3267" t="s">
        <v>2590</v>
      </c>
      <c r="Q3267" t="s"/>
      <c r="R3267" t="s">
        <v>171</v>
      </c>
      <c r="S3267" t="s">
        <v>591</v>
      </c>
      <c r="T3267" t="s">
        <v>81</v>
      </c>
      <c r="U3267" t="s">
        <v>82</v>
      </c>
      <c r="V3267" t="s">
        <v>83</v>
      </c>
      <c r="W3267" t="s">
        <v>109</v>
      </c>
      <c r="X3267" t="s"/>
      <c r="Y3267" t="s">
        <v>85</v>
      </c>
      <c r="Z3267">
        <f>HYPERLINK("https://hotel-media.eclerx.com/savepage/tk_15462420887794428_sr_189.html","info")</f>
        <v/>
      </c>
      <c r="AA3267" t="n">
        <v>-2071705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392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2071705</v>
      </c>
      <c r="AZ3267" t="s">
        <v>2591</v>
      </c>
      <c r="BA3267" t="s"/>
      <c r="BB3267" t="n">
        <v>71083</v>
      </c>
      <c r="BC3267" t="n">
        <v>52.52159</v>
      </c>
      <c r="BD3267" t="n">
        <v>52.52159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2590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122</v>
      </c>
      <c r="L3268" t="s">
        <v>76</v>
      </c>
      <c r="M3268" t="s"/>
      <c r="N3268" t="s">
        <v>104</v>
      </c>
      <c r="O3268" t="s">
        <v>78</v>
      </c>
      <c r="P3268" t="s">
        <v>2590</v>
      </c>
      <c r="Q3268" t="s"/>
      <c r="R3268" t="s">
        <v>171</v>
      </c>
      <c r="S3268" t="s">
        <v>167</v>
      </c>
      <c r="T3268" t="s">
        <v>81</v>
      </c>
      <c r="U3268" t="s">
        <v>82</v>
      </c>
      <c r="V3268" t="s">
        <v>83</v>
      </c>
      <c r="W3268" t="s">
        <v>109</v>
      </c>
      <c r="X3268" t="s"/>
      <c r="Y3268" t="s">
        <v>85</v>
      </c>
      <c r="Z3268">
        <f>HYPERLINK("https://hotel-media.eclerx.com/savepage/tk_15462420887794428_sr_189.html","info")</f>
        <v/>
      </c>
      <c r="AA3268" t="n">
        <v>-2071705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392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2071705</v>
      </c>
      <c r="AZ3268" t="s">
        <v>2591</v>
      </c>
      <c r="BA3268" t="s"/>
      <c r="BB3268" t="n">
        <v>71083</v>
      </c>
      <c r="BC3268" t="n">
        <v>52.52159</v>
      </c>
      <c r="BD3268" t="n">
        <v>52.52159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2177</v>
      </c>
      <c r="F3269" t="n">
        <v>3553024</v>
      </c>
      <c r="G3269" t="s">
        <v>74</v>
      </c>
      <c r="H3269" t="s">
        <v>75</v>
      </c>
      <c r="I3269" t="s"/>
      <c r="J3269" t="s">
        <v>74</v>
      </c>
      <c r="K3269" t="n">
        <v>66.36</v>
      </c>
      <c r="L3269" t="s">
        <v>76</v>
      </c>
      <c r="M3269" t="s"/>
      <c r="N3269" t="s">
        <v>2178</v>
      </c>
      <c r="O3269" t="s">
        <v>78</v>
      </c>
      <c r="P3269" t="s">
        <v>2179</v>
      </c>
      <c r="Q3269" t="s"/>
      <c r="R3269" t="s">
        <v>112</v>
      </c>
      <c r="S3269" t="s">
        <v>2180</v>
      </c>
      <c r="T3269" t="s">
        <v>81</v>
      </c>
      <c r="U3269" t="s">
        <v>82</v>
      </c>
      <c r="V3269" t="s">
        <v>83</v>
      </c>
      <c r="W3269" t="s">
        <v>109</v>
      </c>
      <c r="X3269" t="s"/>
      <c r="Y3269" t="s">
        <v>85</v>
      </c>
      <c r="Z3269">
        <f>HYPERLINK("https://hotel-media.eclerx.com/savepage/tk_1546242272312866_sr_189.html","info")</f>
        <v/>
      </c>
      <c r="AA3269" t="n">
        <v>7278</v>
      </c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473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4481112</v>
      </c>
      <c r="AZ3269" t="s">
        <v>2181</v>
      </c>
      <c r="BA3269" t="s"/>
      <c r="BB3269" t="n">
        <v>22642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2177</v>
      </c>
      <c r="F3270" t="n">
        <v>3553024</v>
      </c>
      <c r="G3270" t="s">
        <v>74</v>
      </c>
      <c r="H3270" t="s">
        <v>75</v>
      </c>
      <c r="I3270" t="s"/>
      <c r="J3270" t="s">
        <v>74</v>
      </c>
      <c r="K3270" t="n">
        <v>82.95</v>
      </c>
      <c r="L3270" t="s">
        <v>76</v>
      </c>
      <c r="M3270" t="s"/>
      <c r="N3270" t="s">
        <v>2182</v>
      </c>
      <c r="O3270" t="s">
        <v>78</v>
      </c>
      <c r="P3270" t="s">
        <v>2179</v>
      </c>
      <c r="Q3270" t="s"/>
      <c r="R3270" t="s">
        <v>112</v>
      </c>
      <c r="S3270" t="s">
        <v>2183</v>
      </c>
      <c r="T3270" t="s">
        <v>81</v>
      </c>
      <c r="U3270" t="s">
        <v>82</v>
      </c>
      <c r="V3270" t="s">
        <v>83</v>
      </c>
      <c r="W3270" t="s">
        <v>109</v>
      </c>
      <c r="X3270" t="s"/>
      <c r="Y3270" t="s">
        <v>85</v>
      </c>
      <c r="Z3270">
        <f>HYPERLINK("https://hotel-media.eclerx.com/savepage/tk_1546242272312866_sr_189.html","info")</f>
        <v/>
      </c>
      <c r="AA3270" t="n">
        <v>7278</v>
      </c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473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4481112</v>
      </c>
      <c r="AZ3270" t="s">
        <v>2181</v>
      </c>
      <c r="BA3270" t="s"/>
      <c r="BB3270" t="n">
        <v>22642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2177</v>
      </c>
      <c r="F3271" t="n">
        <v>3553024</v>
      </c>
      <c r="G3271" t="s">
        <v>74</v>
      </c>
      <c r="H3271" t="s">
        <v>75</v>
      </c>
      <c r="I3271" t="s"/>
      <c r="J3271" t="s">
        <v>74</v>
      </c>
      <c r="K3271" t="n">
        <v>77.28</v>
      </c>
      <c r="L3271" t="s">
        <v>76</v>
      </c>
      <c r="M3271" t="s"/>
      <c r="N3271" t="s">
        <v>2184</v>
      </c>
      <c r="O3271" t="s">
        <v>78</v>
      </c>
      <c r="P3271" t="s">
        <v>2179</v>
      </c>
      <c r="Q3271" t="s"/>
      <c r="R3271" t="s">
        <v>112</v>
      </c>
      <c r="S3271" t="s">
        <v>2185</v>
      </c>
      <c r="T3271" t="s">
        <v>81</v>
      </c>
      <c r="U3271" t="s">
        <v>82</v>
      </c>
      <c r="V3271" t="s">
        <v>83</v>
      </c>
      <c r="W3271" t="s">
        <v>109</v>
      </c>
      <c r="X3271" t="s"/>
      <c r="Y3271" t="s">
        <v>85</v>
      </c>
      <c r="Z3271">
        <f>HYPERLINK("https://hotel-media.eclerx.com/savepage/tk_1546242272312866_sr_189.html","info")</f>
        <v/>
      </c>
      <c r="AA3271" t="n">
        <v>7278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473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4481112</v>
      </c>
      <c r="AZ3271" t="s">
        <v>2181</v>
      </c>
      <c r="BA3271" t="s"/>
      <c r="BB3271" t="n">
        <v>22642</v>
      </c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2177</v>
      </c>
      <c r="F3272" t="n">
        <v>3553024</v>
      </c>
      <c r="G3272" t="s">
        <v>74</v>
      </c>
      <c r="H3272" t="s">
        <v>75</v>
      </c>
      <c r="I3272" t="s"/>
      <c r="J3272" t="s">
        <v>74</v>
      </c>
      <c r="K3272" t="n">
        <v>96.59999999999999</v>
      </c>
      <c r="L3272" t="s">
        <v>76</v>
      </c>
      <c r="M3272" t="s"/>
      <c r="N3272" t="s">
        <v>2184</v>
      </c>
      <c r="O3272" t="s">
        <v>78</v>
      </c>
      <c r="P3272" t="s">
        <v>2179</v>
      </c>
      <c r="Q3272" t="s"/>
      <c r="R3272" t="s">
        <v>112</v>
      </c>
      <c r="S3272" t="s">
        <v>2186</v>
      </c>
      <c r="T3272" t="s">
        <v>81</v>
      </c>
      <c r="U3272" t="s">
        <v>82</v>
      </c>
      <c r="V3272" t="s">
        <v>83</v>
      </c>
      <c r="W3272" t="s">
        <v>109</v>
      </c>
      <c r="X3272" t="s"/>
      <c r="Y3272" t="s">
        <v>85</v>
      </c>
      <c r="Z3272">
        <f>HYPERLINK("https://hotel-media.eclerx.com/savepage/tk_1546242272312866_sr_189.html","info")</f>
        <v/>
      </c>
      <c r="AA3272" t="n">
        <v>7278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473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4481112</v>
      </c>
      <c r="AZ3272" t="s">
        <v>2181</v>
      </c>
      <c r="BA3272" t="s"/>
      <c r="BB3272" t="n">
        <v>22642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2177</v>
      </c>
      <c r="F3273" t="n">
        <v>3553024</v>
      </c>
      <c r="G3273" t="s">
        <v>74</v>
      </c>
      <c r="H3273" t="s">
        <v>75</v>
      </c>
      <c r="I3273" t="s"/>
      <c r="J3273" t="s">
        <v>74</v>
      </c>
      <c r="K3273" t="n">
        <v>114.95</v>
      </c>
      <c r="L3273" t="s">
        <v>76</v>
      </c>
      <c r="M3273" t="s"/>
      <c r="N3273" t="s">
        <v>2182</v>
      </c>
      <c r="O3273" t="s">
        <v>78</v>
      </c>
      <c r="P3273" t="s">
        <v>2179</v>
      </c>
      <c r="Q3273" t="s"/>
      <c r="R3273" t="s">
        <v>112</v>
      </c>
      <c r="S3273" t="s">
        <v>1408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>
        <f>HYPERLINK("https://hotel-media.eclerx.com/savepage/tk_1546242272312866_sr_189.html","info")</f>
        <v/>
      </c>
      <c r="AA3273" t="n">
        <v>7278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473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4481112</v>
      </c>
      <c r="AZ3273" t="s">
        <v>2181</v>
      </c>
      <c r="BA3273" t="s"/>
      <c r="BB3273" t="n">
        <v>22642</v>
      </c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2177</v>
      </c>
      <c r="F3274" t="n">
        <v>3553024</v>
      </c>
      <c r="G3274" t="s">
        <v>74</v>
      </c>
      <c r="H3274" t="s">
        <v>75</v>
      </c>
      <c r="I3274" t="s"/>
      <c r="J3274" t="s">
        <v>74</v>
      </c>
      <c r="K3274" t="n">
        <v>128.6</v>
      </c>
      <c r="L3274" t="s">
        <v>76</v>
      </c>
      <c r="M3274" t="s"/>
      <c r="N3274" t="s">
        <v>2184</v>
      </c>
      <c r="O3274" t="s">
        <v>78</v>
      </c>
      <c r="P3274" t="s">
        <v>2179</v>
      </c>
      <c r="Q3274" t="s"/>
      <c r="R3274" t="s">
        <v>112</v>
      </c>
      <c r="S3274" t="s">
        <v>2187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>
        <f>HYPERLINK("https://hotel-media.eclerx.com/savepage/tk_1546242272312866_sr_189.html","info")</f>
        <v/>
      </c>
      <c r="AA3274" t="n">
        <v>7278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473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4481112</v>
      </c>
      <c r="AZ3274" t="s">
        <v>2181</v>
      </c>
      <c r="BA3274" t="s"/>
      <c r="BB3274" t="n">
        <v>22642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2069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76.67</v>
      </c>
      <c r="L3275" t="s">
        <v>76</v>
      </c>
      <c r="M3275" t="s"/>
      <c r="N3275" t="s">
        <v>93</v>
      </c>
      <c r="O3275" t="s">
        <v>78</v>
      </c>
      <c r="P3275" t="s">
        <v>2069</v>
      </c>
      <c r="Q3275" t="s"/>
      <c r="R3275" t="s">
        <v>171</v>
      </c>
      <c r="S3275" t="s">
        <v>2070</v>
      </c>
      <c r="T3275" t="s">
        <v>81</v>
      </c>
      <c r="U3275" t="s">
        <v>82</v>
      </c>
      <c r="V3275" t="s">
        <v>83</v>
      </c>
      <c r="W3275" t="s">
        <v>109</v>
      </c>
      <c r="X3275" t="s"/>
      <c r="Y3275" t="s">
        <v>85</v>
      </c>
      <c r="Z3275">
        <f>HYPERLINK("https://hotel-media.eclerx.com/savepage/tk_15462417120592375_sr_189.html","info")</f>
        <v/>
      </c>
      <c r="AA3275" t="n">
        <v>-8979218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213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8979218</v>
      </c>
      <c r="AZ3275" t="s">
        <v>2071</v>
      </c>
      <c r="BA3275" t="s"/>
      <c r="BB3275" t="n">
        <v>44114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2069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86.02</v>
      </c>
      <c r="L3276" t="s">
        <v>76</v>
      </c>
      <c r="M3276" t="s"/>
      <c r="N3276" t="s">
        <v>183</v>
      </c>
      <c r="O3276" t="s">
        <v>78</v>
      </c>
      <c r="P3276" t="s">
        <v>2069</v>
      </c>
      <c r="Q3276" t="s"/>
      <c r="R3276" t="s">
        <v>171</v>
      </c>
      <c r="S3276" t="s">
        <v>2072</v>
      </c>
      <c r="T3276" t="s">
        <v>81</v>
      </c>
      <c r="U3276" t="s">
        <v>82</v>
      </c>
      <c r="V3276" t="s">
        <v>83</v>
      </c>
      <c r="W3276" t="s">
        <v>109</v>
      </c>
      <c r="X3276" t="s"/>
      <c r="Y3276" t="s">
        <v>85</v>
      </c>
      <c r="Z3276">
        <f>HYPERLINK("https://hotel-media.eclerx.com/savepage/tk_15462417120592375_sr_189.html","info")</f>
        <v/>
      </c>
      <c r="AA3276" t="n">
        <v>-8979218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213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8979218</v>
      </c>
      <c r="AZ3276" t="s">
        <v>2071</v>
      </c>
      <c r="BA3276" t="s"/>
      <c r="BB3276" t="n">
        <v>44114</v>
      </c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2069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101.2</v>
      </c>
      <c r="L3277" t="s">
        <v>76</v>
      </c>
      <c r="M3277" t="s"/>
      <c r="N3277" t="s">
        <v>201</v>
      </c>
      <c r="O3277" t="s">
        <v>78</v>
      </c>
      <c r="P3277" t="s">
        <v>2069</v>
      </c>
      <c r="Q3277" t="s"/>
      <c r="R3277" t="s">
        <v>171</v>
      </c>
      <c r="S3277" t="s">
        <v>2073</v>
      </c>
      <c r="T3277" t="s">
        <v>81</v>
      </c>
      <c r="U3277" t="s">
        <v>82</v>
      </c>
      <c r="V3277" t="s">
        <v>83</v>
      </c>
      <c r="W3277" t="s">
        <v>109</v>
      </c>
      <c r="X3277" t="s"/>
      <c r="Y3277" t="s">
        <v>85</v>
      </c>
      <c r="Z3277">
        <f>HYPERLINK("https://hotel-media.eclerx.com/savepage/tk_15462417120592375_sr_189.html","info")</f>
        <v/>
      </c>
      <c r="AA3277" t="n">
        <v>-8979218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213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8979218</v>
      </c>
      <c r="AZ3277" t="s">
        <v>2071</v>
      </c>
      <c r="BA3277" t="s"/>
      <c r="BB3277" t="n">
        <v>44114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2069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121.2</v>
      </c>
      <c r="L3278" t="s">
        <v>76</v>
      </c>
      <c r="M3278" t="s"/>
      <c r="N3278" t="s">
        <v>183</v>
      </c>
      <c r="O3278" t="s">
        <v>78</v>
      </c>
      <c r="P3278" t="s">
        <v>2069</v>
      </c>
      <c r="Q3278" t="s"/>
      <c r="R3278" t="s">
        <v>171</v>
      </c>
      <c r="S3278" t="s">
        <v>2074</v>
      </c>
      <c r="T3278" t="s">
        <v>81</v>
      </c>
      <c r="U3278" t="s">
        <v>82</v>
      </c>
      <c r="V3278" t="s">
        <v>83</v>
      </c>
      <c r="W3278" t="s">
        <v>84</v>
      </c>
      <c r="X3278" t="s"/>
      <c r="Y3278" t="s">
        <v>85</v>
      </c>
      <c r="Z3278">
        <f>HYPERLINK("https://hotel-media.eclerx.com/savepage/tk_15462417120592375_sr_189.html","info")</f>
        <v/>
      </c>
      <c r="AA3278" t="n">
        <v>-8979218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213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8979218</v>
      </c>
      <c r="AZ3278" t="s">
        <v>2071</v>
      </c>
      <c r="BA3278" t="s"/>
      <c r="BB3278" t="n">
        <v>44114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2550</v>
      </c>
      <c r="F3279" t="n">
        <v>1429077</v>
      </c>
      <c r="G3279" t="s">
        <v>74</v>
      </c>
      <c r="H3279" t="s">
        <v>75</v>
      </c>
      <c r="I3279" t="s"/>
      <c r="J3279" t="s">
        <v>74</v>
      </c>
      <c r="K3279" t="n">
        <v>53.66</v>
      </c>
      <c r="L3279" t="s">
        <v>76</v>
      </c>
      <c r="M3279" t="s"/>
      <c r="N3279" t="s">
        <v>93</v>
      </c>
      <c r="O3279" t="s">
        <v>78</v>
      </c>
      <c r="P3279" t="s">
        <v>2551</v>
      </c>
      <c r="Q3279" t="s"/>
      <c r="R3279" t="s">
        <v>171</v>
      </c>
      <c r="S3279" t="s">
        <v>2552</v>
      </c>
      <c r="T3279" t="s">
        <v>81</v>
      </c>
      <c r="U3279" t="s">
        <v>82</v>
      </c>
      <c r="V3279" t="s">
        <v>83</v>
      </c>
      <c r="W3279" t="s">
        <v>109</v>
      </c>
      <c r="X3279" t="s"/>
      <c r="Y3279" t="s">
        <v>85</v>
      </c>
      <c r="Z3279">
        <f>HYPERLINK("https://hotel-media.eclerx.com/savepage/tk_154624178117064_sr_189.html","info")</f>
        <v/>
      </c>
      <c r="AA3279" t="n">
        <v>214731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246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1145978</v>
      </c>
      <c r="AZ3279" t="s">
        <v>2553</v>
      </c>
      <c r="BA3279" t="s"/>
      <c r="BB3279" t="n">
        <v>429208</v>
      </c>
      <c r="BC3279" t="n">
        <v>52.50623</v>
      </c>
      <c r="BD3279" t="n">
        <v>52.50623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2550</v>
      </c>
      <c r="F3280" t="n">
        <v>1429077</v>
      </c>
      <c r="G3280" t="s">
        <v>74</v>
      </c>
      <c r="H3280" t="s">
        <v>75</v>
      </c>
      <c r="I3280" t="s"/>
      <c r="J3280" t="s">
        <v>74</v>
      </c>
      <c r="K3280" t="n">
        <v>63.13</v>
      </c>
      <c r="L3280" t="s">
        <v>76</v>
      </c>
      <c r="M3280" t="s"/>
      <c r="N3280" t="s">
        <v>104</v>
      </c>
      <c r="O3280" t="s">
        <v>78</v>
      </c>
      <c r="P3280" t="s">
        <v>2551</v>
      </c>
      <c r="Q3280" t="s"/>
      <c r="R3280" t="s">
        <v>171</v>
      </c>
      <c r="S3280" t="s">
        <v>2554</v>
      </c>
      <c r="T3280" t="s">
        <v>81</v>
      </c>
      <c r="U3280" t="s">
        <v>82</v>
      </c>
      <c r="V3280" t="s">
        <v>83</v>
      </c>
      <c r="W3280" t="s">
        <v>109</v>
      </c>
      <c r="X3280" t="s"/>
      <c r="Y3280" t="s">
        <v>85</v>
      </c>
      <c r="Z3280">
        <f>HYPERLINK("https://hotel-media.eclerx.com/savepage/tk_154624178117064_sr_189.html","info")</f>
        <v/>
      </c>
      <c r="AA3280" t="n">
        <v>214731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246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1145978</v>
      </c>
      <c r="AZ3280" t="s">
        <v>2553</v>
      </c>
      <c r="BA3280" t="s"/>
      <c r="BB3280" t="n">
        <v>429208</v>
      </c>
      <c r="BC3280" t="n">
        <v>52.50623</v>
      </c>
      <c r="BD3280" t="n">
        <v>52.50623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2550</v>
      </c>
      <c r="F3281" t="n">
        <v>1429077</v>
      </c>
      <c r="G3281" t="s">
        <v>74</v>
      </c>
      <c r="H3281" t="s">
        <v>75</v>
      </c>
      <c r="I3281" t="s"/>
      <c r="J3281" t="s">
        <v>74</v>
      </c>
      <c r="K3281" t="n">
        <v>89.88</v>
      </c>
      <c r="L3281" t="s">
        <v>76</v>
      </c>
      <c r="M3281" t="s"/>
      <c r="N3281" t="s">
        <v>182</v>
      </c>
      <c r="O3281" t="s">
        <v>78</v>
      </c>
      <c r="P3281" t="s">
        <v>2551</v>
      </c>
      <c r="Q3281" t="s"/>
      <c r="R3281" t="s">
        <v>171</v>
      </c>
      <c r="S3281" t="s">
        <v>2555</v>
      </c>
      <c r="T3281" t="s">
        <v>81</v>
      </c>
      <c r="U3281" t="s">
        <v>82</v>
      </c>
      <c r="V3281" t="s">
        <v>83</v>
      </c>
      <c r="W3281" t="s">
        <v>109</v>
      </c>
      <c r="X3281" t="s"/>
      <c r="Y3281" t="s">
        <v>85</v>
      </c>
      <c r="Z3281">
        <f>HYPERLINK("https://hotel-media.eclerx.com/savepage/tk_154624178117064_sr_189.html","info")</f>
        <v/>
      </c>
      <c r="AA3281" t="n">
        <v>214731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246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1145978</v>
      </c>
      <c r="AZ3281" t="s">
        <v>2553</v>
      </c>
      <c r="BA3281" t="s"/>
      <c r="BB3281" t="n">
        <v>429208</v>
      </c>
      <c r="BC3281" t="n">
        <v>52.50623</v>
      </c>
      <c r="BD3281" t="n">
        <v>52.50623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2601</v>
      </c>
      <c r="F3282" t="n">
        <v>2204321</v>
      </c>
      <c r="G3282" t="s">
        <v>74</v>
      </c>
      <c r="H3282" t="s">
        <v>75</v>
      </c>
      <c r="I3282" t="s"/>
      <c r="J3282" t="s">
        <v>74</v>
      </c>
      <c r="K3282" t="n">
        <v>69</v>
      </c>
      <c r="L3282" t="s">
        <v>76</v>
      </c>
      <c r="M3282" t="s"/>
      <c r="N3282" t="s">
        <v>1432</v>
      </c>
      <c r="O3282" t="s">
        <v>78</v>
      </c>
      <c r="P3282" t="s">
        <v>2602</v>
      </c>
      <c r="Q3282" t="s"/>
      <c r="R3282" t="s">
        <v>79</v>
      </c>
      <c r="S3282" t="s">
        <v>367</v>
      </c>
      <c r="T3282" t="s">
        <v>81</v>
      </c>
      <c r="U3282" t="s">
        <v>82</v>
      </c>
      <c r="V3282" t="s">
        <v>83</v>
      </c>
      <c r="W3282" t="s">
        <v>109</v>
      </c>
      <c r="X3282" t="s"/>
      <c r="Y3282" t="s">
        <v>85</v>
      </c>
      <c r="Z3282">
        <f>HYPERLINK("https://hotel-media.eclerx.com/savepage/tk_1546241348225512_sr_189.html","info")</f>
        <v/>
      </c>
      <c r="AA3282" t="n">
        <v>228048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37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2071481</v>
      </c>
      <c r="AZ3282" t="s">
        <v>2603</v>
      </c>
      <c r="BA3282" t="s"/>
      <c r="BB3282" t="n">
        <v>64003</v>
      </c>
      <c r="BC3282" t="n">
        <v>52.50438</v>
      </c>
      <c r="BD3282" t="n">
        <v>52.50438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2601</v>
      </c>
      <c r="F3283" t="n">
        <v>2204321</v>
      </c>
      <c r="G3283" t="s">
        <v>74</v>
      </c>
      <c r="H3283" t="s">
        <v>75</v>
      </c>
      <c r="I3283" t="s"/>
      <c r="J3283" t="s">
        <v>74</v>
      </c>
      <c r="K3283" t="n">
        <v>76</v>
      </c>
      <c r="L3283" t="s">
        <v>76</v>
      </c>
      <c r="M3283" t="s"/>
      <c r="N3283" t="s">
        <v>1435</v>
      </c>
      <c r="O3283" t="s">
        <v>78</v>
      </c>
      <c r="P3283" t="s">
        <v>2602</v>
      </c>
      <c r="Q3283" t="s"/>
      <c r="R3283" t="s">
        <v>79</v>
      </c>
      <c r="S3283" t="s">
        <v>718</v>
      </c>
      <c r="T3283" t="s">
        <v>81</v>
      </c>
      <c r="U3283" t="s">
        <v>82</v>
      </c>
      <c r="V3283" t="s">
        <v>83</v>
      </c>
      <c r="W3283" t="s">
        <v>109</v>
      </c>
      <c r="X3283" t="s"/>
      <c r="Y3283" t="s">
        <v>85</v>
      </c>
      <c r="Z3283">
        <f>HYPERLINK("https://hotel-media.eclerx.com/savepage/tk_1546241348225512_sr_189.html","info")</f>
        <v/>
      </c>
      <c r="AA3283" t="n">
        <v>228048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37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2071481</v>
      </c>
      <c r="AZ3283" t="s">
        <v>2603</v>
      </c>
      <c r="BA3283" t="s"/>
      <c r="BB3283" t="n">
        <v>64003</v>
      </c>
      <c r="BC3283" t="n">
        <v>52.50438</v>
      </c>
      <c r="BD3283" t="n">
        <v>52.50438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2601</v>
      </c>
      <c r="F3284" t="n">
        <v>2204321</v>
      </c>
      <c r="G3284" t="s">
        <v>74</v>
      </c>
      <c r="H3284" t="s">
        <v>75</v>
      </c>
      <c r="I3284" t="s"/>
      <c r="J3284" t="s">
        <v>74</v>
      </c>
      <c r="K3284" t="n">
        <v>69</v>
      </c>
      <c r="L3284" t="s">
        <v>76</v>
      </c>
      <c r="M3284" t="s"/>
      <c r="N3284" t="s">
        <v>2604</v>
      </c>
      <c r="O3284" t="s">
        <v>78</v>
      </c>
      <c r="P3284" t="s">
        <v>2602</v>
      </c>
      <c r="Q3284" t="s"/>
      <c r="R3284" t="s">
        <v>79</v>
      </c>
      <c r="S3284" t="s">
        <v>367</v>
      </c>
      <c r="T3284" t="s">
        <v>81</v>
      </c>
      <c r="U3284" t="s">
        <v>82</v>
      </c>
      <c r="V3284" t="s">
        <v>83</v>
      </c>
      <c r="W3284" t="s">
        <v>109</v>
      </c>
      <c r="X3284" t="s"/>
      <c r="Y3284" t="s">
        <v>85</v>
      </c>
      <c r="Z3284">
        <f>HYPERLINK("https://hotel-media.eclerx.com/savepage/tk_1546241348225512_sr_189.html","info")</f>
        <v/>
      </c>
      <c r="AA3284" t="n">
        <v>228048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37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2071481</v>
      </c>
      <c r="AZ3284" t="s">
        <v>2603</v>
      </c>
      <c r="BA3284" t="s"/>
      <c r="BB3284" t="n">
        <v>64003</v>
      </c>
      <c r="BC3284" t="n">
        <v>52.50438</v>
      </c>
      <c r="BD3284" t="n">
        <v>52.50438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2601</v>
      </c>
      <c r="F3285" t="n">
        <v>2204321</v>
      </c>
      <c r="G3285" t="s">
        <v>74</v>
      </c>
      <c r="H3285" t="s">
        <v>75</v>
      </c>
      <c r="I3285" t="s"/>
      <c r="J3285" t="s">
        <v>74</v>
      </c>
      <c r="K3285" t="n">
        <v>69</v>
      </c>
      <c r="L3285" t="s">
        <v>76</v>
      </c>
      <c r="M3285" t="s"/>
      <c r="N3285" t="s">
        <v>1688</v>
      </c>
      <c r="O3285" t="s">
        <v>78</v>
      </c>
      <c r="P3285" t="s">
        <v>2602</v>
      </c>
      <c r="Q3285" t="s"/>
      <c r="R3285" t="s">
        <v>79</v>
      </c>
      <c r="S3285" t="s">
        <v>367</v>
      </c>
      <c r="T3285" t="s">
        <v>81</v>
      </c>
      <c r="U3285" t="s">
        <v>82</v>
      </c>
      <c r="V3285" t="s">
        <v>83</v>
      </c>
      <c r="W3285" t="s">
        <v>109</v>
      </c>
      <c r="X3285" t="s"/>
      <c r="Y3285" t="s">
        <v>85</v>
      </c>
      <c r="Z3285">
        <f>HYPERLINK("https://hotel-media.eclerx.com/savepage/tk_1546241348225512_sr_189.html","info")</f>
        <v/>
      </c>
      <c r="AA3285" t="n">
        <v>228048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37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2071481</v>
      </c>
      <c r="AZ3285" t="s">
        <v>2603</v>
      </c>
      <c r="BA3285" t="s"/>
      <c r="BB3285" t="n">
        <v>64003</v>
      </c>
      <c r="BC3285" t="n">
        <v>52.50438</v>
      </c>
      <c r="BD3285" t="n">
        <v>52.50438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2601</v>
      </c>
      <c r="F3286" t="n">
        <v>2204321</v>
      </c>
      <c r="G3286" t="s">
        <v>74</v>
      </c>
      <c r="H3286" t="s">
        <v>75</v>
      </c>
      <c r="I3286" t="s"/>
      <c r="J3286" t="s">
        <v>74</v>
      </c>
      <c r="K3286" t="n">
        <v>69</v>
      </c>
      <c r="L3286" t="s">
        <v>76</v>
      </c>
      <c r="M3286" t="s"/>
      <c r="N3286" t="s">
        <v>1436</v>
      </c>
      <c r="O3286" t="s">
        <v>78</v>
      </c>
      <c r="P3286" t="s">
        <v>2602</v>
      </c>
      <c r="Q3286" t="s"/>
      <c r="R3286" t="s">
        <v>79</v>
      </c>
      <c r="S3286" t="s">
        <v>367</v>
      </c>
      <c r="T3286" t="s">
        <v>81</v>
      </c>
      <c r="U3286" t="s">
        <v>82</v>
      </c>
      <c r="V3286" t="s">
        <v>83</v>
      </c>
      <c r="W3286" t="s">
        <v>109</v>
      </c>
      <c r="X3286" t="s"/>
      <c r="Y3286" t="s">
        <v>85</v>
      </c>
      <c r="Z3286">
        <f>HYPERLINK("https://hotel-media.eclerx.com/savepage/tk_1546241348225512_sr_189.html","info")</f>
        <v/>
      </c>
      <c r="AA3286" t="n">
        <v>228048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37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2071481</v>
      </c>
      <c r="AZ3286" t="s">
        <v>2603</v>
      </c>
      <c r="BA3286" t="s"/>
      <c r="BB3286" t="n">
        <v>64003</v>
      </c>
      <c r="BC3286" t="n">
        <v>52.50438</v>
      </c>
      <c r="BD3286" t="n">
        <v>52.50438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2601</v>
      </c>
      <c r="F3287" t="n">
        <v>2204321</v>
      </c>
      <c r="G3287" t="s">
        <v>74</v>
      </c>
      <c r="H3287" t="s">
        <v>75</v>
      </c>
      <c r="I3287" t="s"/>
      <c r="J3287" t="s">
        <v>74</v>
      </c>
      <c r="K3287" t="n">
        <v>69</v>
      </c>
      <c r="L3287" t="s">
        <v>76</v>
      </c>
      <c r="M3287" t="s"/>
      <c r="N3287" t="s">
        <v>2604</v>
      </c>
      <c r="O3287" t="s">
        <v>78</v>
      </c>
      <c r="P3287" t="s">
        <v>2602</v>
      </c>
      <c r="Q3287" t="s"/>
      <c r="R3287" t="s">
        <v>79</v>
      </c>
      <c r="S3287" t="s">
        <v>367</v>
      </c>
      <c r="T3287" t="s">
        <v>81</v>
      </c>
      <c r="U3287" t="s">
        <v>82</v>
      </c>
      <c r="V3287" t="s">
        <v>83</v>
      </c>
      <c r="W3287" t="s">
        <v>109</v>
      </c>
      <c r="X3287" t="s"/>
      <c r="Y3287" t="s">
        <v>85</v>
      </c>
      <c r="Z3287">
        <f>HYPERLINK("https://hotel-media.eclerx.com/savepage/tk_1546241348225512_sr_189.html","info")</f>
        <v/>
      </c>
      <c r="AA3287" t="n">
        <v>228048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37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2071481</v>
      </c>
      <c r="AZ3287" t="s">
        <v>2603</v>
      </c>
      <c r="BA3287" t="s"/>
      <c r="BB3287" t="n">
        <v>64003</v>
      </c>
      <c r="BC3287" t="n">
        <v>52.50438</v>
      </c>
      <c r="BD3287" t="n">
        <v>52.50438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2601</v>
      </c>
      <c r="F3288" t="n">
        <v>2204321</v>
      </c>
      <c r="G3288" t="s">
        <v>74</v>
      </c>
      <c r="H3288" t="s">
        <v>75</v>
      </c>
      <c r="I3288" t="s"/>
      <c r="J3288" t="s">
        <v>74</v>
      </c>
      <c r="K3288" t="n">
        <v>69</v>
      </c>
      <c r="L3288" t="s">
        <v>76</v>
      </c>
      <c r="M3288" t="s"/>
      <c r="N3288" t="s">
        <v>1688</v>
      </c>
      <c r="O3288" t="s">
        <v>78</v>
      </c>
      <c r="P3288" t="s">
        <v>2602</v>
      </c>
      <c r="Q3288" t="s"/>
      <c r="R3288" t="s">
        <v>79</v>
      </c>
      <c r="S3288" t="s">
        <v>367</v>
      </c>
      <c r="T3288" t="s">
        <v>81</v>
      </c>
      <c r="U3288" t="s">
        <v>82</v>
      </c>
      <c r="V3288" t="s">
        <v>83</v>
      </c>
      <c r="W3288" t="s">
        <v>109</v>
      </c>
      <c r="X3288" t="s"/>
      <c r="Y3288" t="s">
        <v>85</v>
      </c>
      <c r="Z3288">
        <f>HYPERLINK("https://hotel-media.eclerx.com/savepage/tk_1546241348225512_sr_189.html","info")</f>
        <v/>
      </c>
      <c r="AA3288" t="n">
        <v>228048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37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2071481</v>
      </c>
      <c r="AZ3288" t="s">
        <v>2603</v>
      </c>
      <c r="BA3288" t="s"/>
      <c r="BB3288" t="n">
        <v>64003</v>
      </c>
      <c r="BC3288" t="n">
        <v>52.50438</v>
      </c>
      <c r="BD3288" t="n">
        <v>52.50438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2601</v>
      </c>
      <c r="F3289" t="n">
        <v>2204321</v>
      </c>
      <c r="G3289" t="s">
        <v>74</v>
      </c>
      <c r="H3289" t="s">
        <v>75</v>
      </c>
      <c r="I3289" t="s"/>
      <c r="J3289" t="s">
        <v>74</v>
      </c>
      <c r="K3289" t="n">
        <v>69</v>
      </c>
      <c r="L3289" t="s">
        <v>76</v>
      </c>
      <c r="M3289" t="s"/>
      <c r="N3289" t="s">
        <v>1436</v>
      </c>
      <c r="O3289" t="s">
        <v>78</v>
      </c>
      <c r="P3289" t="s">
        <v>2602</v>
      </c>
      <c r="Q3289" t="s"/>
      <c r="R3289" t="s">
        <v>79</v>
      </c>
      <c r="S3289" t="s">
        <v>367</v>
      </c>
      <c r="T3289" t="s">
        <v>81</v>
      </c>
      <c r="U3289" t="s">
        <v>82</v>
      </c>
      <c r="V3289" t="s">
        <v>83</v>
      </c>
      <c r="W3289" t="s">
        <v>109</v>
      </c>
      <c r="X3289" t="s"/>
      <c r="Y3289" t="s">
        <v>85</v>
      </c>
      <c r="Z3289">
        <f>HYPERLINK("https://hotel-media.eclerx.com/savepage/tk_1546241348225512_sr_189.html","info")</f>
        <v/>
      </c>
      <c r="AA3289" t="n">
        <v>228048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37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2071481</v>
      </c>
      <c r="AZ3289" t="s">
        <v>2603</v>
      </c>
      <c r="BA3289" t="s"/>
      <c r="BB3289" t="n">
        <v>64003</v>
      </c>
      <c r="BC3289" t="n">
        <v>52.50438</v>
      </c>
      <c r="BD3289" t="n">
        <v>52.50438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2601</v>
      </c>
      <c r="F3290" t="n">
        <v>2204321</v>
      </c>
      <c r="G3290" t="s">
        <v>74</v>
      </c>
      <c r="H3290" t="s">
        <v>75</v>
      </c>
      <c r="I3290" t="s"/>
      <c r="J3290" t="s">
        <v>74</v>
      </c>
      <c r="K3290" t="n">
        <v>69</v>
      </c>
      <c r="L3290" t="s">
        <v>76</v>
      </c>
      <c r="M3290" t="s"/>
      <c r="N3290" t="s">
        <v>2604</v>
      </c>
      <c r="O3290" t="s">
        <v>78</v>
      </c>
      <c r="P3290" t="s">
        <v>2602</v>
      </c>
      <c r="Q3290" t="s"/>
      <c r="R3290" t="s">
        <v>79</v>
      </c>
      <c r="S3290" t="s">
        <v>367</v>
      </c>
      <c r="T3290" t="s">
        <v>81</v>
      </c>
      <c r="U3290" t="s">
        <v>82</v>
      </c>
      <c r="V3290" t="s">
        <v>83</v>
      </c>
      <c r="W3290" t="s">
        <v>109</v>
      </c>
      <c r="X3290" t="s"/>
      <c r="Y3290" t="s">
        <v>85</v>
      </c>
      <c r="Z3290">
        <f>HYPERLINK("https://hotel-media.eclerx.com/savepage/tk_1546241348225512_sr_189.html","info")</f>
        <v/>
      </c>
      <c r="AA3290" t="n">
        <v>228048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37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2071481</v>
      </c>
      <c r="AZ3290" t="s">
        <v>2603</v>
      </c>
      <c r="BA3290" t="s"/>
      <c r="BB3290" t="n">
        <v>64003</v>
      </c>
      <c r="BC3290" t="n">
        <v>52.50438</v>
      </c>
      <c r="BD3290" t="n">
        <v>52.50438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2601</v>
      </c>
      <c r="F3291" t="n">
        <v>2204321</v>
      </c>
      <c r="G3291" t="s">
        <v>74</v>
      </c>
      <c r="H3291" t="s">
        <v>75</v>
      </c>
      <c r="I3291" t="s"/>
      <c r="J3291" t="s">
        <v>74</v>
      </c>
      <c r="K3291" t="n">
        <v>69</v>
      </c>
      <c r="L3291" t="s">
        <v>76</v>
      </c>
      <c r="M3291" t="s"/>
      <c r="N3291" t="s">
        <v>1688</v>
      </c>
      <c r="O3291" t="s">
        <v>78</v>
      </c>
      <c r="P3291" t="s">
        <v>2602</v>
      </c>
      <c r="Q3291" t="s"/>
      <c r="R3291" t="s">
        <v>79</v>
      </c>
      <c r="S3291" t="s">
        <v>367</v>
      </c>
      <c r="T3291" t="s">
        <v>81</v>
      </c>
      <c r="U3291" t="s">
        <v>82</v>
      </c>
      <c r="V3291" t="s">
        <v>83</v>
      </c>
      <c r="W3291" t="s">
        <v>109</v>
      </c>
      <c r="X3291" t="s"/>
      <c r="Y3291" t="s">
        <v>85</v>
      </c>
      <c r="Z3291">
        <f>HYPERLINK("https://hotel-media.eclerx.com/savepage/tk_1546241348225512_sr_189.html","info")</f>
        <v/>
      </c>
      <c r="AA3291" t="n">
        <v>228048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37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2071481</v>
      </c>
      <c r="AZ3291" t="s">
        <v>2603</v>
      </c>
      <c r="BA3291" t="s"/>
      <c r="BB3291" t="n">
        <v>64003</v>
      </c>
      <c r="BC3291" t="n">
        <v>52.50438</v>
      </c>
      <c r="BD3291" t="n">
        <v>52.50438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2601</v>
      </c>
      <c r="F3292" t="n">
        <v>2204321</v>
      </c>
      <c r="G3292" t="s">
        <v>74</v>
      </c>
      <c r="H3292" t="s">
        <v>75</v>
      </c>
      <c r="I3292" t="s"/>
      <c r="J3292" t="s">
        <v>74</v>
      </c>
      <c r="K3292" t="n">
        <v>76</v>
      </c>
      <c r="L3292" t="s">
        <v>76</v>
      </c>
      <c r="M3292" t="s"/>
      <c r="N3292" t="s">
        <v>2605</v>
      </c>
      <c r="O3292" t="s">
        <v>78</v>
      </c>
      <c r="P3292" t="s">
        <v>2602</v>
      </c>
      <c r="Q3292" t="s"/>
      <c r="R3292" t="s">
        <v>79</v>
      </c>
      <c r="S3292" t="s">
        <v>718</v>
      </c>
      <c r="T3292" t="s">
        <v>81</v>
      </c>
      <c r="U3292" t="s">
        <v>82</v>
      </c>
      <c r="V3292" t="s">
        <v>83</v>
      </c>
      <c r="W3292" t="s">
        <v>109</v>
      </c>
      <c r="X3292" t="s"/>
      <c r="Y3292" t="s">
        <v>85</v>
      </c>
      <c r="Z3292">
        <f>HYPERLINK("https://hotel-media.eclerx.com/savepage/tk_1546241348225512_sr_189.html","info")</f>
        <v/>
      </c>
      <c r="AA3292" t="n">
        <v>228048</v>
      </c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37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2071481</v>
      </c>
      <c r="AZ3292" t="s">
        <v>2603</v>
      </c>
      <c r="BA3292" t="s"/>
      <c r="BB3292" t="n">
        <v>64003</v>
      </c>
      <c r="BC3292" t="n">
        <v>52.50438</v>
      </c>
      <c r="BD3292" t="n">
        <v>52.50438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2601</v>
      </c>
      <c r="F3293" t="n">
        <v>2204321</v>
      </c>
      <c r="G3293" t="s">
        <v>74</v>
      </c>
      <c r="H3293" t="s">
        <v>75</v>
      </c>
      <c r="I3293" t="s"/>
      <c r="J3293" t="s">
        <v>74</v>
      </c>
      <c r="K3293" t="n">
        <v>76</v>
      </c>
      <c r="L3293" t="s">
        <v>76</v>
      </c>
      <c r="M3293" t="s"/>
      <c r="N3293" t="s">
        <v>1692</v>
      </c>
      <c r="O3293" t="s">
        <v>78</v>
      </c>
      <c r="P3293" t="s">
        <v>2602</v>
      </c>
      <c r="Q3293" t="s"/>
      <c r="R3293" t="s">
        <v>79</v>
      </c>
      <c r="S3293" t="s">
        <v>718</v>
      </c>
      <c r="T3293" t="s">
        <v>81</v>
      </c>
      <c r="U3293" t="s">
        <v>82</v>
      </c>
      <c r="V3293" t="s">
        <v>83</v>
      </c>
      <c r="W3293" t="s">
        <v>109</v>
      </c>
      <c r="X3293" t="s"/>
      <c r="Y3293" t="s">
        <v>85</v>
      </c>
      <c r="Z3293">
        <f>HYPERLINK("https://hotel-media.eclerx.com/savepage/tk_1546241348225512_sr_189.html","info")</f>
        <v/>
      </c>
      <c r="AA3293" t="n">
        <v>228048</v>
      </c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37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2071481</v>
      </c>
      <c r="AZ3293" t="s">
        <v>2603</v>
      </c>
      <c r="BA3293" t="s"/>
      <c r="BB3293" t="n">
        <v>64003</v>
      </c>
      <c r="BC3293" t="n">
        <v>52.50438</v>
      </c>
      <c r="BD3293" t="n">
        <v>52.50438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2601</v>
      </c>
      <c r="F3294" t="n">
        <v>2204321</v>
      </c>
      <c r="G3294" t="s">
        <v>74</v>
      </c>
      <c r="H3294" t="s">
        <v>75</v>
      </c>
      <c r="I3294" t="s"/>
      <c r="J3294" t="s">
        <v>74</v>
      </c>
      <c r="K3294" t="n">
        <v>87</v>
      </c>
      <c r="L3294" t="s">
        <v>76</v>
      </c>
      <c r="M3294" t="s"/>
      <c r="N3294" t="s">
        <v>1436</v>
      </c>
      <c r="O3294" t="s">
        <v>78</v>
      </c>
      <c r="P3294" t="s">
        <v>2602</v>
      </c>
      <c r="Q3294" t="s"/>
      <c r="R3294" t="s">
        <v>79</v>
      </c>
      <c r="S3294" t="s">
        <v>181</v>
      </c>
      <c r="T3294" t="s">
        <v>81</v>
      </c>
      <c r="U3294" t="s">
        <v>82</v>
      </c>
      <c r="V3294" t="s">
        <v>83</v>
      </c>
      <c r="W3294" t="s">
        <v>84</v>
      </c>
      <c r="X3294" t="s"/>
      <c r="Y3294" t="s">
        <v>85</v>
      </c>
      <c r="Z3294">
        <f>HYPERLINK("https://hotel-media.eclerx.com/savepage/tk_1546241348225512_sr_189.html","info")</f>
        <v/>
      </c>
      <c r="AA3294" t="n">
        <v>228048</v>
      </c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37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2071481</v>
      </c>
      <c r="AZ3294" t="s">
        <v>2603</v>
      </c>
      <c r="BA3294" t="s"/>
      <c r="BB3294" t="n">
        <v>64003</v>
      </c>
      <c r="BC3294" t="n">
        <v>52.50438</v>
      </c>
      <c r="BD3294" t="n">
        <v>52.50438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2601</v>
      </c>
      <c r="F3295" t="n">
        <v>2204321</v>
      </c>
      <c r="G3295" t="s">
        <v>74</v>
      </c>
      <c r="H3295" t="s">
        <v>75</v>
      </c>
      <c r="I3295" t="s"/>
      <c r="J3295" t="s">
        <v>74</v>
      </c>
      <c r="K3295" t="n">
        <v>87</v>
      </c>
      <c r="L3295" t="s">
        <v>76</v>
      </c>
      <c r="M3295" t="s"/>
      <c r="N3295" t="s">
        <v>2604</v>
      </c>
      <c r="O3295" t="s">
        <v>78</v>
      </c>
      <c r="P3295" t="s">
        <v>2602</v>
      </c>
      <c r="Q3295" t="s"/>
      <c r="R3295" t="s">
        <v>79</v>
      </c>
      <c r="S3295" t="s">
        <v>181</v>
      </c>
      <c r="T3295" t="s">
        <v>81</v>
      </c>
      <c r="U3295" t="s">
        <v>82</v>
      </c>
      <c r="V3295" t="s">
        <v>83</v>
      </c>
      <c r="W3295" t="s">
        <v>84</v>
      </c>
      <c r="X3295" t="s"/>
      <c r="Y3295" t="s">
        <v>85</v>
      </c>
      <c r="Z3295">
        <f>HYPERLINK("https://hotel-media.eclerx.com/savepage/tk_1546241348225512_sr_189.html","info")</f>
        <v/>
      </c>
      <c r="AA3295" t="n">
        <v>228048</v>
      </c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37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2071481</v>
      </c>
      <c r="AZ3295" t="s">
        <v>2603</v>
      </c>
      <c r="BA3295" t="s"/>
      <c r="BB3295" t="n">
        <v>64003</v>
      </c>
      <c r="BC3295" t="n">
        <v>52.50438</v>
      </c>
      <c r="BD3295" t="n">
        <v>52.50438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2601</v>
      </c>
      <c r="F3296" t="n">
        <v>2204321</v>
      </c>
      <c r="G3296" t="s">
        <v>74</v>
      </c>
      <c r="H3296" t="s">
        <v>75</v>
      </c>
      <c r="I3296" t="s"/>
      <c r="J3296" t="s">
        <v>74</v>
      </c>
      <c r="K3296" t="n">
        <v>87</v>
      </c>
      <c r="L3296" t="s">
        <v>76</v>
      </c>
      <c r="M3296" t="s"/>
      <c r="N3296" t="s">
        <v>1688</v>
      </c>
      <c r="O3296" t="s">
        <v>78</v>
      </c>
      <c r="P3296" t="s">
        <v>2602</v>
      </c>
      <c r="Q3296" t="s"/>
      <c r="R3296" t="s">
        <v>79</v>
      </c>
      <c r="S3296" t="s">
        <v>181</v>
      </c>
      <c r="T3296" t="s">
        <v>81</v>
      </c>
      <c r="U3296" t="s">
        <v>82</v>
      </c>
      <c r="V3296" t="s">
        <v>83</v>
      </c>
      <c r="W3296" t="s">
        <v>84</v>
      </c>
      <c r="X3296" t="s"/>
      <c r="Y3296" t="s">
        <v>85</v>
      </c>
      <c r="Z3296">
        <f>HYPERLINK("https://hotel-media.eclerx.com/savepage/tk_1546241348225512_sr_189.html","info")</f>
        <v/>
      </c>
      <c r="AA3296" t="n">
        <v>228048</v>
      </c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37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2071481</v>
      </c>
      <c r="AZ3296" t="s">
        <v>2603</v>
      </c>
      <c r="BA3296" t="s"/>
      <c r="BB3296" t="n">
        <v>64003</v>
      </c>
      <c r="BC3296" t="n">
        <v>52.50438</v>
      </c>
      <c r="BD3296" t="n">
        <v>52.50438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2601</v>
      </c>
      <c r="F3297" t="n">
        <v>2204321</v>
      </c>
      <c r="G3297" t="s">
        <v>74</v>
      </c>
      <c r="H3297" t="s">
        <v>75</v>
      </c>
      <c r="I3297" t="s"/>
      <c r="J3297" t="s">
        <v>74</v>
      </c>
      <c r="K3297" t="n">
        <v>87</v>
      </c>
      <c r="L3297" t="s">
        <v>76</v>
      </c>
      <c r="M3297" t="s"/>
      <c r="N3297" t="s">
        <v>1436</v>
      </c>
      <c r="O3297" t="s">
        <v>78</v>
      </c>
      <c r="P3297" t="s">
        <v>2602</v>
      </c>
      <c r="Q3297" t="s"/>
      <c r="R3297" t="s">
        <v>79</v>
      </c>
      <c r="S3297" t="s">
        <v>181</v>
      </c>
      <c r="T3297" t="s">
        <v>81</v>
      </c>
      <c r="U3297" t="s">
        <v>82</v>
      </c>
      <c r="V3297" t="s">
        <v>83</v>
      </c>
      <c r="W3297" t="s">
        <v>84</v>
      </c>
      <c r="X3297" t="s"/>
      <c r="Y3297" t="s">
        <v>85</v>
      </c>
      <c r="Z3297">
        <f>HYPERLINK("https://hotel-media.eclerx.com/savepage/tk_1546241348225512_sr_189.html","info")</f>
        <v/>
      </c>
      <c r="AA3297" t="n">
        <v>228048</v>
      </c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37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2071481</v>
      </c>
      <c r="AZ3297" t="s">
        <v>2603</v>
      </c>
      <c r="BA3297" t="s"/>
      <c r="BB3297" t="n">
        <v>64003</v>
      </c>
      <c r="BC3297" t="n">
        <v>52.50438</v>
      </c>
      <c r="BD3297" t="n">
        <v>52.50438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2601</v>
      </c>
      <c r="F3298" t="n">
        <v>2204321</v>
      </c>
      <c r="G3298" t="s">
        <v>74</v>
      </c>
      <c r="H3298" t="s">
        <v>75</v>
      </c>
      <c r="I3298" t="s"/>
      <c r="J3298" t="s">
        <v>74</v>
      </c>
      <c r="K3298" t="n">
        <v>87</v>
      </c>
      <c r="L3298" t="s">
        <v>76</v>
      </c>
      <c r="M3298" t="s"/>
      <c r="N3298" t="s">
        <v>2604</v>
      </c>
      <c r="O3298" t="s">
        <v>78</v>
      </c>
      <c r="P3298" t="s">
        <v>2602</v>
      </c>
      <c r="Q3298" t="s"/>
      <c r="R3298" t="s">
        <v>79</v>
      </c>
      <c r="S3298" t="s">
        <v>181</v>
      </c>
      <c r="T3298" t="s">
        <v>81</v>
      </c>
      <c r="U3298" t="s">
        <v>82</v>
      </c>
      <c r="V3298" t="s">
        <v>83</v>
      </c>
      <c r="W3298" t="s">
        <v>84</v>
      </c>
      <c r="X3298" t="s"/>
      <c r="Y3298" t="s">
        <v>85</v>
      </c>
      <c r="Z3298">
        <f>HYPERLINK("https://hotel-media.eclerx.com/savepage/tk_1546241348225512_sr_189.html","info")</f>
        <v/>
      </c>
      <c r="AA3298" t="n">
        <v>228048</v>
      </c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37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2071481</v>
      </c>
      <c r="AZ3298" t="s">
        <v>2603</v>
      </c>
      <c r="BA3298" t="s"/>
      <c r="BB3298" t="n">
        <v>64003</v>
      </c>
      <c r="BC3298" t="n">
        <v>52.50438</v>
      </c>
      <c r="BD3298" t="n">
        <v>52.50438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2601</v>
      </c>
      <c r="F3299" t="n">
        <v>2204321</v>
      </c>
      <c r="G3299" t="s">
        <v>74</v>
      </c>
      <c r="H3299" t="s">
        <v>75</v>
      </c>
      <c r="I3299" t="s"/>
      <c r="J3299" t="s">
        <v>74</v>
      </c>
      <c r="K3299" t="n">
        <v>87</v>
      </c>
      <c r="L3299" t="s">
        <v>76</v>
      </c>
      <c r="M3299" t="s"/>
      <c r="N3299" t="s">
        <v>1688</v>
      </c>
      <c r="O3299" t="s">
        <v>78</v>
      </c>
      <c r="P3299" t="s">
        <v>2602</v>
      </c>
      <c r="Q3299" t="s"/>
      <c r="R3299" t="s">
        <v>79</v>
      </c>
      <c r="S3299" t="s">
        <v>181</v>
      </c>
      <c r="T3299" t="s">
        <v>81</v>
      </c>
      <c r="U3299" t="s">
        <v>82</v>
      </c>
      <c r="V3299" t="s">
        <v>83</v>
      </c>
      <c r="W3299" t="s">
        <v>84</v>
      </c>
      <c r="X3299" t="s"/>
      <c r="Y3299" t="s">
        <v>85</v>
      </c>
      <c r="Z3299">
        <f>HYPERLINK("https://hotel-media.eclerx.com/savepage/tk_1546241348225512_sr_189.html","info")</f>
        <v/>
      </c>
      <c r="AA3299" t="n">
        <v>228048</v>
      </c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37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2071481</v>
      </c>
      <c r="AZ3299" t="s">
        <v>2603</v>
      </c>
      <c r="BA3299" t="s"/>
      <c r="BB3299" t="n">
        <v>64003</v>
      </c>
      <c r="BC3299" t="n">
        <v>52.50438</v>
      </c>
      <c r="BD3299" t="n">
        <v>52.50438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2601</v>
      </c>
      <c r="F3300" t="n">
        <v>2204321</v>
      </c>
      <c r="G3300" t="s">
        <v>74</v>
      </c>
      <c r="H3300" t="s">
        <v>75</v>
      </c>
      <c r="I3300" t="s"/>
      <c r="J3300" t="s">
        <v>74</v>
      </c>
      <c r="K3300" t="n">
        <v>98</v>
      </c>
      <c r="L3300" t="s">
        <v>76</v>
      </c>
      <c r="M3300" t="s"/>
      <c r="N3300" t="s">
        <v>1435</v>
      </c>
      <c r="O3300" t="s">
        <v>78</v>
      </c>
      <c r="P3300" t="s">
        <v>2602</v>
      </c>
      <c r="Q3300" t="s"/>
      <c r="R3300" t="s">
        <v>79</v>
      </c>
      <c r="S3300" t="s">
        <v>656</v>
      </c>
      <c r="T3300" t="s">
        <v>81</v>
      </c>
      <c r="U3300" t="s">
        <v>82</v>
      </c>
      <c r="V3300" t="s">
        <v>83</v>
      </c>
      <c r="W3300" t="s">
        <v>84</v>
      </c>
      <c r="X3300" t="s"/>
      <c r="Y3300" t="s">
        <v>85</v>
      </c>
      <c r="Z3300">
        <f>HYPERLINK("https://hotel-media.eclerx.com/savepage/tk_1546241348225512_sr_189.html","info")</f>
        <v/>
      </c>
      <c r="AA3300" t="n">
        <v>228048</v>
      </c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37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2071481</v>
      </c>
      <c r="AZ3300" t="s">
        <v>2603</v>
      </c>
      <c r="BA3300" t="s"/>
      <c r="BB3300" t="n">
        <v>64003</v>
      </c>
      <c r="BC3300" t="n">
        <v>52.50438</v>
      </c>
      <c r="BD3300" t="n">
        <v>52.50438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2601</v>
      </c>
      <c r="F3301" t="n">
        <v>2204321</v>
      </c>
      <c r="G3301" t="s">
        <v>74</v>
      </c>
      <c r="H3301" t="s">
        <v>75</v>
      </c>
      <c r="I3301" t="s"/>
      <c r="J3301" t="s">
        <v>74</v>
      </c>
      <c r="K3301" t="n">
        <v>98</v>
      </c>
      <c r="L3301" t="s">
        <v>76</v>
      </c>
      <c r="M3301" t="s"/>
      <c r="N3301" t="s">
        <v>2605</v>
      </c>
      <c r="O3301" t="s">
        <v>78</v>
      </c>
      <c r="P3301" t="s">
        <v>2602</v>
      </c>
      <c r="Q3301" t="s"/>
      <c r="R3301" t="s">
        <v>79</v>
      </c>
      <c r="S3301" t="s">
        <v>656</v>
      </c>
      <c r="T3301" t="s">
        <v>81</v>
      </c>
      <c r="U3301" t="s">
        <v>82</v>
      </c>
      <c r="V3301" t="s">
        <v>83</v>
      </c>
      <c r="W3301" t="s">
        <v>84</v>
      </c>
      <c r="X3301" t="s"/>
      <c r="Y3301" t="s">
        <v>85</v>
      </c>
      <c r="Z3301">
        <f>HYPERLINK("https://hotel-media.eclerx.com/savepage/tk_1546241348225512_sr_189.html","info")</f>
        <v/>
      </c>
      <c r="AA3301" t="n">
        <v>228048</v>
      </c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37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2071481</v>
      </c>
      <c r="AZ3301" t="s">
        <v>2603</v>
      </c>
      <c r="BA3301" t="s"/>
      <c r="BB3301" t="n">
        <v>64003</v>
      </c>
      <c r="BC3301" t="n">
        <v>52.50438</v>
      </c>
      <c r="BD3301" t="n">
        <v>52.50438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2413</v>
      </c>
      <c r="F3302" t="n">
        <v>529948</v>
      </c>
      <c r="G3302" t="s">
        <v>74</v>
      </c>
      <c r="H3302" t="s">
        <v>75</v>
      </c>
      <c r="I3302" t="s"/>
      <c r="J3302" t="s">
        <v>74</v>
      </c>
      <c r="K3302" t="n">
        <v>73</v>
      </c>
      <c r="L3302" t="s">
        <v>76</v>
      </c>
      <c r="M3302" t="s"/>
      <c r="N3302" t="s">
        <v>2414</v>
      </c>
      <c r="O3302" t="s">
        <v>78</v>
      </c>
      <c r="P3302" t="s">
        <v>2415</v>
      </c>
      <c r="Q3302" t="s"/>
      <c r="R3302" t="s">
        <v>112</v>
      </c>
      <c r="S3302" t="s">
        <v>603</v>
      </c>
      <c r="T3302" t="s">
        <v>81</v>
      </c>
      <c r="U3302" t="s">
        <v>82</v>
      </c>
      <c r="V3302" t="s">
        <v>83</v>
      </c>
      <c r="W3302" t="s">
        <v>109</v>
      </c>
      <c r="X3302" t="s"/>
      <c r="Y3302" t="s">
        <v>85</v>
      </c>
      <c r="Z3302">
        <f>HYPERLINK("https://hotel-media.eclerx.com/savepage/tk_15462412959297388_sr_188.html","info")</f>
        <v/>
      </c>
      <c r="AA3302" t="n">
        <v>99181</v>
      </c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11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225697</v>
      </c>
      <c r="AZ3302" t="s">
        <v>2416</v>
      </c>
      <c r="BA3302" t="s"/>
      <c r="BB3302" t="n">
        <v>214340</v>
      </c>
      <c r="BC3302" t="n">
        <v>52.51376</v>
      </c>
      <c r="BD3302" t="n">
        <v>52.51376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2413</v>
      </c>
      <c r="F3303" t="n">
        <v>529948</v>
      </c>
      <c r="G3303" t="s">
        <v>74</v>
      </c>
      <c r="H3303" t="s">
        <v>75</v>
      </c>
      <c r="I3303" t="s"/>
      <c r="J3303" t="s">
        <v>74</v>
      </c>
      <c r="K3303" t="n">
        <v>92</v>
      </c>
      <c r="L3303" t="s">
        <v>76</v>
      </c>
      <c r="M3303" t="s"/>
      <c r="N3303" t="s">
        <v>2417</v>
      </c>
      <c r="O3303" t="s">
        <v>78</v>
      </c>
      <c r="P3303" t="s">
        <v>2415</v>
      </c>
      <c r="Q3303" t="s"/>
      <c r="R3303" t="s">
        <v>112</v>
      </c>
      <c r="S3303" t="s">
        <v>605</v>
      </c>
      <c r="T3303" t="s">
        <v>81</v>
      </c>
      <c r="U3303" t="s">
        <v>82</v>
      </c>
      <c r="V3303" t="s">
        <v>83</v>
      </c>
      <c r="W3303" t="s">
        <v>109</v>
      </c>
      <c r="X3303" t="s"/>
      <c r="Y3303" t="s">
        <v>85</v>
      </c>
      <c r="Z3303">
        <f>HYPERLINK("https://hotel-media.eclerx.com/savepage/tk_15462412959297388_sr_188.html","info")</f>
        <v/>
      </c>
      <c r="AA3303" t="n">
        <v>99181</v>
      </c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11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225697</v>
      </c>
      <c r="AZ3303" t="s">
        <v>2416</v>
      </c>
      <c r="BA3303" t="s"/>
      <c r="BB3303" t="n">
        <v>214340</v>
      </c>
      <c r="BC3303" t="n">
        <v>52.51376</v>
      </c>
      <c r="BD3303" t="n">
        <v>52.51376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2413</v>
      </c>
      <c r="F3304" t="n">
        <v>529948</v>
      </c>
      <c r="G3304" t="s">
        <v>74</v>
      </c>
      <c r="H3304" t="s">
        <v>75</v>
      </c>
      <c r="I3304" t="s"/>
      <c r="J3304" t="s">
        <v>74</v>
      </c>
      <c r="K3304" t="n">
        <v>73</v>
      </c>
      <c r="L3304" t="s">
        <v>76</v>
      </c>
      <c r="M3304" t="s"/>
      <c r="N3304" t="s">
        <v>2418</v>
      </c>
      <c r="O3304" t="s">
        <v>78</v>
      </c>
      <c r="P3304" t="s">
        <v>2415</v>
      </c>
      <c r="Q3304" t="s"/>
      <c r="R3304" t="s">
        <v>112</v>
      </c>
      <c r="S3304" t="s">
        <v>603</v>
      </c>
      <c r="T3304" t="s">
        <v>81</v>
      </c>
      <c r="U3304" t="s">
        <v>82</v>
      </c>
      <c r="V3304" t="s">
        <v>83</v>
      </c>
      <c r="W3304" t="s">
        <v>109</v>
      </c>
      <c r="X3304" t="s"/>
      <c r="Y3304" t="s">
        <v>85</v>
      </c>
      <c r="Z3304">
        <f>HYPERLINK("https://hotel-media.eclerx.com/savepage/tk_15462412959297388_sr_188.html","info")</f>
        <v/>
      </c>
      <c r="AA3304" t="n">
        <v>99181</v>
      </c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11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225697</v>
      </c>
      <c r="AZ3304" t="s">
        <v>2416</v>
      </c>
      <c r="BA3304" t="s"/>
      <c r="BB3304" t="n">
        <v>214340</v>
      </c>
      <c r="BC3304" t="n">
        <v>52.51376</v>
      </c>
      <c r="BD3304" t="n">
        <v>52.51376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2413</v>
      </c>
      <c r="F3305" t="n">
        <v>529948</v>
      </c>
      <c r="G3305" t="s">
        <v>74</v>
      </c>
      <c r="H3305" t="s">
        <v>75</v>
      </c>
      <c r="I3305" t="s"/>
      <c r="J3305" t="s">
        <v>74</v>
      </c>
      <c r="K3305" t="n">
        <v>73</v>
      </c>
      <c r="L3305" t="s">
        <v>76</v>
      </c>
      <c r="M3305" t="s"/>
      <c r="N3305" t="s">
        <v>751</v>
      </c>
      <c r="O3305" t="s">
        <v>78</v>
      </c>
      <c r="P3305" t="s">
        <v>2415</v>
      </c>
      <c r="Q3305" t="s"/>
      <c r="R3305" t="s">
        <v>112</v>
      </c>
      <c r="S3305" t="s">
        <v>603</v>
      </c>
      <c r="T3305" t="s">
        <v>81</v>
      </c>
      <c r="U3305" t="s">
        <v>82</v>
      </c>
      <c r="V3305" t="s">
        <v>83</v>
      </c>
      <c r="W3305" t="s">
        <v>109</v>
      </c>
      <c r="X3305" t="s"/>
      <c r="Y3305" t="s">
        <v>85</v>
      </c>
      <c r="Z3305">
        <f>HYPERLINK("https://hotel-media.eclerx.com/savepage/tk_15462412959297388_sr_188.html","info")</f>
        <v/>
      </c>
      <c r="AA3305" t="n">
        <v>99181</v>
      </c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11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225697</v>
      </c>
      <c r="AZ3305" t="s">
        <v>2416</v>
      </c>
      <c r="BA3305" t="s"/>
      <c r="BB3305" t="n">
        <v>214340</v>
      </c>
      <c r="BC3305" t="n">
        <v>52.51376</v>
      </c>
      <c r="BD3305" t="n">
        <v>52.51376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2413</v>
      </c>
      <c r="F3306" t="n">
        <v>529948</v>
      </c>
      <c r="G3306" t="s">
        <v>74</v>
      </c>
      <c r="H3306" t="s">
        <v>75</v>
      </c>
      <c r="I3306" t="s"/>
      <c r="J3306" t="s">
        <v>74</v>
      </c>
      <c r="K3306" t="n">
        <v>73</v>
      </c>
      <c r="L3306" t="s">
        <v>76</v>
      </c>
      <c r="M3306" t="s"/>
      <c r="N3306" t="s">
        <v>2419</v>
      </c>
      <c r="O3306" t="s">
        <v>78</v>
      </c>
      <c r="P3306" t="s">
        <v>2415</v>
      </c>
      <c r="Q3306" t="s"/>
      <c r="R3306" t="s">
        <v>112</v>
      </c>
      <c r="S3306" t="s">
        <v>603</v>
      </c>
      <c r="T3306" t="s">
        <v>81</v>
      </c>
      <c r="U3306" t="s">
        <v>82</v>
      </c>
      <c r="V3306" t="s">
        <v>83</v>
      </c>
      <c r="W3306" t="s">
        <v>109</v>
      </c>
      <c r="X3306" t="s"/>
      <c r="Y3306" t="s">
        <v>85</v>
      </c>
      <c r="Z3306">
        <f>HYPERLINK("https://hotel-media.eclerx.com/savepage/tk_15462412959297388_sr_188.html","info")</f>
        <v/>
      </c>
      <c r="AA3306" t="n">
        <v>99181</v>
      </c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11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225697</v>
      </c>
      <c r="AZ3306" t="s">
        <v>2416</v>
      </c>
      <c r="BA3306" t="s"/>
      <c r="BB3306" t="n">
        <v>214340</v>
      </c>
      <c r="BC3306" t="n">
        <v>52.51376</v>
      </c>
      <c r="BD3306" t="n">
        <v>52.51376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2413</v>
      </c>
      <c r="F3307" t="n">
        <v>529948</v>
      </c>
      <c r="G3307" t="s">
        <v>74</v>
      </c>
      <c r="H3307" t="s">
        <v>75</v>
      </c>
      <c r="I3307" t="s"/>
      <c r="J3307" t="s">
        <v>74</v>
      </c>
      <c r="K3307" t="n">
        <v>73</v>
      </c>
      <c r="L3307" t="s">
        <v>76</v>
      </c>
      <c r="M3307" t="s"/>
      <c r="N3307" t="s">
        <v>2418</v>
      </c>
      <c r="O3307" t="s">
        <v>78</v>
      </c>
      <c r="P3307" t="s">
        <v>2415</v>
      </c>
      <c r="Q3307" t="s"/>
      <c r="R3307" t="s">
        <v>112</v>
      </c>
      <c r="S3307" t="s">
        <v>603</v>
      </c>
      <c r="T3307" t="s">
        <v>81</v>
      </c>
      <c r="U3307" t="s">
        <v>82</v>
      </c>
      <c r="V3307" t="s">
        <v>83</v>
      </c>
      <c r="W3307" t="s">
        <v>109</v>
      </c>
      <c r="X3307" t="s"/>
      <c r="Y3307" t="s">
        <v>85</v>
      </c>
      <c r="Z3307">
        <f>HYPERLINK("https://hotel-media.eclerx.com/savepage/tk_15462412959297388_sr_188.html","info")</f>
        <v/>
      </c>
      <c r="AA3307" t="n">
        <v>99181</v>
      </c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11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225697</v>
      </c>
      <c r="AZ3307" t="s">
        <v>2416</v>
      </c>
      <c r="BA3307" t="s"/>
      <c r="BB3307" t="n">
        <v>214340</v>
      </c>
      <c r="BC3307" t="n">
        <v>52.51376</v>
      </c>
      <c r="BD3307" t="n">
        <v>52.51376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2413</v>
      </c>
      <c r="F3308" t="n">
        <v>529948</v>
      </c>
      <c r="G3308" t="s">
        <v>74</v>
      </c>
      <c r="H3308" t="s">
        <v>75</v>
      </c>
      <c r="I3308" t="s"/>
      <c r="J3308" t="s">
        <v>74</v>
      </c>
      <c r="K3308" t="n">
        <v>73</v>
      </c>
      <c r="L3308" t="s">
        <v>76</v>
      </c>
      <c r="M3308" t="s"/>
      <c r="N3308" t="s">
        <v>751</v>
      </c>
      <c r="O3308" t="s">
        <v>78</v>
      </c>
      <c r="P3308" t="s">
        <v>2415</v>
      </c>
      <c r="Q3308" t="s"/>
      <c r="R3308" t="s">
        <v>112</v>
      </c>
      <c r="S3308" t="s">
        <v>603</v>
      </c>
      <c r="T3308" t="s">
        <v>81</v>
      </c>
      <c r="U3308" t="s">
        <v>82</v>
      </c>
      <c r="V3308" t="s">
        <v>83</v>
      </c>
      <c r="W3308" t="s">
        <v>109</v>
      </c>
      <c r="X3308" t="s"/>
      <c r="Y3308" t="s">
        <v>85</v>
      </c>
      <c r="Z3308">
        <f>HYPERLINK("https://hotel-media.eclerx.com/savepage/tk_15462412959297388_sr_188.html","info")</f>
        <v/>
      </c>
      <c r="AA3308" t="n">
        <v>99181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11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225697</v>
      </c>
      <c r="AZ3308" t="s">
        <v>2416</v>
      </c>
      <c r="BA3308" t="s"/>
      <c r="BB3308" t="n">
        <v>214340</v>
      </c>
      <c r="BC3308" t="n">
        <v>52.51376</v>
      </c>
      <c r="BD3308" t="n">
        <v>52.51376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2413</v>
      </c>
      <c r="F3309" t="n">
        <v>529948</v>
      </c>
      <c r="G3309" t="s">
        <v>74</v>
      </c>
      <c r="H3309" t="s">
        <v>75</v>
      </c>
      <c r="I3309" t="s"/>
      <c r="J3309" t="s">
        <v>74</v>
      </c>
      <c r="K3309" t="n">
        <v>92</v>
      </c>
      <c r="L3309" t="s">
        <v>76</v>
      </c>
      <c r="M3309" t="s"/>
      <c r="N3309" t="s">
        <v>2420</v>
      </c>
      <c r="O3309" t="s">
        <v>78</v>
      </c>
      <c r="P3309" t="s">
        <v>2415</v>
      </c>
      <c r="Q3309" t="s"/>
      <c r="R3309" t="s">
        <v>112</v>
      </c>
      <c r="S3309" t="s">
        <v>605</v>
      </c>
      <c r="T3309" t="s">
        <v>81</v>
      </c>
      <c r="U3309" t="s">
        <v>82</v>
      </c>
      <c r="V3309" t="s">
        <v>83</v>
      </c>
      <c r="W3309" t="s">
        <v>109</v>
      </c>
      <c r="X3309" t="s"/>
      <c r="Y3309" t="s">
        <v>85</v>
      </c>
      <c r="Z3309">
        <f>HYPERLINK("https://hotel-media.eclerx.com/savepage/tk_15462412959297388_sr_188.html","info")</f>
        <v/>
      </c>
      <c r="AA3309" t="n">
        <v>99181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11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225697</v>
      </c>
      <c r="AZ3309" t="s">
        <v>2416</v>
      </c>
      <c r="BA3309" t="s"/>
      <c r="BB3309" t="n">
        <v>214340</v>
      </c>
      <c r="BC3309" t="n">
        <v>52.51376</v>
      </c>
      <c r="BD3309" t="n">
        <v>52.51376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2413</v>
      </c>
      <c r="F3310" t="n">
        <v>529948</v>
      </c>
      <c r="G3310" t="s">
        <v>74</v>
      </c>
      <c r="H3310" t="s">
        <v>75</v>
      </c>
      <c r="I3310" t="s"/>
      <c r="J3310" t="s">
        <v>74</v>
      </c>
      <c r="K3310" t="n">
        <v>92</v>
      </c>
      <c r="L3310" t="s">
        <v>76</v>
      </c>
      <c r="M3310" t="s"/>
      <c r="N3310" t="s">
        <v>747</v>
      </c>
      <c r="O3310" t="s">
        <v>78</v>
      </c>
      <c r="P3310" t="s">
        <v>2415</v>
      </c>
      <c r="Q3310" t="s"/>
      <c r="R3310" t="s">
        <v>112</v>
      </c>
      <c r="S3310" t="s">
        <v>605</v>
      </c>
      <c r="T3310" t="s">
        <v>81</v>
      </c>
      <c r="U3310" t="s">
        <v>82</v>
      </c>
      <c r="V3310" t="s">
        <v>83</v>
      </c>
      <c r="W3310" t="s">
        <v>109</v>
      </c>
      <c r="X3310" t="s"/>
      <c r="Y3310" t="s">
        <v>85</v>
      </c>
      <c r="Z3310">
        <f>HYPERLINK("https://hotel-media.eclerx.com/savepage/tk_15462412959297388_sr_188.html","info")</f>
        <v/>
      </c>
      <c r="AA3310" t="n">
        <v>99181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11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225697</v>
      </c>
      <c r="AZ3310" t="s">
        <v>2416</v>
      </c>
      <c r="BA3310" t="s"/>
      <c r="BB3310" t="n">
        <v>214340</v>
      </c>
      <c r="BC3310" t="n">
        <v>52.51376</v>
      </c>
      <c r="BD3310" t="n">
        <v>52.51376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2413</v>
      </c>
      <c r="F3311" t="n">
        <v>529948</v>
      </c>
      <c r="G3311" t="s">
        <v>74</v>
      </c>
      <c r="H3311" t="s">
        <v>75</v>
      </c>
      <c r="I3311" t="s"/>
      <c r="J3311" t="s">
        <v>74</v>
      </c>
      <c r="K3311" t="n">
        <v>98</v>
      </c>
      <c r="L3311" t="s">
        <v>76</v>
      </c>
      <c r="M3311" t="s"/>
      <c r="N3311" t="s">
        <v>2421</v>
      </c>
      <c r="O3311" t="s">
        <v>78</v>
      </c>
      <c r="P3311" t="s">
        <v>2415</v>
      </c>
      <c r="Q3311" t="s"/>
      <c r="R3311" t="s">
        <v>112</v>
      </c>
      <c r="S3311" t="s">
        <v>656</v>
      </c>
      <c r="T3311" t="s">
        <v>81</v>
      </c>
      <c r="U3311" t="s">
        <v>82</v>
      </c>
      <c r="V3311" t="s">
        <v>83</v>
      </c>
      <c r="W3311" t="s">
        <v>109</v>
      </c>
      <c r="X3311" t="s"/>
      <c r="Y3311" t="s">
        <v>85</v>
      </c>
      <c r="Z3311">
        <f>HYPERLINK("https://hotel-media.eclerx.com/savepage/tk_15462412959297388_sr_188.html","info")</f>
        <v/>
      </c>
      <c r="AA3311" t="n">
        <v>99181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11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225697</v>
      </c>
      <c r="AZ3311" t="s">
        <v>2416</v>
      </c>
      <c r="BA3311" t="s"/>
      <c r="BB3311" t="n">
        <v>214340</v>
      </c>
      <c r="BC3311" t="n">
        <v>52.51376</v>
      </c>
      <c r="BD3311" t="n">
        <v>52.51376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2413</v>
      </c>
      <c r="F3312" t="n">
        <v>529948</v>
      </c>
      <c r="G3312" t="s">
        <v>74</v>
      </c>
      <c r="H3312" t="s">
        <v>75</v>
      </c>
      <c r="I3312" t="s"/>
      <c r="J3312" t="s">
        <v>74</v>
      </c>
      <c r="K3312" t="n">
        <v>98</v>
      </c>
      <c r="L3312" t="s">
        <v>76</v>
      </c>
      <c r="M3312" t="s"/>
      <c r="N3312" t="s">
        <v>2421</v>
      </c>
      <c r="O3312" t="s">
        <v>78</v>
      </c>
      <c r="P3312" t="s">
        <v>2415</v>
      </c>
      <c r="Q3312" t="s"/>
      <c r="R3312" t="s">
        <v>112</v>
      </c>
      <c r="S3312" t="s">
        <v>656</v>
      </c>
      <c r="T3312" t="s">
        <v>81</v>
      </c>
      <c r="U3312" t="s">
        <v>82</v>
      </c>
      <c r="V3312" t="s">
        <v>83</v>
      </c>
      <c r="W3312" t="s">
        <v>109</v>
      </c>
      <c r="X3312" t="s"/>
      <c r="Y3312" t="s">
        <v>85</v>
      </c>
      <c r="Z3312">
        <f>HYPERLINK("https://hotel-media.eclerx.com/savepage/tk_15462412959297388_sr_188.html","info")</f>
        <v/>
      </c>
      <c r="AA3312" t="n">
        <v>99181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11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225697</v>
      </c>
      <c r="AZ3312" t="s">
        <v>2416</v>
      </c>
      <c r="BA3312" t="s"/>
      <c r="BB3312" t="n">
        <v>214340</v>
      </c>
      <c r="BC3312" t="n">
        <v>52.51376</v>
      </c>
      <c r="BD3312" t="n">
        <v>52.51376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2413</v>
      </c>
      <c r="F3313" t="n">
        <v>529948</v>
      </c>
      <c r="G3313" t="s">
        <v>74</v>
      </c>
      <c r="H3313" t="s">
        <v>75</v>
      </c>
      <c r="I3313" t="s"/>
      <c r="J3313" t="s">
        <v>74</v>
      </c>
      <c r="K3313" t="n">
        <v>109</v>
      </c>
      <c r="L3313" t="s">
        <v>76</v>
      </c>
      <c r="M3313" t="s"/>
      <c r="N3313" t="s">
        <v>2419</v>
      </c>
      <c r="O3313" t="s">
        <v>78</v>
      </c>
      <c r="P3313" t="s">
        <v>2415</v>
      </c>
      <c r="Q3313" t="s"/>
      <c r="R3313" t="s">
        <v>112</v>
      </c>
      <c r="S3313" t="s">
        <v>202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>
        <f>HYPERLINK("https://hotel-media.eclerx.com/savepage/tk_15462412959297388_sr_188.html","info")</f>
        <v/>
      </c>
      <c r="AA3313" t="n">
        <v>99181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11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225697</v>
      </c>
      <c r="AZ3313" t="s">
        <v>2416</v>
      </c>
      <c r="BA3313" t="s"/>
      <c r="BB3313" t="n">
        <v>214340</v>
      </c>
      <c r="BC3313" t="n">
        <v>52.51376</v>
      </c>
      <c r="BD3313" t="n">
        <v>52.51376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2413</v>
      </c>
      <c r="F3314" t="n">
        <v>529948</v>
      </c>
      <c r="G3314" t="s">
        <v>74</v>
      </c>
      <c r="H3314" t="s">
        <v>75</v>
      </c>
      <c r="I3314" t="s"/>
      <c r="J3314" t="s">
        <v>74</v>
      </c>
      <c r="K3314" t="n">
        <v>109</v>
      </c>
      <c r="L3314" t="s">
        <v>76</v>
      </c>
      <c r="M3314" t="s"/>
      <c r="N3314" t="s">
        <v>2418</v>
      </c>
      <c r="O3314" t="s">
        <v>78</v>
      </c>
      <c r="P3314" t="s">
        <v>2415</v>
      </c>
      <c r="Q3314" t="s"/>
      <c r="R3314" t="s">
        <v>112</v>
      </c>
      <c r="S3314" t="s">
        <v>202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>
        <f>HYPERLINK("https://hotel-media.eclerx.com/savepage/tk_15462412959297388_sr_188.html","info")</f>
        <v/>
      </c>
      <c r="AA3314" t="n">
        <v>99181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11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225697</v>
      </c>
      <c r="AZ3314" t="s">
        <v>2416</v>
      </c>
      <c r="BA3314" t="s"/>
      <c r="BB3314" t="n">
        <v>214340</v>
      </c>
      <c r="BC3314" t="n">
        <v>52.51376</v>
      </c>
      <c r="BD3314" t="n">
        <v>52.51376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2413</v>
      </c>
      <c r="F3315" t="n">
        <v>529948</v>
      </c>
      <c r="G3315" t="s">
        <v>74</v>
      </c>
      <c r="H3315" t="s">
        <v>75</v>
      </c>
      <c r="I3315" t="s"/>
      <c r="J3315" t="s">
        <v>74</v>
      </c>
      <c r="K3315" t="n">
        <v>109</v>
      </c>
      <c r="L3315" t="s">
        <v>76</v>
      </c>
      <c r="M3315" t="s"/>
      <c r="N3315" t="s">
        <v>751</v>
      </c>
      <c r="O3315" t="s">
        <v>78</v>
      </c>
      <c r="P3315" t="s">
        <v>2415</v>
      </c>
      <c r="Q3315" t="s"/>
      <c r="R3315" t="s">
        <v>112</v>
      </c>
      <c r="S3315" t="s">
        <v>202</v>
      </c>
      <c r="T3315" t="s">
        <v>81</v>
      </c>
      <c r="U3315" t="s">
        <v>82</v>
      </c>
      <c r="V3315" t="s">
        <v>83</v>
      </c>
      <c r="W3315" t="s">
        <v>84</v>
      </c>
      <c r="X3315" t="s"/>
      <c r="Y3315" t="s">
        <v>85</v>
      </c>
      <c r="Z3315">
        <f>HYPERLINK("https://hotel-media.eclerx.com/savepage/tk_15462412959297388_sr_188.html","info")</f>
        <v/>
      </c>
      <c r="AA3315" t="n">
        <v>99181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11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225697</v>
      </c>
      <c r="AZ3315" t="s">
        <v>2416</v>
      </c>
      <c r="BA3315" t="s"/>
      <c r="BB3315" t="n">
        <v>214340</v>
      </c>
      <c r="BC3315" t="n">
        <v>52.51376</v>
      </c>
      <c r="BD3315" t="n">
        <v>52.51376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2413</v>
      </c>
      <c r="F3316" t="n">
        <v>529948</v>
      </c>
      <c r="G3316" t="s">
        <v>74</v>
      </c>
      <c r="H3316" t="s">
        <v>75</v>
      </c>
      <c r="I3316" t="s"/>
      <c r="J3316" t="s">
        <v>74</v>
      </c>
      <c r="K3316" t="n">
        <v>117</v>
      </c>
      <c r="L3316" t="s">
        <v>76</v>
      </c>
      <c r="M3316" t="s"/>
      <c r="N3316" t="s">
        <v>2422</v>
      </c>
      <c r="O3316" t="s">
        <v>78</v>
      </c>
      <c r="P3316" t="s">
        <v>2415</v>
      </c>
      <c r="Q3316" t="s"/>
      <c r="R3316" t="s">
        <v>112</v>
      </c>
      <c r="S3316" t="s">
        <v>765</v>
      </c>
      <c r="T3316" t="s">
        <v>81</v>
      </c>
      <c r="U3316" t="s">
        <v>82</v>
      </c>
      <c r="V3316" t="s">
        <v>83</v>
      </c>
      <c r="W3316" t="s">
        <v>109</v>
      </c>
      <c r="X3316" t="s"/>
      <c r="Y3316" t="s">
        <v>85</v>
      </c>
      <c r="Z3316">
        <f>HYPERLINK("https://hotel-media.eclerx.com/savepage/tk_15462412959297388_sr_188.html","info")</f>
        <v/>
      </c>
      <c r="AA3316" t="n">
        <v>99181</v>
      </c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11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225697</v>
      </c>
      <c r="AZ3316" t="s">
        <v>2416</v>
      </c>
      <c r="BA3316" t="s"/>
      <c r="BB3316" t="n">
        <v>214340</v>
      </c>
      <c r="BC3316" t="n">
        <v>52.51376</v>
      </c>
      <c r="BD3316" t="n">
        <v>52.51376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2413</v>
      </c>
      <c r="F3317" t="n">
        <v>529948</v>
      </c>
      <c r="G3317" t="s">
        <v>74</v>
      </c>
      <c r="H3317" t="s">
        <v>75</v>
      </c>
      <c r="I3317" t="s"/>
      <c r="J3317" t="s">
        <v>74</v>
      </c>
      <c r="K3317" t="n">
        <v>118</v>
      </c>
      <c r="L3317" t="s">
        <v>76</v>
      </c>
      <c r="M3317" t="s"/>
      <c r="N3317" t="s">
        <v>2419</v>
      </c>
      <c r="O3317" t="s">
        <v>78</v>
      </c>
      <c r="P3317" t="s">
        <v>2415</v>
      </c>
      <c r="Q3317" t="s"/>
      <c r="R3317" t="s">
        <v>112</v>
      </c>
      <c r="S3317" t="s">
        <v>165</v>
      </c>
      <c r="T3317" t="s">
        <v>81</v>
      </c>
      <c r="U3317" t="s">
        <v>82</v>
      </c>
      <c r="V3317" t="s">
        <v>83</v>
      </c>
      <c r="W3317" t="s">
        <v>84</v>
      </c>
      <c r="X3317" t="s"/>
      <c r="Y3317" t="s">
        <v>85</v>
      </c>
      <c r="Z3317">
        <f>HYPERLINK("https://hotel-media.eclerx.com/savepage/tk_15462412959297388_sr_188.html","info")</f>
        <v/>
      </c>
      <c r="AA3317" t="n">
        <v>99181</v>
      </c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11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225697</v>
      </c>
      <c r="AZ3317" t="s">
        <v>2416</v>
      </c>
      <c r="BA3317" t="s"/>
      <c r="BB3317" t="n">
        <v>214340</v>
      </c>
      <c r="BC3317" t="n">
        <v>52.51376</v>
      </c>
      <c r="BD3317" t="n">
        <v>52.51376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2413</v>
      </c>
      <c r="F3318" t="n">
        <v>529948</v>
      </c>
      <c r="G3318" t="s">
        <v>74</v>
      </c>
      <c r="H3318" t="s">
        <v>75</v>
      </c>
      <c r="I3318" t="s"/>
      <c r="J3318" t="s">
        <v>74</v>
      </c>
      <c r="K3318" t="n">
        <v>118</v>
      </c>
      <c r="L3318" t="s">
        <v>76</v>
      </c>
      <c r="M3318" t="s"/>
      <c r="N3318" t="s">
        <v>2418</v>
      </c>
      <c r="O3318" t="s">
        <v>78</v>
      </c>
      <c r="P3318" t="s">
        <v>2415</v>
      </c>
      <c r="Q3318" t="s"/>
      <c r="R3318" t="s">
        <v>112</v>
      </c>
      <c r="S3318" t="s">
        <v>165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>
        <f>HYPERLINK("https://hotel-media.eclerx.com/savepage/tk_15462412959297388_sr_188.html","info")</f>
        <v/>
      </c>
      <c r="AA3318" t="n">
        <v>99181</v>
      </c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11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225697</v>
      </c>
      <c r="AZ3318" t="s">
        <v>2416</v>
      </c>
      <c r="BA3318" t="s"/>
      <c r="BB3318" t="n">
        <v>214340</v>
      </c>
      <c r="BC3318" t="n">
        <v>52.51376</v>
      </c>
      <c r="BD3318" t="n">
        <v>52.51376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2413</v>
      </c>
      <c r="F3319" t="n">
        <v>529948</v>
      </c>
      <c r="G3319" t="s">
        <v>74</v>
      </c>
      <c r="H3319" t="s">
        <v>75</v>
      </c>
      <c r="I3319" t="s"/>
      <c r="J3319" t="s">
        <v>74</v>
      </c>
      <c r="K3319" t="n">
        <v>118</v>
      </c>
      <c r="L3319" t="s">
        <v>76</v>
      </c>
      <c r="M3319" t="s"/>
      <c r="N3319" t="s">
        <v>751</v>
      </c>
      <c r="O3319" t="s">
        <v>78</v>
      </c>
      <c r="P3319" t="s">
        <v>2415</v>
      </c>
      <c r="Q3319" t="s"/>
      <c r="R3319" t="s">
        <v>112</v>
      </c>
      <c r="S3319" t="s">
        <v>165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>
        <f>HYPERLINK("https://hotel-media.eclerx.com/savepage/tk_15462412959297388_sr_188.html","info")</f>
        <v/>
      </c>
      <c r="AA3319" t="n">
        <v>99181</v>
      </c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11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225697</v>
      </c>
      <c r="AZ3319" t="s">
        <v>2416</v>
      </c>
      <c r="BA3319" t="s"/>
      <c r="BB3319" t="n">
        <v>214340</v>
      </c>
      <c r="BC3319" t="n">
        <v>52.51376</v>
      </c>
      <c r="BD3319" t="n">
        <v>52.51376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2413</v>
      </c>
      <c r="F3320" t="n">
        <v>529948</v>
      </c>
      <c r="G3320" t="s">
        <v>74</v>
      </c>
      <c r="H3320" t="s">
        <v>75</v>
      </c>
      <c r="I3320" t="s"/>
      <c r="J3320" t="s">
        <v>74</v>
      </c>
      <c r="K3320" t="n">
        <v>128</v>
      </c>
      <c r="L3320" t="s">
        <v>76</v>
      </c>
      <c r="M3320" t="s"/>
      <c r="N3320" t="s">
        <v>2417</v>
      </c>
      <c r="O3320" t="s">
        <v>78</v>
      </c>
      <c r="P3320" t="s">
        <v>2415</v>
      </c>
      <c r="Q3320" t="s"/>
      <c r="R3320" t="s">
        <v>112</v>
      </c>
      <c r="S3320" t="s">
        <v>1092</v>
      </c>
      <c r="T3320" t="s">
        <v>81</v>
      </c>
      <c r="U3320" t="s">
        <v>82</v>
      </c>
      <c r="V3320" t="s">
        <v>83</v>
      </c>
      <c r="W3320" t="s">
        <v>84</v>
      </c>
      <c r="X3320" t="s"/>
      <c r="Y3320" t="s">
        <v>85</v>
      </c>
      <c r="Z3320">
        <f>HYPERLINK("https://hotel-media.eclerx.com/savepage/tk_15462412959297388_sr_188.html","info")</f>
        <v/>
      </c>
      <c r="AA3320" t="n">
        <v>99181</v>
      </c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11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225697</v>
      </c>
      <c r="AZ3320" t="s">
        <v>2416</v>
      </c>
      <c r="BA3320" t="s"/>
      <c r="BB3320" t="n">
        <v>214340</v>
      </c>
      <c r="BC3320" t="n">
        <v>52.51376</v>
      </c>
      <c r="BD3320" t="n">
        <v>52.51376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2413</v>
      </c>
      <c r="F3321" t="n">
        <v>529948</v>
      </c>
      <c r="G3321" t="s">
        <v>74</v>
      </c>
      <c r="H3321" t="s">
        <v>75</v>
      </c>
      <c r="I3321" t="s"/>
      <c r="J3321" t="s">
        <v>74</v>
      </c>
      <c r="K3321" t="n">
        <v>128</v>
      </c>
      <c r="L3321" t="s">
        <v>76</v>
      </c>
      <c r="M3321" t="s"/>
      <c r="N3321" t="s">
        <v>2420</v>
      </c>
      <c r="O3321" t="s">
        <v>78</v>
      </c>
      <c r="P3321" t="s">
        <v>2415</v>
      </c>
      <c r="Q3321" t="s"/>
      <c r="R3321" t="s">
        <v>112</v>
      </c>
      <c r="S3321" t="s">
        <v>1092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>
        <f>HYPERLINK("https://hotel-media.eclerx.com/savepage/tk_15462412959297388_sr_188.html","info")</f>
        <v/>
      </c>
      <c r="AA3321" t="n">
        <v>99181</v>
      </c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11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225697</v>
      </c>
      <c r="AZ3321" t="s">
        <v>2416</v>
      </c>
      <c r="BA3321" t="s"/>
      <c r="BB3321" t="n">
        <v>214340</v>
      </c>
      <c r="BC3321" t="n">
        <v>52.51376</v>
      </c>
      <c r="BD3321" t="n">
        <v>52.51376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2606</v>
      </c>
      <c r="F3322" t="n">
        <v>-1</v>
      </c>
      <c r="G3322" t="s">
        <v>74</v>
      </c>
      <c r="H3322" t="s">
        <v>75</v>
      </c>
      <c r="I3322" t="s"/>
      <c r="J3322" t="s">
        <v>74</v>
      </c>
      <c r="K3322" t="n">
        <v>111.17</v>
      </c>
      <c r="L3322" t="s">
        <v>76</v>
      </c>
      <c r="M3322" t="s"/>
      <c r="N3322" t="s">
        <v>468</v>
      </c>
      <c r="O3322" t="s">
        <v>78</v>
      </c>
      <c r="P3322" t="s">
        <v>2606</v>
      </c>
      <c r="Q3322" t="s"/>
      <c r="R3322" t="s">
        <v>112</v>
      </c>
      <c r="S3322" t="s">
        <v>2607</v>
      </c>
      <c r="T3322" t="s">
        <v>81</v>
      </c>
      <c r="U3322" t="s">
        <v>82</v>
      </c>
      <c r="V3322" t="s">
        <v>83</v>
      </c>
      <c r="W3322" t="s">
        <v>109</v>
      </c>
      <c r="X3322" t="s"/>
      <c r="Y3322" t="s">
        <v>85</v>
      </c>
      <c r="Z3322">
        <f>HYPERLINK("https://hotel-media.eclerx.com/savepage/tk_15462416874748507_sr_189.html","info")</f>
        <v/>
      </c>
      <c r="AA3322" t="n">
        <v>-163346</v>
      </c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201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163346</v>
      </c>
      <c r="AZ3322" t="s">
        <v>2608</v>
      </c>
      <c r="BA3322" t="s"/>
      <c r="BB3322" t="n">
        <v>741</v>
      </c>
      <c r="BC3322" t="n">
        <v>52.510358</v>
      </c>
      <c r="BD3322" t="n">
        <v>52.510358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2606</v>
      </c>
      <c r="F3323" t="n">
        <v>-1</v>
      </c>
      <c r="G3323" t="s">
        <v>74</v>
      </c>
      <c r="H3323" t="s">
        <v>75</v>
      </c>
      <c r="I3323" t="s"/>
      <c r="J3323" t="s">
        <v>74</v>
      </c>
      <c r="K3323" t="n">
        <v>129.05</v>
      </c>
      <c r="L3323" t="s">
        <v>76</v>
      </c>
      <c r="M3323" t="s"/>
      <c r="N3323" t="s">
        <v>2609</v>
      </c>
      <c r="O3323" t="s">
        <v>78</v>
      </c>
      <c r="P3323" t="s">
        <v>2606</v>
      </c>
      <c r="Q3323" t="s"/>
      <c r="R3323" t="s">
        <v>112</v>
      </c>
      <c r="S3323" t="s">
        <v>2610</v>
      </c>
      <c r="T3323" t="s">
        <v>81</v>
      </c>
      <c r="U3323" t="s">
        <v>82</v>
      </c>
      <c r="V3323" t="s">
        <v>83</v>
      </c>
      <c r="W3323" t="s">
        <v>109</v>
      </c>
      <c r="X3323" t="s"/>
      <c r="Y3323" t="s">
        <v>85</v>
      </c>
      <c r="Z3323">
        <f>HYPERLINK("https://hotel-media.eclerx.com/savepage/tk_15462416874748507_sr_189.html","info")</f>
        <v/>
      </c>
      <c r="AA3323" t="n">
        <v>-163346</v>
      </c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201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163346</v>
      </c>
      <c r="AZ3323" t="s">
        <v>2608</v>
      </c>
      <c r="BA3323" t="s"/>
      <c r="BB3323" t="n">
        <v>741</v>
      </c>
      <c r="BC3323" t="n">
        <v>52.510358</v>
      </c>
      <c r="BD3323" t="n">
        <v>52.510358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2606</v>
      </c>
      <c r="F3324" t="n">
        <v>-1</v>
      </c>
      <c r="G3324" t="s">
        <v>74</v>
      </c>
      <c r="H3324" t="s">
        <v>75</v>
      </c>
      <c r="I3324" t="s"/>
      <c r="J3324" t="s">
        <v>74</v>
      </c>
      <c r="K3324" t="n">
        <v>146.01</v>
      </c>
      <c r="L3324" t="s">
        <v>76</v>
      </c>
      <c r="M3324" t="s"/>
      <c r="N3324" t="s">
        <v>546</v>
      </c>
      <c r="O3324" t="s">
        <v>78</v>
      </c>
      <c r="P3324" t="s">
        <v>2606</v>
      </c>
      <c r="Q3324" t="s"/>
      <c r="R3324" t="s">
        <v>112</v>
      </c>
      <c r="S3324" t="s">
        <v>2611</v>
      </c>
      <c r="T3324" t="s">
        <v>81</v>
      </c>
      <c r="U3324" t="s">
        <v>82</v>
      </c>
      <c r="V3324" t="s">
        <v>83</v>
      </c>
      <c r="W3324" t="s">
        <v>109</v>
      </c>
      <c r="X3324" t="s"/>
      <c r="Y3324" t="s">
        <v>85</v>
      </c>
      <c r="Z3324">
        <f>HYPERLINK("https://hotel-media.eclerx.com/savepage/tk_15462416874748507_sr_189.html","info")</f>
        <v/>
      </c>
      <c r="AA3324" t="n">
        <v>-163346</v>
      </c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201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163346</v>
      </c>
      <c r="AZ3324" t="s">
        <v>2608</v>
      </c>
      <c r="BA3324" t="s"/>
      <c r="BB3324" t="n">
        <v>741</v>
      </c>
      <c r="BC3324" t="n">
        <v>52.510358</v>
      </c>
      <c r="BD3324" t="n">
        <v>52.510358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2606</v>
      </c>
      <c r="F3325" t="n">
        <v>-1</v>
      </c>
      <c r="G3325" t="s">
        <v>74</v>
      </c>
      <c r="H3325" t="s">
        <v>75</v>
      </c>
      <c r="I3325" t="s"/>
      <c r="J3325" t="s">
        <v>74</v>
      </c>
      <c r="K3325" t="n">
        <v>155.8</v>
      </c>
      <c r="L3325" t="s">
        <v>76</v>
      </c>
      <c r="M3325" t="s"/>
      <c r="N3325" t="s">
        <v>2609</v>
      </c>
      <c r="O3325" t="s">
        <v>78</v>
      </c>
      <c r="P3325" t="s">
        <v>2606</v>
      </c>
      <c r="Q3325" t="s"/>
      <c r="R3325" t="s">
        <v>112</v>
      </c>
      <c r="S3325" t="s">
        <v>2612</v>
      </c>
      <c r="T3325" t="s">
        <v>81</v>
      </c>
      <c r="U3325" t="s">
        <v>82</v>
      </c>
      <c r="V3325" t="s">
        <v>83</v>
      </c>
      <c r="W3325" t="s">
        <v>84</v>
      </c>
      <c r="X3325" t="s"/>
      <c r="Y3325" t="s">
        <v>85</v>
      </c>
      <c r="Z3325">
        <f>HYPERLINK("https://hotel-media.eclerx.com/savepage/tk_15462416874748507_sr_189.html","info")</f>
        <v/>
      </c>
      <c r="AA3325" t="n">
        <v>-163346</v>
      </c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201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163346</v>
      </c>
      <c r="AZ3325" t="s">
        <v>2608</v>
      </c>
      <c r="BA3325" t="s"/>
      <c r="BB3325" t="n">
        <v>741</v>
      </c>
      <c r="BC3325" t="n">
        <v>52.510358</v>
      </c>
      <c r="BD3325" t="n">
        <v>52.510358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2606</v>
      </c>
      <c r="F3326" t="n">
        <v>-1</v>
      </c>
      <c r="G3326" t="s">
        <v>74</v>
      </c>
      <c r="H3326" t="s">
        <v>75</v>
      </c>
      <c r="I3326" t="s"/>
      <c r="J3326" t="s">
        <v>74</v>
      </c>
      <c r="K3326" t="n">
        <v>173.84</v>
      </c>
      <c r="L3326" t="s">
        <v>76</v>
      </c>
      <c r="M3326" t="s"/>
      <c r="N3326" t="s">
        <v>546</v>
      </c>
      <c r="O3326" t="s">
        <v>78</v>
      </c>
      <c r="P3326" t="s">
        <v>2606</v>
      </c>
      <c r="Q3326" t="s"/>
      <c r="R3326" t="s">
        <v>112</v>
      </c>
      <c r="S3326" t="s">
        <v>2613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>
        <f>HYPERLINK("https://hotel-media.eclerx.com/savepage/tk_15462416874748507_sr_189.html","info")</f>
        <v/>
      </c>
      <c r="AA3326" t="n">
        <v>-163346</v>
      </c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201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163346</v>
      </c>
      <c r="AZ3326" t="s">
        <v>2608</v>
      </c>
      <c r="BA3326" t="s"/>
      <c r="BB3326" t="n">
        <v>741</v>
      </c>
      <c r="BC3326" t="n">
        <v>52.510358</v>
      </c>
      <c r="BD3326" t="n">
        <v>52.510358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2606</v>
      </c>
      <c r="F3327" t="n">
        <v>-1</v>
      </c>
      <c r="G3327" t="s">
        <v>74</v>
      </c>
      <c r="H3327" t="s">
        <v>75</v>
      </c>
      <c r="I3327" t="s"/>
      <c r="J3327" t="s">
        <v>74</v>
      </c>
      <c r="K3327" t="n">
        <v>182.99</v>
      </c>
      <c r="L3327" t="s">
        <v>76</v>
      </c>
      <c r="M3327" t="s"/>
      <c r="N3327" t="s">
        <v>546</v>
      </c>
      <c r="O3327" t="s">
        <v>78</v>
      </c>
      <c r="P3327" t="s">
        <v>2606</v>
      </c>
      <c r="Q3327" t="s"/>
      <c r="R3327" t="s">
        <v>112</v>
      </c>
      <c r="S3327" t="s">
        <v>2614</v>
      </c>
      <c r="T3327" t="s">
        <v>81</v>
      </c>
      <c r="U3327" t="s">
        <v>82</v>
      </c>
      <c r="V3327" t="s">
        <v>83</v>
      </c>
      <c r="W3327" t="s">
        <v>109</v>
      </c>
      <c r="X3327" t="s"/>
      <c r="Y3327" t="s">
        <v>85</v>
      </c>
      <c r="Z3327">
        <f>HYPERLINK("https://hotel-media.eclerx.com/savepage/tk_15462416874748507_sr_189.html","info")</f>
        <v/>
      </c>
      <c r="AA3327" t="n">
        <v>-163346</v>
      </c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201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163346</v>
      </c>
      <c r="AZ3327" t="s">
        <v>2608</v>
      </c>
      <c r="BA3327" t="s"/>
      <c r="BB3327" t="n">
        <v>741</v>
      </c>
      <c r="BC3327" t="n">
        <v>52.510358</v>
      </c>
      <c r="BD3327" t="n">
        <v>52.510358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2606</v>
      </c>
      <c r="F3328" t="n">
        <v>-1</v>
      </c>
      <c r="G3328" t="s">
        <v>74</v>
      </c>
      <c r="H3328" t="s">
        <v>75</v>
      </c>
      <c r="I3328" t="s"/>
      <c r="J3328" t="s">
        <v>74</v>
      </c>
      <c r="K3328" t="n">
        <v>190</v>
      </c>
      <c r="L3328" t="s">
        <v>76</v>
      </c>
      <c r="M3328" t="s"/>
      <c r="N3328" t="s">
        <v>2609</v>
      </c>
      <c r="O3328" t="s">
        <v>78</v>
      </c>
      <c r="P3328" t="s">
        <v>2606</v>
      </c>
      <c r="Q3328" t="s"/>
      <c r="R3328" t="s">
        <v>112</v>
      </c>
      <c r="S3328" t="s">
        <v>1009</v>
      </c>
      <c r="T3328" t="s">
        <v>81</v>
      </c>
      <c r="U3328" t="s">
        <v>82</v>
      </c>
      <c r="V3328" t="s">
        <v>83</v>
      </c>
      <c r="W3328" t="s">
        <v>84</v>
      </c>
      <c r="X3328" t="s"/>
      <c r="Y3328" t="s">
        <v>85</v>
      </c>
      <c r="Z3328">
        <f>HYPERLINK("https://hotel-media.eclerx.com/savepage/tk_15462416874748507_sr_189.html","info")</f>
        <v/>
      </c>
      <c r="AA3328" t="n">
        <v>-163346</v>
      </c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201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163346</v>
      </c>
      <c r="AZ3328" t="s">
        <v>2608</v>
      </c>
      <c r="BA3328" t="s"/>
      <c r="BB3328" t="n">
        <v>741</v>
      </c>
      <c r="BC3328" t="n">
        <v>52.510358</v>
      </c>
      <c r="BD3328" t="n">
        <v>52.510358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2606</v>
      </c>
      <c r="F3329" t="n">
        <v>-1</v>
      </c>
      <c r="G3329" t="s">
        <v>74</v>
      </c>
      <c r="H3329" t="s">
        <v>75</v>
      </c>
      <c r="I3329" t="s"/>
      <c r="J3329" t="s">
        <v>74</v>
      </c>
      <c r="K3329" t="n">
        <v>212</v>
      </c>
      <c r="L3329" t="s">
        <v>76</v>
      </c>
      <c r="M3329" t="s"/>
      <c r="N3329" t="s">
        <v>546</v>
      </c>
      <c r="O3329" t="s">
        <v>78</v>
      </c>
      <c r="P3329" t="s">
        <v>2606</v>
      </c>
      <c r="Q3329" t="s"/>
      <c r="R3329" t="s">
        <v>112</v>
      </c>
      <c r="S3329" t="s">
        <v>687</v>
      </c>
      <c r="T3329" t="s">
        <v>81</v>
      </c>
      <c r="U3329" t="s">
        <v>82</v>
      </c>
      <c r="V3329" t="s">
        <v>83</v>
      </c>
      <c r="W3329" t="s">
        <v>84</v>
      </c>
      <c r="X3329" t="s"/>
      <c r="Y3329" t="s">
        <v>85</v>
      </c>
      <c r="Z3329">
        <f>HYPERLINK("https://hotel-media.eclerx.com/savepage/tk_15462416874748507_sr_189.html","info")</f>
        <v/>
      </c>
      <c r="AA3329" t="n">
        <v>-163346</v>
      </c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201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163346</v>
      </c>
      <c r="AZ3329" t="s">
        <v>2608</v>
      </c>
      <c r="BA3329" t="s"/>
      <c r="BB3329" t="n">
        <v>741</v>
      </c>
      <c r="BC3329" t="n">
        <v>52.510358</v>
      </c>
      <c r="BD3329" t="n">
        <v>52.510358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1935</v>
      </c>
      <c r="F3330" t="n">
        <v>-1</v>
      </c>
      <c r="G3330" t="s">
        <v>74</v>
      </c>
      <c r="H3330" t="s">
        <v>75</v>
      </c>
      <c r="I3330" t="s"/>
      <c r="J3330" t="s">
        <v>74</v>
      </c>
      <c r="K3330" t="n">
        <v>51</v>
      </c>
      <c r="L3330" t="s">
        <v>76</v>
      </c>
      <c r="M3330" t="s"/>
      <c r="N3330" t="s">
        <v>1936</v>
      </c>
      <c r="O3330" t="s">
        <v>78</v>
      </c>
      <c r="P3330" t="s">
        <v>1935</v>
      </c>
      <c r="Q3330" t="s"/>
      <c r="R3330" t="s">
        <v>79</v>
      </c>
      <c r="S3330" t="s">
        <v>352</v>
      </c>
      <c r="T3330" t="s">
        <v>81</v>
      </c>
      <c r="U3330" t="s">
        <v>82</v>
      </c>
      <c r="V3330" t="s">
        <v>83</v>
      </c>
      <c r="W3330" t="s">
        <v>109</v>
      </c>
      <c r="X3330" t="s"/>
      <c r="Y3330" t="s">
        <v>85</v>
      </c>
      <c r="Z3330">
        <f>HYPERLINK("https://hotel-media.eclerx.com/savepage/tk_15462413840389311_sr_188.html","info")</f>
        <v/>
      </c>
      <c r="AA3330" t="n">
        <v>-4539738</v>
      </c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61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4539738</v>
      </c>
      <c r="AZ3330" t="s">
        <v>1937</v>
      </c>
      <c r="BA3330" t="s"/>
      <c r="BB3330" t="n">
        <v>618408</v>
      </c>
      <c r="BC3330" t="n">
        <v>52.502807</v>
      </c>
      <c r="BD3330" t="n">
        <v>52.502807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1935</v>
      </c>
      <c r="F3331" t="n">
        <v>-1</v>
      </c>
      <c r="G3331" t="s">
        <v>74</v>
      </c>
      <c r="H3331" t="s">
        <v>75</v>
      </c>
      <c r="I3331" t="s"/>
      <c r="J3331" t="s">
        <v>74</v>
      </c>
      <c r="K3331" t="n">
        <v>56</v>
      </c>
      <c r="L3331" t="s">
        <v>76</v>
      </c>
      <c r="M3331" t="s"/>
      <c r="N3331" t="s">
        <v>1938</v>
      </c>
      <c r="O3331" t="s">
        <v>78</v>
      </c>
      <c r="P3331" t="s">
        <v>1935</v>
      </c>
      <c r="Q3331" t="s"/>
      <c r="R3331" t="s">
        <v>79</v>
      </c>
      <c r="S3331" t="s">
        <v>1236</v>
      </c>
      <c r="T3331" t="s">
        <v>81</v>
      </c>
      <c r="U3331" t="s">
        <v>82</v>
      </c>
      <c r="V3331" t="s">
        <v>83</v>
      </c>
      <c r="W3331" t="s">
        <v>109</v>
      </c>
      <c r="X3331" t="s"/>
      <c r="Y3331" t="s">
        <v>85</v>
      </c>
      <c r="Z3331">
        <f>HYPERLINK("https://hotel-media.eclerx.com/savepage/tk_15462413840389311_sr_188.html","info")</f>
        <v/>
      </c>
      <c r="AA3331" t="n">
        <v>-4539738</v>
      </c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61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4539738</v>
      </c>
      <c r="AZ3331" t="s">
        <v>1937</v>
      </c>
      <c r="BA3331" t="s"/>
      <c r="BB3331" t="n">
        <v>618408</v>
      </c>
      <c r="BC3331" t="n">
        <v>52.502807</v>
      </c>
      <c r="BD3331" t="n">
        <v>52.502807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1935</v>
      </c>
      <c r="F3332" t="n">
        <v>-1</v>
      </c>
      <c r="G3332" t="s">
        <v>74</v>
      </c>
      <c r="H3332" t="s">
        <v>75</v>
      </c>
      <c r="I3332" t="s"/>
      <c r="J3332" t="s">
        <v>74</v>
      </c>
      <c r="K3332" t="n">
        <v>51</v>
      </c>
      <c r="L3332" t="s">
        <v>76</v>
      </c>
      <c r="M3332" t="s"/>
      <c r="N3332" t="s">
        <v>1939</v>
      </c>
      <c r="O3332" t="s">
        <v>78</v>
      </c>
      <c r="P3332" t="s">
        <v>1935</v>
      </c>
      <c r="Q3332" t="s"/>
      <c r="R3332" t="s">
        <v>79</v>
      </c>
      <c r="S3332" t="s">
        <v>352</v>
      </c>
      <c r="T3332" t="s">
        <v>81</v>
      </c>
      <c r="U3332" t="s">
        <v>82</v>
      </c>
      <c r="V3332" t="s">
        <v>83</v>
      </c>
      <c r="W3332" t="s">
        <v>109</v>
      </c>
      <c r="X3332" t="s"/>
      <c r="Y3332" t="s">
        <v>85</v>
      </c>
      <c r="Z3332">
        <f>HYPERLINK("https://hotel-media.eclerx.com/savepage/tk_15462413840389311_sr_188.html","info")</f>
        <v/>
      </c>
      <c r="AA3332" t="n">
        <v>-4539738</v>
      </c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61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4539738</v>
      </c>
      <c r="AZ3332" t="s">
        <v>1937</v>
      </c>
      <c r="BA3332" t="s"/>
      <c r="BB3332" t="n">
        <v>618408</v>
      </c>
      <c r="BC3332" t="n">
        <v>52.502807</v>
      </c>
      <c r="BD3332" t="n">
        <v>52.502807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1935</v>
      </c>
      <c r="F3333" t="n">
        <v>-1</v>
      </c>
      <c r="G3333" t="s">
        <v>74</v>
      </c>
      <c r="H3333" t="s">
        <v>75</v>
      </c>
      <c r="I3333" t="s"/>
      <c r="J3333" t="s">
        <v>74</v>
      </c>
      <c r="K3333" t="n">
        <v>51</v>
      </c>
      <c r="L3333" t="s">
        <v>76</v>
      </c>
      <c r="M3333" t="s"/>
      <c r="N3333" t="s">
        <v>1940</v>
      </c>
      <c r="O3333" t="s">
        <v>78</v>
      </c>
      <c r="P3333" t="s">
        <v>1935</v>
      </c>
      <c r="Q3333" t="s"/>
      <c r="R3333" t="s">
        <v>79</v>
      </c>
      <c r="S3333" t="s">
        <v>352</v>
      </c>
      <c r="T3333" t="s">
        <v>81</v>
      </c>
      <c r="U3333" t="s">
        <v>82</v>
      </c>
      <c r="V3333" t="s">
        <v>83</v>
      </c>
      <c r="W3333" t="s">
        <v>109</v>
      </c>
      <c r="X3333" t="s"/>
      <c r="Y3333" t="s">
        <v>85</v>
      </c>
      <c r="Z3333">
        <f>HYPERLINK("https://hotel-media.eclerx.com/savepage/tk_15462413840389311_sr_188.html","info")</f>
        <v/>
      </c>
      <c r="AA3333" t="n">
        <v>-4539738</v>
      </c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61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4539738</v>
      </c>
      <c r="AZ3333" t="s">
        <v>1937</v>
      </c>
      <c r="BA3333" t="s"/>
      <c r="BB3333" t="n">
        <v>618408</v>
      </c>
      <c r="BC3333" t="n">
        <v>52.502807</v>
      </c>
      <c r="BD3333" t="n">
        <v>52.502807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1935</v>
      </c>
      <c r="F3334" t="n">
        <v>-1</v>
      </c>
      <c r="G3334" t="s">
        <v>74</v>
      </c>
      <c r="H3334" t="s">
        <v>75</v>
      </c>
      <c r="I3334" t="s"/>
      <c r="J3334" t="s">
        <v>74</v>
      </c>
      <c r="K3334" t="n">
        <v>51</v>
      </c>
      <c r="L3334" t="s">
        <v>76</v>
      </c>
      <c r="M3334" t="s"/>
      <c r="N3334" t="s">
        <v>1939</v>
      </c>
      <c r="O3334" t="s">
        <v>78</v>
      </c>
      <c r="P3334" t="s">
        <v>1935</v>
      </c>
      <c r="Q3334" t="s"/>
      <c r="R3334" t="s">
        <v>79</v>
      </c>
      <c r="S3334" t="s">
        <v>352</v>
      </c>
      <c r="T3334" t="s">
        <v>81</v>
      </c>
      <c r="U3334" t="s">
        <v>82</v>
      </c>
      <c r="V3334" t="s">
        <v>83</v>
      </c>
      <c r="W3334" t="s">
        <v>109</v>
      </c>
      <c r="X3334" t="s"/>
      <c r="Y3334" t="s">
        <v>85</v>
      </c>
      <c r="Z3334">
        <f>HYPERLINK("https://hotel-media.eclerx.com/savepage/tk_15462413840389311_sr_188.html","info")</f>
        <v/>
      </c>
      <c r="AA3334" t="n">
        <v>-4539738</v>
      </c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61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4539738</v>
      </c>
      <c r="AZ3334" t="s">
        <v>1937</v>
      </c>
      <c r="BA3334" t="s"/>
      <c r="BB3334" t="n">
        <v>618408</v>
      </c>
      <c r="BC3334" t="n">
        <v>52.502807</v>
      </c>
      <c r="BD3334" t="n">
        <v>52.502807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1935</v>
      </c>
      <c r="F3335" t="n">
        <v>-1</v>
      </c>
      <c r="G3335" t="s">
        <v>74</v>
      </c>
      <c r="H3335" t="s">
        <v>75</v>
      </c>
      <c r="I3335" t="s"/>
      <c r="J3335" t="s">
        <v>74</v>
      </c>
      <c r="K3335" t="n">
        <v>56</v>
      </c>
      <c r="L3335" t="s">
        <v>76</v>
      </c>
      <c r="M3335" t="s"/>
      <c r="N3335" t="s">
        <v>1941</v>
      </c>
      <c r="O3335" t="s">
        <v>78</v>
      </c>
      <c r="P3335" t="s">
        <v>1935</v>
      </c>
      <c r="Q3335" t="s"/>
      <c r="R3335" t="s">
        <v>79</v>
      </c>
      <c r="S3335" t="s">
        <v>1236</v>
      </c>
      <c r="T3335" t="s">
        <v>81</v>
      </c>
      <c r="U3335" t="s">
        <v>82</v>
      </c>
      <c r="V3335" t="s">
        <v>83</v>
      </c>
      <c r="W3335" t="s">
        <v>109</v>
      </c>
      <c r="X3335" t="s"/>
      <c r="Y3335" t="s">
        <v>85</v>
      </c>
      <c r="Z3335">
        <f>HYPERLINK("https://hotel-media.eclerx.com/savepage/tk_15462413840389311_sr_188.html","info")</f>
        <v/>
      </c>
      <c r="AA3335" t="n">
        <v>-4539738</v>
      </c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61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4539738</v>
      </c>
      <c r="AZ3335" t="s">
        <v>1937</v>
      </c>
      <c r="BA3335" t="s"/>
      <c r="BB3335" t="n">
        <v>618408</v>
      </c>
      <c r="BC3335" t="n">
        <v>52.502807</v>
      </c>
      <c r="BD3335" t="n">
        <v>52.502807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1935</v>
      </c>
      <c r="F3336" t="n">
        <v>-1</v>
      </c>
      <c r="G3336" t="s">
        <v>74</v>
      </c>
      <c r="H3336" t="s">
        <v>75</v>
      </c>
      <c r="I3336" t="s"/>
      <c r="J3336" t="s">
        <v>74</v>
      </c>
      <c r="K3336" t="n">
        <v>66</v>
      </c>
      <c r="L3336" t="s">
        <v>76</v>
      </c>
      <c r="M3336" t="s"/>
      <c r="N3336" t="s">
        <v>1940</v>
      </c>
      <c r="O3336" t="s">
        <v>78</v>
      </c>
      <c r="P3336" t="s">
        <v>1935</v>
      </c>
      <c r="Q3336" t="s"/>
      <c r="R3336" t="s">
        <v>79</v>
      </c>
      <c r="S3336" t="s">
        <v>715</v>
      </c>
      <c r="T3336" t="s">
        <v>81</v>
      </c>
      <c r="U3336" t="s">
        <v>82</v>
      </c>
      <c r="V3336" t="s">
        <v>83</v>
      </c>
      <c r="W3336" t="s">
        <v>84</v>
      </c>
      <c r="X3336" t="s"/>
      <c r="Y3336" t="s">
        <v>85</v>
      </c>
      <c r="Z3336">
        <f>HYPERLINK("https://hotel-media.eclerx.com/savepage/tk_15462413840389311_sr_188.html","info")</f>
        <v/>
      </c>
      <c r="AA3336" t="n">
        <v>-4539738</v>
      </c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61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4539738</v>
      </c>
      <c r="AZ3336" t="s">
        <v>1937</v>
      </c>
      <c r="BA3336" t="s"/>
      <c r="BB3336" t="n">
        <v>618408</v>
      </c>
      <c r="BC3336" t="n">
        <v>52.502807</v>
      </c>
      <c r="BD3336" t="n">
        <v>52.502807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1935</v>
      </c>
      <c r="F3337" t="n">
        <v>-1</v>
      </c>
      <c r="G3337" t="s">
        <v>74</v>
      </c>
      <c r="H3337" t="s">
        <v>75</v>
      </c>
      <c r="I3337" t="s"/>
      <c r="J3337" t="s">
        <v>74</v>
      </c>
      <c r="K3337" t="n">
        <v>66</v>
      </c>
      <c r="L3337" t="s">
        <v>76</v>
      </c>
      <c r="M3337" t="s"/>
      <c r="N3337" t="s">
        <v>1939</v>
      </c>
      <c r="O3337" t="s">
        <v>78</v>
      </c>
      <c r="P3337" t="s">
        <v>1935</v>
      </c>
      <c r="Q3337" t="s"/>
      <c r="R3337" t="s">
        <v>79</v>
      </c>
      <c r="S3337" t="s">
        <v>715</v>
      </c>
      <c r="T3337" t="s">
        <v>81</v>
      </c>
      <c r="U3337" t="s">
        <v>82</v>
      </c>
      <c r="V3337" t="s">
        <v>83</v>
      </c>
      <c r="W3337" t="s">
        <v>84</v>
      </c>
      <c r="X3337" t="s"/>
      <c r="Y3337" t="s">
        <v>85</v>
      </c>
      <c r="Z3337">
        <f>HYPERLINK("https://hotel-media.eclerx.com/savepage/tk_15462413840389311_sr_188.html","info")</f>
        <v/>
      </c>
      <c r="AA3337" t="n">
        <v>-4539738</v>
      </c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61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4539738</v>
      </c>
      <c r="AZ3337" t="s">
        <v>1937</v>
      </c>
      <c r="BA3337" t="s"/>
      <c r="BB3337" t="n">
        <v>618408</v>
      </c>
      <c r="BC3337" t="n">
        <v>52.502807</v>
      </c>
      <c r="BD3337" t="n">
        <v>52.502807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1935</v>
      </c>
      <c r="F3338" t="n">
        <v>-1</v>
      </c>
      <c r="G3338" t="s">
        <v>74</v>
      </c>
      <c r="H3338" t="s">
        <v>75</v>
      </c>
      <c r="I3338" t="s"/>
      <c r="J3338" t="s">
        <v>74</v>
      </c>
      <c r="K3338" t="n">
        <v>66</v>
      </c>
      <c r="L3338" t="s">
        <v>76</v>
      </c>
      <c r="M3338" t="s"/>
      <c r="N3338" t="s">
        <v>1940</v>
      </c>
      <c r="O3338" t="s">
        <v>78</v>
      </c>
      <c r="P3338" t="s">
        <v>1935</v>
      </c>
      <c r="Q3338" t="s"/>
      <c r="R3338" t="s">
        <v>79</v>
      </c>
      <c r="S3338" t="s">
        <v>715</v>
      </c>
      <c r="T3338" t="s">
        <v>81</v>
      </c>
      <c r="U3338" t="s">
        <v>82</v>
      </c>
      <c r="V3338" t="s">
        <v>83</v>
      </c>
      <c r="W3338" t="s">
        <v>84</v>
      </c>
      <c r="X3338" t="s"/>
      <c r="Y3338" t="s">
        <v>85</v>
      </c>
      <c r="Z3338">
        <f>HYPERLINK("https://hotel-media.eclerx.com/savepage/tk_15462413840389311_sr_188.html","info")</f>
        <v/>
      </c>
      <c r="AA3338" t="n">
        <v>-4539738</v>
      </c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61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4539738</v>
      </c>
      <c r="AZ3338" t="s">
        <v>1937</v>
      </c>
      <c r="BA3338" t="s"/>
      <c r="BB3338" t="n">
        <v>618408</v>
      </c>
      <c r="BC3338" t="n">
        <v>52.502807</v>
      </c>
      <c r="BD3338" t="n">
        <v>52.502807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1935</v>
      </c>
      <c r="F3339" t="n">
        <v>-1</v>
      </c>
      <c r="G3339" t="s">
        <v>74</v>
      </c>
      <c r="H3339" t="s">
        <v>75</v>
      </c>
      <c r="I3339" t="s"/>
      <c r="J3339" t="s">
        <v>74</v>
      </c>
      <c r="K3339" t="n">
        <v>66</v>
      </c>
      <c r="L3339" t="s">
        <v>76</v>
      </c>
      <c r="M3339" t="s"/>
      <c r="N3339" t="s">
        <v>1939</v>
      </c>
      <c r="O3339" t="s">
        <v>78</v>
      </c>
      <c r="P3339" t="s">
        <v>1935</v>
      </c>
      <c r="Q3339" t="s"/>
      <c r="R3339" t="s">
        <v>79</v>
      </c>
      <c r="S3339" t="s">
        <v>715</v>
      </c>
      <c r="T3339" t="s">
        <v>81</v>
      </c>
      <c r="U3339" t="s">
        <v>82</v>
      </c>
      <c r="V3339" t="s">
        <v>83</v>
      </c>
      <c r="W3339" t="s">
        <v>84</v>
      </c>
      <c r="X3339" t="s"/>
      <c r="Y3339" t="s">
        <v>85</v>
      </c>
      <c r="Z3339">
        <f>HYPERLINK("https://hotel-media.eclerx.com/savepage/tk_15462413840389311_sr_188.html","info")</f>
        <v/>
      </c>
      <c r="AA3339" t="n">
        <v>-4539738</v>
      </c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61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4539738</v>
      </c>
      <c r="AZ3339" t="s">
        <v>1937</v>
      </c>
      <c r="BA3339" t="s"/>
      <c r="BB3339" t="n">
        <v>618408</v>
      </c>
      <c r="BC3339" t="n">
        <v>52.502807</v>
      </c>
      <c r="BD3339" t="n">
        <v>52.502807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1935</v>
      </c>
      <c r="F3340" t="n">
        <v>-1</v>
      </c>
      <c r="G3340" t="s">
        <v>74</v>
      </c>
      <c r="H3340" t="s">
        <v>75</v>
      </c>
      <c r="I3340" t="s"/>
      <c r="J3340" t="s">
        <v>74</v>
      </c>
      <c r="K3340" t="n">
        <v>71</v>
      </c>
      <c r="L3340" t="s">
        <v>76</v>
      </c>
      <c r="M3340" t="s"/>
      <c r="N3340" t="s">
        <v>1938</v>
      </c>
      <c r="O3340" t="s">
        <v>78</v>
      </c>
      <c r="P3340" t="s">
        <v>1935</v>
      </c>
      <c r="Q3340" t="s"/>
      <c r="R3340" t="s">
        <v>79</v>
      </c>
      <c r="S3340" t="s">
        <v>280</v>
      </c>
      <c r="T3340" t="s">
        <v>81</v>
      </c>
      <c r="U3340" t="s">
        <v>82</v>
      </c>
      <c r="V3340" t="s">
        <v>83</v>
      </c>
      <c r="W3340" t="s">
        <v>84</v>
      </c>
      <c r="X3340" t="s"/>
      <c r="Y3340" t="s">
        <v>85</v>
      </c>
      <c r="Z3340">
        <f>HYPERLINK("https://hotel-media.eclerx.com/savepage/tk_15462413840389311_sr_188.html","info")</f>
        <v/>
      </c>
      <c r="AA3340" t="n">
        <v>-4539738</v>
      </c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61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4539738</v>
      </c>
      <c r="AZ3340" t="s">
        <v>1937</v>
      </c>
      <c r="BA3340" t="s"/>
      <c r="BB3340" t="n">
        <v>618408</v>
      </c>
      <c r="BC3340" t="n">
        <v>52.502807</v>
      </c>
      <c r="BD3340" t="n">
        <v>52.502807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1935</v>
      </c>
      <c r="F3341" t="n">
        <v>-1</v>
      </c>
      <c r="G3341" t="s">
        <v>74</v>
      </c>
      <c r="H3341" t="s">
        <v>75</v>
      </c>
      <c r="I3341" t="s"/>
      <c r="J3341" t="s">
        <v>74</v>
      </c>
      <c r="K3341" t="n">
        <v>71</v>
      </c>
      <c r="L3341" t="s">
        <v>76</v>
      </c>
      <c r="M3341" t="s"/>
      <c r="N3341" t="s">
        <v>1941</v>
      </c>
      <c r="O3341" t="s">
        <v>78</v>
      </c>
      <c r="P3341" t="s">
        <v>1935</v>
      </c>
      <c r="Q3341" t="s"/>
      <c r="R3341" t="s">
        <v>79</v>
      </c>
      <c r="S3341" t="s">
        <v>280</v>
      </c>
      <c r="T3341" t="s">
        <v>81</v>
      </c>
      <c r="U3341" t="s">
        <v>82</v>
      </c>
      <c r="V3341" t="s">
        <v>83</v>
      </c>
      <c r="W3341" t="s">
        <v>84</v>
      </c>
      <c r="X3341" t="s"/>
      <c r="Y3341" t="s">
        <v>85</v>
      </c>
      <c r="Z3341">
        <f>HYPERLINK("https://hotel-media.eclerx.com/savepage/tk_15462413840389311_sr_188.html","info")</f>
        <v/>
      </c>
      <c r="AA3341" t="n">
        <v>-4539738</v>
      </c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61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4539738</v>
      </c>
      <c r="AZ3341" t="s">
        <v>1937</v>
      </c>
      <c r="BA3341" t="s"/>
      <c r="BB3341" t="n">
        <v>618408</v>
      </c>
      <c r="BC3341" t="n">
        <v>52.502807</v>
      </c>
      <c r="BD3341" t="n">
        <v>52.502807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2615</v>
      </c>
      <c r="F3342" t="n">
        <v>-1</v>
      </c>
      <c r="G3342" t="s">
        <v>74</v>
      </c>
      <c r="H3342" t="s">
        <v>75</v>
      </c>
      <c r="I3342" t="s"/>
      <c r="J3342" t="s">
        <v>74</v>
      </c>
      <c r="K3342" t="n">
        <v>43</v>
      </c>
      <c r="L3342" t="s">
        <v>76</v>
      </c>
      <c r="M3342" t="s"/>
      <c r="N3342" t="s">
        <v>787</v>
      </c>
      <c r="O3342" t="s">
        <v>78</v>
      </c>
      <c r="P3342" t="s">
        <v>2615</v>
      </c>
      <c r="Q3342" t="s"/>
      <c r="R3342" t="s">
        <v>269</v>
      </c>
      <c r="S3342" t="s">
        <v>2616</v>
      </c>
      <c r="T3342" t="s">
        <v>81</v>
      </c>
      <c r="U3342" t="s">
        <v>82</v>
      </c>
      <c r="V3342" t="s">
        <v>83</v>
      </c>
      <c r="W3342" t="s">
        <v>84</v>
      </c>
      <c r="X3342" t="s"/>
      <c r="Y3342" t="s">
        <v>85</v>
      </c>
      <c r="Z3342">
        <f>HYPERLINK("https://hotel-media.eclerx.com/savepage/tk_15462413819417286_sr_189.html","info")</f>
        <v/>
      </c>
      <c r="AA3342" t="n">
        <v>-7653954</v>
      </c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54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7653954</v>
      </c>
      <c r="AZ3342" t="s">
        <v>2617</v>
      </c>
      <c r="BA3342" t="s"/>
      <c r="BB3342" t="n">
        <v>11267</v>
      </c>
      <c r="BC3342" t="n">
        <v>52.494714</v>
      </c>
      <c r="BD3342" t="n">
        <v>52.494714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2615</v>
      </c>
      <c r="F3343" t="n">
        <v>-1</v>
      </c>
      <c r="G3343" t="s">
        <v>74</v>
      </c>
      <c r="H3343" t="s">
        <v>75</v>
      </c>
      <c r="I3343" t="s"/>
      <c r="J3343" t="s">
        <v>74</v>
      </c>
      <c r="K3343" t="n">
        <v>42.7</v>
      </c>
      <c r="L3343" t="s">
        <v>76</v>
      </c>
      <c r="M3343" t="s"/>
      <c r="N3343" t="s">
        <v>93</v>
      </c>
      <c r="O3343" t="s">
        <v>78</v>
      </c>
      <c r="P3343" t="s">
        <v>2615</v>
      </c>
      <c r="Q3343" t="s"/>
      <c r="R3343" t="s">
        <v>269</v>
      </c>
      <c r="S3343" t="s">
        <v>2618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>
        <f>HYPERLINK("https://hotel-media.eclerx.com/savepage/tk_15462413819417286_sr_189.html","info")</f>
        <v/>
      </c>
      <c r="AA3343" t="n">
        <v>-7653954</v>
      </c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54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7653954</v>
      </c>
      <c r="AZ3343" t="s">
        <v>2617</v>
      </c>
      <c r="BA3343" t="s"/>
      <c r="BB3343" t="n">
        <v>11267</v>
      </c>
      <c r="BC3343" t="n">
        <v>52.494714</v>
      </c>
      <c r="BD3343" t="n">
        <v>52.494714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2615</v>
      </c>
      <c r="F3344" t="n">
        <v>-1</v>
      </c>
      <c r="G3344" t="s">
        <v>74</v>
      </c>
      <c r="H3344" t="s">
        <v>75</v>
      </c>
      <c r="I3344" t="s"/>
      <c r="J3344" t="s">
        <v>74</v>
      </c>
      <c r="K3344" t="n">
        <v>45</v>
      </c>
      <c r="L3344" t="s">
        <v>76</v>
      </c>
      <c r="M3344" t="s"/>
      <c r="N3344" t="s">
        <v>104</v>
      </c>
      <c r="O3344" t="s">
        <v>78</v>
      </c>
      <c r="P3344" t="s">
        <v>2615</v>
      </c>
      <c r="Q3344" t="s"/>
      <c r="R3344" t="s">
        <v>269</v>
      </c>
      <c r="S3344" t="s">
        <v>2310</v>
      </c>
      <c r="T3344" t="s">
        <v>81</v>
      </c>
      <c r="U3344" t="s">
        <v>82</v>
      </c>
      <c r="V3344" t="s">
        <v>83</v>
      </c>
      <c r="W3344" t="s">
        <v>84</v>
      </c>
      <c r="X3344" t="s"/>
      <c r="Y3344" t="s">
        <v>85</v>
      </c>
      <c r="Z3344">
        <f>HYPERLINK("https://hotel-media.eclerx.com/savepage/tk_15462413819417286_sr_189.html","info")</f>
        <v/>
      </c>
      <c r="AA3344" t="n">
        <v>-7653954</v>
      </c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54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7653954</v>
      </c>
      <c r="AZ3344" t="s">
        <v>2617</v>
      </c>
      <c r="BA3344" t="s"/>
      <c r="BB3344" t="n">
        <v>11267</v>
      </c>
      <c r="BC3344" t="n">
        <v>52.494714</v>
      </c>
      <c r="BD3344" t="n">
        <v>52.494714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2619</v>
      </c>
      <c r="F3345" t="n">
        <v>-1</v>
      </c>
      <c r="G3345" t="s">
        <v>74</v>
      </c>
      <c r="H3345" t="s">
        <v>75</v>
      </c>
      <c r="I3345" t="s"/>
      <c r="J3345" t="s">
        <v>74</v>
      </c>
      <c r="K3345" t="n">
        <v>70.01000000000001</v>
      </c>
      <c r="L3345" t="s">
        <v>76</v>
      </c>
      <c r="M3345" t="s"/>
      <c r="N3345" t="s">
        <v>2620</v>
      </c>
      <c r="O3345" t="s">
        <v>78</v>
      </c>
      <c r="P3345" t="s">
        <v>2619</v>
      </c>
      <c r="Q3345" t="s"/>
      <c r="R3345" t="s">
        <v>171</v>
      </c>
      <c r="S3345" t="s">
        <v>355</v>
      </c>
      <c r="T3345" t="s">
        <v>81</v>
      </c>
      <c r="U3345" t="s">
        <v>82</v>
      </c>
      <c r="V3345" t="s">
        <v>83</v>
      </c>
      <c r="W3345" t="s">
        <v>109</v>
      </c>
      <c r="X3345" t="s"/>
      <c r="Y3345" t="s">
        <v>85</v>
      </c>
      <c r="Z3345">
        <f>HYPERLINK("https://hotel-media.eclerx.com/savepage/tk_15462423047815661_sr_189.html","info")</f>
        <v/>
      </c>
      <c r="AA3345" t="n">
        <v>-2071779</v>
      </c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488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2071779</v>
      </c>
      <c r="AZ3345" t="s">
        <v>2621</v>
      </c>
      <c r="BA3345" t="s"/>
      <c r="BB3345" t="n">
        <v>391214</v>
      </c>
      <c r="BC3345" t="n">
        <v>52.498184</v>
      </c>
      <c r="BD3345" t="n">
        <v>52.498184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2619</v>
      </c>
      <c r="F3346" t="n">
        <v>-1</v>
      </c>
      <c r="G3346" t="s">
        <v>74</v>
      </c>
      <c r="H3346" t="s">
        <v>75</v>
      </c>
      <c r="I3346" t="s"/>
      <c r="J3346" t="s">
        <v>74</v>
      </c>
      <c r="K3346" t="n">
        <v>125</v>
      </c>
      <c r="L3346" t="s">
        <v>76</v>
      </c>
      <c r="M3346" t="s"/>
      <c r="N3346" t="s">
        <v>2622</v>
      </c>
      <c r="O3346" t="s">
        <v>78</v>
      </c>
      <c r="P3346" t="s">
        <v>2619</v>
      </c>
      <c r="Q3346" t="s"/>
      <c r="R3346" t="s">
        <v>171</v>
      </c>
      <c r="S3346" t="s">
        <v>645</v>
      </c>
      <c r="T3346" t="s">
        <v>81</v>
      </c>
      <c r="U3346" t="s">
        <v>82</v>
      </c>
      <c r="V3346" t="s">
        <v>83</v>
      </c>
      <c r="W3346" t="s">
        <v>109</v>
      </c>
      <c r="X3346" t="s"/>
      <c r="Y3346" t="s">
        <v>85</v>
      </c>
      <c r="Z3346">
        <f>HYPERLINK("https://hotel-media.eclerx.com/savepage/tk_15462423047815661_sr_189.html","info")</f>
        <v/>
      </c>
      <c r="AA3346" t="n">
        <v>-2071779</v>
      </c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488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2071779</v>
      </c>
      <c r="AZ3346" t="s">
        <v>2621</v>
      </c>
      <c r="BA3346" t="s"/>
      <c r="BB3346" t="n">
        <v>391214</v>
      </c>
      <c r="BC3346" t="n">
        <v>52.498184</v>
      </c>
      <c r="BD3346" t="n">
        <v>52.498184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2623</v>
      </c>
      <c r="F3347" t="n">
        <v>-1</v>
      </c>
      <c r="G3347" t="s">
        <v>74</v>
      </c>
      <c r="H3347" t="s">
        <v>75</v>
      </c>
      <c r="I3347" t="s"/>
      <c r="J3347" t="s">
        <v>74</v>
      </c>
      <c r="K3347" t="n">
        <v>49.5</v>
      </c>
      <c r="L3347" t="s">
        <v>76</v>
      </c>
      <c r="M3347" t="s"/>
      <c r="N3347" t="s">
        <v>93</v>
      </c>
      <c r="O3347" t="s">
        <v>78</v>
      </c>
      <c r="P3347" t="s">
        <v>2623</v>
      </c>
      <c r="Q3347" t="s"/>
      <c r="R3347" t="s">
        <v>171</v>
      </c>
      <c r="S3347" t="s">
        <v>1012</v>
      </c>
      <c r="T3347" t="s">
        <v>81</v>
      </c>
      <c r="U3347" t="s">
        <v>82</v>
      </c>
      <c r="V3347" t="s">
        <v>83</v>
      </c>
      <c r="W3347" t="s">
        <v>109</v>
      </c>
      <c r="X3347" t="s"/>
      <c r="Y3347" t="s">
        <v>85</v>
      </c>
      <c r="Z3347">
        <f>HYPERLINK("https://hotel-media.eclerx.com/savepage/tk_15462416307491212_sr_189.html","info")</f>
        <v/>
      </c>
      <c r="AA3347" t="n">
        <v>-3423337</v>
      </c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173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3423337</v>
      </c>
      <c r="AZ3347" t="s">
        <v>2624</v>
      </c>
      <c r="BA3347" t="s"/>
      <c r="BB3347" t="n">
        <v>654432</v>
      </c>
      <c r="BC3347" t="n">
        <v>52.527013</v>
      </c>
      <c r="BD3347" t="n">
        <v>52.527013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2623</v>
      </c>
      <c r="F3348" t="n">
        <v>-1</v>
      </c>
      <c r="G3348" t="s">
        <v>74</v>
      </c>
      <c r="H3348" t="s">
        <v>75</v>
      </c>
      <c r="I3348" t="s"/>
      <c r="J3348" t="s">
        <v>74</v>
      </c>
      <c r="K3348" t="n">
        <v>55</v>
      </c>
      <c r="L3348" t="s">
        <v>76</v>
      </c>
      <c r="M3348" t="s"/>
      <c r="N3348" t="s">
        <v>104</v>
      </c>
      <c r="O3348" t="s">
        <v>78</v>
      </c>
      <c r="P3348" t="s">
        <v>2623</v>
      </c>
      <c r="Q3348" t="s"/>
      <c r="R3348" t="s">
        <v>171</v>
      </c>
      <c r="S3348" t="s">
        <v>231</v>
      </c>
      <c r="T3348" t="s">
        <v>81</v>
      </c>
      <c r="U3348" t="s">
        <v>82</v>
      </c>
      <c r="V3348" t="s">
        <v>83</v>
      </c>
      <c r="W3348" t="s">
        <v>109</v>
      </c>
      <c r="X3348" t="s"/>
      <c r="Y3348" t="s">
        <v>85</v>
      </c>
      <c r="Z3348">
        <f>HYPERLINK("https://hotel-media.eclerx.com/savepage/tk_15462416307491212_sr_189.html","info")</f>
        <v/>
      </c>
      <c r="AA3348" t="n">
        <v>-3423337</v>
      </c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173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3423337</v>
      </c>
      <c r="AZ3348" t="s">
        <v>2624</v>
      </c>
      <c r="BA3348" t="s"/>
      <c r="BB3348" t="n">
        <v>654432</v>
      </c>
      <c r="BC3348" t="n">
        <v>52.527013</v>
      </c>
      <c r="BD3348" t="n">
        <v>52.527013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2623</v>
      </c>
      <c r="F3349" t="n">
        <v>-1</v>
      </c>
      <c r="G3349" t="s">
        <v>74</v>
      </c>
      <c r="H3349" t="s">
        <v>75</v>
      </c>
      <c r="I3349" t="s"/>
      <c r="J3349" t="s">
        <v>74</v>
      </c>
      <c r="K3349" t="n">
        <v>63</v>
      </c>
      <c r="L3349" t="s">
        <v>76</v>
      </c>
      <c r="M3349" t="s"/>
      <c r="N3349" t="s">
        <v>372</v>
      </c>
      <c r="O3349" t="s">
        <v>78</v>
      </c>
      <c r="P3349" t="s">
        <v>2623</v>
      </c>
      <c r="Q3349" t="s"/>
      <c r="R3349" t="s">
        <v>171</v>
      </c>
      <c r="S3349" t="s">
        <v>789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>
        <f>HYPERLINK("https://hotel-media.eclerx.com/savepage/tk_15462416307491212_sr_189.html","info")</f>
        <v/>
      </c>
      <c r="AA3349" t="n">
        <v>-3423337</v>
      </c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173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3423337</v>
      </c>
      <c r="AZ3349" t="s">
        <v>2624</v>
      </c>
      <c r="BA3349" t="s"/>
      <c r="BB3349" t="n">
        <v>654432</v>
      </c>
      <c r="BC3349" t="n">
        <v>52.527013</v>
      </c>
      <c r="BD3349" t="n">
        <v>52.527013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2114</v>
      </c>
      <c r="F3350" t="n">
        <v>-1</v>
      </c>
      <c r="G3350" t="s">
        <v>74</v>
      </c>
      <c r="H3350" t="s">
        <v>75</v>
      </c>
      <c r="I3350" t="s"/>
      <c r="J3350" t="s">
        <v>74</v>
      </c>
      <c r="K3350" t="n">
        <v>70.01000000000001</v>
      </c>
      <c r="L3350" t="s">
        <v>76</v>
      </c>
      <c r="M3350" t="s"/>
      <c r="N3350" t="s">
        <v>134</v>
      </c>
      <c r="O3350" t="s">
        <v>78</v>
      </c>
      <c r="P3350" t="s">
        <v>2114</v>
      </c>
      <c r="Q3350" t="s"/>
      <c r="R3350" t="s">
        <v>79</v>
      </c>
      <c r="S3350" t="s">
        <v>355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>
        <f>HYPERLINK("https://hotel-media.eclerx.com/savepage/tk_15462414772418597_sr_189.html","info")</f>
        <v/>
      </c>
      <c r="AA3350" t="n">
        <v>-163192</v>
      </c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99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163192</v>
      </c>
      <c r="AZ3350" t="s">
        <v>2115</v>
      </c>
      <c r="BA3350" t="s"/>
      <c r="BB3350" t="n">
        <v>2444</v>
      </c>
      <c r="BC3350" t="n">
        <v>52.57621</v>
      </c>
      <c r="BD3350" t="n">
        <v>52.57621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2114</v>
      </c>
      <c r="F3351" t="n">
        <v>-1</v>
      </c>
      <c r="G3351" t="s">
        <v>74</v>
      </c>
      <c r="H3351" t="s">
        <v>75</v>
      </c>
      <c r="I3351" t="s"/>
      <c r="J3351" t="s">
        <v>74</v>
      </c>
      <c r="K3351" t="n">
        <v>80</v>
      </c>
      <c r="L3351" t="s">
        <v>76</v>
      </c>
      <c r="M3351" t="s"/>
      <c r="N3351" t="s">
        <v>95</v>
      </c>
      <c r="O3351" t="s">
        <v>78</v>
      </c>
      <c r="P3351" t="s">
        <v>2114</v>
      </c>
      <c r="Q3351" t="s"/>
      <c r="R3351" t="s">
        <v>79</v>
      </c>
      <c r="S3351" t="s">
        <v>798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>
        <f>HYPERLINK("https://hotel-media.eclerx.com/savepage/tk_15462414772418597_sr_189.html","info")</f>
        <v/>
      </c>
      <c r="AA3351" t="n">
        <v>-163192</v>
      </c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99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163192</v>
      </c>
      <c r="AZ3351" t="s">
        <v>2115</v>
      </c>
      <c r="BA3351" t="s"/>
      <c r="BB3351" t="n">
        <v>2444</v>
      </c>
      <c r="BC3351" t="n">
        <v>52.57621</v>
      </c>
      <c r="BD3351" t="n">
        <v>52.57621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2625</v>
      </c>
      <c r="F3352" t="n">
        <v>529949</v>
      </c>
      <c r="G3352" t="s">
        <v>74</v>
      </c>
      <c r="H3352" t="s">
        <v>75</v>
      </c>
      <c r="I3352" t="s"/>
      <c r="J3352" t="s">
        <v>74</v>
      </c>
      <c r="K3352" t="n">
        <v>77.5</v>
      </c>
      <c r="L3352" t="s">
        <v>76</v>
      </c>
      <c r="M3352" t="s"/>
      <c r="N3352" t="s">
        <v>2626</v>
      </c>
      <c r="O3352" t="s">
        <v>78</v>
      </c>
      <c r="P3352" t="s">
        <v>2627</v>
      </c>
      <c r="Q3352" t="s"/>
      <c r="R3352" t="s">
        <v>171</v>
      </c>
      <c r="S3352" t="s">
        <v>2628</v>
      </c>
      <c r="T3352" t="s">
        <v>81</v>
      </c>
      <c r="U3352" t="s">
        <v>82</v>
      </c>
      <c r="V3352" t="s">
        <v>83</v>
      </c>
      <c r="W3352" t="s">
        <v>109</v>
      </c>
      <c r="X3352" t="s"/>
      <c r="Y3352" t="s">
        <v>85</v>
      </c>
      <c r="Z3352">
        <f>HYPERLINK("https://hotel-media.eclerx.com/savepage/tk_15462413839125562_sr_189.html","info")</f>
        <v/>
      </c>
      <c r="AA3352" t="n">
        <v>99184</v>
      </c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55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2214996</v>
      </c>
      <c r="AZ3352" t="s">
        <v>2629</v>
      </c>
      <c r="BA3352" t="s"/>
      <c r="BB3352" t="n">
        <v>63986</v>
      </c>
      <c r="BC3352" t="n">
        <v>52.504619</v>
      </c>
      <c r="BD3352" t="n">
        <v>52.504619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2625</v>
      </c>
      <c r="F3353" t="n">
        <v>529949</v>
      </c>
      <c r="G3353" t="s">
        <v>74</v>
      </c>
      <c r="H3353" t="s">
        <v>75</v>
      </c>
      <c r="I3353" t="s"/>
      <c r="J3353" t="s">
        <v>74</v>
      </c>
      <c r="K3353" t="n">
        <v>87</v>
      </c>
      <c r="L3353" t="s">
        <v>76</v>
      </c>
      <c r="M3353" t="s"/>
      <c r="N3353" t="s">
        <v>2630</v>
      </c>
      <c r="O3353" t="s">
        <v>78</v>
      </c>
      <c r="P3353" t="s">
        <v>2627</v>
      </c>
      <c r="Q3353" t="s"/>
      <c r="R3353" t="s">
        <v>171</v>
      </c>
      <c r="S3353" t="s">
        <v>181</v>
      </c>
      <c r="T3353" t="s">
        <v>81</v>
      </c>
      <c r="U3353" t="s">
        <v>82</v>
      </c>
      <c r="V3353" t="s">
        <v>83</v>
      </c>
      <c r="W3353" t="s">
        <v>109</v>
      </c>
      <c r="X3353" t="s"/>
      <c r="Y3353" t="s">
        <v>85</v>
      </c>
      <c r="Z3353">
        <f>HYPERLINK("https://hotel-media.eclerx.com/savepage/tk_15462413839125562_sr_189.html","info")</f>
        <v/>
      </c>
      <c r="AA3353" t="n">
        <v>99184</v>
      </c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55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2214996</v>
      </c>
      <c r="AZ3353" t="s">
        <v>2629</v>
      </c>
      <c r="BA3353" t="s"/>
      <c r="BB3353" t="n">
        <v>63986</v>
      </c>
      <c r="BC3353" t="n">
        <v>52.504619</v>
      </c>
      <c r="BD3353" t="n">
        <v>52.504619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2625</v>
      </c>
      <c r="F3354" t="n">
        <v>529949</v>
      </c>
      <c r="G3354" t="s">
        <v>74</v>
      </c>
      <c r="H3354" t="s">
        <v>75</v>
      </c>
      <c r="I3354" t="s"/>
      <c r="J3354" t="s">
        <v>74</v>
      </c>
      <c r="K3354" t="n">
        <v>77.5</v>
      </c>
      <c r="L3354" t="s">
        <v>76</v>
      </c>
      <c r="M3354" t="s"/>
      <c r="N3354" t="s">
        <v>2631</v>
      </c>
      <c r="O3354" t="s">
        <v>78</v>
      </c>
      <c r="P3354" t="s">
        <v>2627</v>
      </c>
      <c r="Q3354" t="s"/>
      <c r="R3354" t="s">
        <v>171</v>
      </c>
      <c r="S3354" t="s">
        <v>2628</v>
      </c>
      <c r="T3354" t="s">
        <v>81</v>
      </c>
      <c r="U3354" t="s">
        <v>82</v>
      </c>
      <c r="V3354" t="s">
        <v>83</v>
      </c>
      <c r="W3354" t="s">
        <v>109</v>
      </c>
      <c r="X3354" t="s"/>
      <c r="Y3354" t="s">
        <v>85</v>
      </c>
      <c r="Z3354">
        <f>HYPERLINK("https://hotel-media.eclerx.com/savepage/tk_15462413839125562_sr_189.html","info")</f>
        <v/>
      </c>
      <c r="AA3354" t="n">
        <v>99184</v>
      </c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55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2214996</v>
      </c>
      <c r="AZ3354" t="s">
        <v>2629</v>
      </c>
      <c r="BA3354" t="s"/>
      <c r="BB3354" t="n">
        <v>63986</v>
      </c>
      <c r="BC3354" t="n">
        <v>52.504619</v>
      </c>
      <c r="BD3354" t="n">
        <v>52.504619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2625</v>
      </c>
      <c r="F3355" t="n">
        <v>529949</v>
      </c>
      <c r="G3355" t="s">
        <v>74</v>
      </c>
      <c r="H3355" t="s">
        <v>75</v>
      </c>
      <c r="I3355" t="s"/>
      <c r="J3355" t="s">
        <v>74</v>
      </c>
      <c r="K3355" t="n">
        <v>77.5</v>
      </c>
      <c r="L3355" t="s">
        <v>76</v>
      </c>
      <c r="M3355" t="s"/>
      <c r="N3355" t="s">
        <v>2632</v>
      </c>
      <c r="O3355" t="s">
        <v>78</v>
      </c>
      <c r="P3355" t="s">
        <v>2627</v>
      </c>
      <c r="Q3355" t="s"/>
      <c r="R3355" t="s">
        <v>171</v>
      </c>
      <c r="S3355" t="s">
        <v>2628</v>
      </c>
      <c r="T3355" t="s">
        <v>81</v>
      </c>
      <c r="U3355" t="s">
        <v>82</v>
      </c>
      <c r="V3355" t="s">
        <v>83</v>
      </c>
      <c r="W3355" t="s">
        <v>109</v>
      </c>
      <c r="X3355" t="s"/>
      <c r="Y3355" t="s">
        <v>85</v>
      </c>
      <c r="Z3355">
        <f>HYPERLINK("https://hotel-media.eclerx.com/savepage/tk_15462413839125562_sr_189.html","info")</f>
        <v/>
      </c>
      <c r="AA3355" t="n">
        <v>99184</v>
      </c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55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2214996</v>
      </c>
      <c r="AZ3355" t="s">
        <v>2629</v>
      </c>
      <c r="BA3355" t="s"/>
      <c r="BB3355" t="n">
        <v>63986</v>
      </c>
      <c r="BC3355" t="n">
        <v>52.504619</v>
      </c>
      <c r="BD3355" t="n">
        <v>52.504619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2625</v>
      </c>
      <c r="F3356" t="n">
        <v>529949</v>
      </c>
      <c r="G3356" t="s">
        <v>74</v>
      </c>
      <c r="H3356" t="s">
        <v>75</v>
      </c>
      <c r="I3356" t="s"/>
      <c r="J3356" t="s">
        <v>74</v>
      </c>
      <c r="K3356" t="n">
        <v>77.5</v>
      </c>
      <c r="L3356" t="s">
        <v>76</v>
      </c>
      <c r="M3356" t="s"/>
      <c r="N3356" t="s">
        <v>2633</v>
      </c>
      <c r="O3356" t="s">
        <v>78</v>
      </c>
      <c r="P3356" t="s">
        <v>2627</v>
      </c>
      <c r="Q3356" t="s"/>
      <c r="R3356" t="s">
        <v>171</v>
      </c>
      <c r="S3356" t="s">
        <v>2628</v>
      </c>
      <c r="T3356" t="s">
        <v>81</v>
      </c>
      <c r="U3356" t="s">
        <v>82</v>
      </c>
      <c r="V3356" t="s">
        <v>83</v>
      </c>
      <c r="W3356" t="s">
        <v>109</v>
      </c>
      <c r="X3356" t="s"/>
      <c r="Y3356" t="s">
        <v>85</v>
      </c>
      <c r="Z3356">
        <f>HYPERLINK("https://hotel-media.eclerx.com/savepage/tk_15462413839125562_sr_189.html","info")</f>
        <v/>
      </c>
      <c r="AA3356" t="n">
        <v>99184</v>
      </c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55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2214996</v>
      </c>
      <c r="AZ3356" t="s">
        <v>2629</v>
      </c>
      <c r="BA3356" t="s"/>
      <c r="BB3356" t="n">
        <v>63986</v>
      </c>
      <c r="BC3356" t="n">
        <v>52.504619</v>
      </c>
      <c r="BD3356" t="n">
        <v>52.504619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2625</v>
      </c>
      <c r="F3357" t="n">
        <v>529949</v>
      </c>
      <c r="G3357" t="s">
        <v>74</v>
      </c>
      <c r="H3357" t="s">
        <v>75</v>
      </c>
      <c r="I3357" t="s"/>
      <c r="J3357" t="s">
        <v>74</v>
      </c>
      <c r="K3357" t="n">
        <v>87</v>
      </c>
      <c r="L3357" t="s">
        <v>76</v>
      </c>
      <c r="M3357" t="s"/>
      <c r="N3357" t="s">
        <v>2630</v>
      </c>
      <c r="O3357" t="s">
        <v>78</v>
      </c>
      <c r="P3357" t="s">
        <v>2627</v>
      </c>
      <c r="Q3357" t="s"/>
      <c r="R3357" t="s">
        <v>171</v>
      </c>
      <c r="S3357" t="s">
        <v>181</v>
      </c>
      <c r="T3357" t="s">
        <v>81</v>
      </c>
      <c r="U3357" t="s">
        <v>82</v>
      </c>
      <c r="V3357" t="s">
        <v>83</v>
      </c>
      <c r="W3357" t="s">
        <v>109</v>
      </c>
      <c r="X3357" t="s"/>
      <c r="Y3357" t="s">
        <v>85</v>
      </c>
      <c r="Z3357">
        <f>HYPERLINK("https://hotel-media.eclerx.com/savepage/tk_15462413839125562_sr_189.html","info")</f>
        <v/>
      </c>
      <c r="AA3357" t="n">
        <v>99184</v>
      </c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55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2214996</v>
      </c>
      <c r="AZ3357" t="s">
        <v>2629</v>
      </c>
      <c r="BA3357" t="s"/>
      <c r="BB3357" t="n">
        <v>63986</v>
      </c>
      <c r="BC3357" t="n">
        <v>52.504619</v>
      </c>
      <c r="BD3357" t="n">
        <v>52.504619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2625</v>
      </c>
      <c r="F3358" t="n">
        <v>529949</v>
      </c>
      <c r="G3358" t="s">
        <v>74</v>
      </c>
      <c r="H3358" t="s">
        <v>75</v>
      </c>
      <c r="I3358" t="s"/>
      <c r="J3358" t="s">
        <v>74</v>
      </c>
      <c r="K3358" t="n">
        <v>87</v>
      </c>
      <c r="L3358" t="s">
        <v>76</v>
      </c>
      <c r="M3358" t="s"/>
      <c r="N3358" t="s">
        <v>2634</v>
      </c>
      <c r="O3358" t="s">
        <v>78</v>
      </c>
      <c r="P3358" t="s">
        <v>2627</v>
      </c>
      <c r="Q3358" t="s"/>
      <c r="R3358" t="s">
        <v>171</v>
      </c>
      <c r="S3358" t="s">
        <v>181</v>
      </c>
      <c r="T3358" t="s">
        <v>81</v>
      </c>
      <c r="U3358" t="s">
        <v>82</v>
      </c>
      <c r="V3358" t="s">
        <v>83</v>
      </c>
      <c r="W3358" t="s">
        <v>109</v>
      </c>
      <c r="X3358" t="s"/>
      <c r="Y3358" t="s">
        <v>85</v>
      </c>
      <c r="Z3358">
        <f>HYPERLINK("https://hotel-media.eclerx.com/savepage/tk_15462413839125562_sr_189.html","info")</f>
        <v/>
      </c>
      <c r="AA3358" t="n">
        <v>99184</v>
      </c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55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2214996</v>
      </c>
      <c r="AZ3358" t="s">
        <v>2629</v>
      </c>
      <c r="BA3358" t="s"/>
      <c r="BB3358" t="n">
        <v>63986</v>
      </c>
      <c r="BC3358" t="n">
        <v>52.504619</v>
      </c>
      <c r="BD3358" t="n">
        <v>52.504619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2625</v>
      </c>
      <c r="F3359" t="n">
        <v>529949</v>
      </c>
      <c r="G3359" t="s">
        <v>74</v>
      </c>
      <c r="H3359" t="s">
        <v>75</v>
      </c>
      <c r="I3359" t="s"/>
      <c r="J3359" t="s">
        <v>74</v>
      </c>
      <c r="K3359" t="n">
        <v>87</v>
      </c>
      <c r="L3359" t="s">
        <v>76</v>
      </c>
      <c r="M3359" t="s"/>
      <c r="N3359" t="s">
        <v>2635</v>
      </c>
      <c r="O3359" t="s">
        <v>78</v>
      </c>
      <c r="P3359" t="s">
        <v>2627</v>
      </c>
      <c r="Q3359" t="s"/>
      <c r="R3359" t="s">
        <v>171</v>
      </c>
      <c r="S3359" t="s">
        <v>181</v>
      </c>
      <c r="T3359" t="s">
        <v>81</v>
      </c>
      <c r="U3359" t="s">
        <v>82</v>
      </c>
      <c r="V3359" t="s">
        <v>83</v>
      </c>
      <c r="W3359" t="s">
        <v>109</v>
      </c>
      <c r="X3359" t="s"/>
      <c r="Y3359" t="s">
        <v>85</v>
      </c>
      <c r="Z3359">
        <f>HYPERLINK("https://hotel-media.eclerx.com/savepage/tk_15462413839125562_sr_189.html","info")</f>
        <v/>
      </c>
      <c r="AA3359" t="n">
        <v>99184</v>
      </c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55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2214996</v>
      </c>
      <c r="AZ3359" t="s">
        <v>2629</v>
      </c>
      <c r="BA3359" t="s"/>
      <c r="BB3359" t="n">
        <v>63986</v>
      </c>
      <c r="BC3359" t="n">
        <v>52.504619</v>
      </c>
      <c r="BD3359" t="n">
        <v>52.504619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2625</v>
      </c>
      <c r="F3360" t="n">
        <v>529949</v>
      </c>
      <c r="G3360" t="s">
        <v>74</v>
      </c>
      <c r="H3360" t="s">
        <v>75</v>
      </c>
      <c r="I3360" t="s"/>
      <c r="J3360" t="s">
        <v>74</v>
      </c>
      <c r="K3360" t="n">
        <v>107.5</v>
      </c>
      <c r="L3360" t="s">
        <v>76</v>
      </c>
      <c r="M3360" t="s"/>
      <c r="N3360" t="s">
        <v>2631</v>
      </c>
      <c r="O3360" t="s">
        <v>78</v>
      </c>
      <c r="P3360" t="s">
        <v>2627</v>
      </c>
      <c r="Q3360" t="s"/>
      <c r="R3360" t="s">
        <v>171</v>
      </c>
      <c r="S3360" t="s">
        <v>2636</v>
      </c>
      <c r="T3360" t="s">
        <v>81</v>
      </c>
      <c r="U3360" t="s">
        <v>82</v>
      </c>
      <c r="V3360" t="s">
        <v>83</v>
      </c>
      <c r="W3360" t="s">
        <v>84</v>
      </c>
      <c r="X3360" t="s"/>
      <c r="Y3360" t="s">
        <v>85</v>
      </c>
      <c r="Z3360">
        <f>HYPERLINK("https://hotel-media.eclerx.com/savepage/tk_15462413839125562_sr_189.html","info")</f>
        <v/>
      </c>
      <c r="AA3360" t="n">
        <v>99184</v>
      </c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55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2214996</v>
      </c>
      <c r="AZ3360" t="s">
        <v>2629</v>
      </c>
      <c r="BA3360" t="s"/>
      <c r="BB3360" t="n">
        <v>63986</v>
      </c>
      <c r="BC3360" t="n">
        <v>52.504619</v>
      </c>
      <c r="BD3360" t="n">
        <v>52.504619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2625</v>
      </c>
      <c r="F3361" t="n">
        <v>529949</v>
      </c>
      <c r="G3361" t="s">
        <v>74</v>
      </c>
      <c r="H3361" t="s">
        <v>75</v>
      </c>
      <c r="I3361" t="s"/>
      <c r="J3361" t="s">
        <v>74</v>
      </c>
      <c r="K3361" t="n">
        <v>107.5</v>
      </c>
      <c r="L3361" t="s">
        <v>76</v>
      </c>
      <c r="M3361" t="s"/>
      <c r="N3361" t="s">
        <v>2631</v>
      </c>
      <c r="O3361" t="s">
        <v>78</v>
      </c>
      <c r="P3361" t="s">
        <v>2627</v>
      </c>
      <c r="Q3361" t="s"/>
      <c r="R3361" t="s">
        <v>171</v>
      </c>
      <c r="S3361" t="s">
        <v>2636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>
        <f>HYPERLINK("https://hotel-media.eclerx.com/savepage/tk_15462413839125562_sr_189.html","info")</f>
        <v/>
      </c>
      <c r="AA3361" t="n">
        <v>99184</v>
      </c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55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2214996</v>
      </c>
      <c r="AZ3361" t="s">
        <v>2629</v>
      </c>
      <c r="BA3361" t="s"/>
      <c r="BB3361" t="n">
        <v>63986</v>
      </c>
      <c r="BC3361" t="n">
        <v>52.504619</v>
      </c>
      <c r="BD3361" t="n">
        <v>52.504619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2625</v>
      </c>
      <c r="F3362" t="n">
        <v>529949</v>
      </c>
      <c r="G3362" t="s">
        <v>74</v>
      </c>
      <c r="H3362" t="s">
        <v>75</v>
      </c>
      <c r="I3362" t="s"/>
      <c r="J3362" t="s">
        <v>74</v>
      </c>
      <c r="K3362" t="n">
        <v>107.5</v>
      </c>
      <c r="L3362" t="s">
        <v>76</v>
      </c>
      <c r="M3362" t="s"/>
      <c r="N3362" t="s">
        <v>2632</v>
      </c>
      <c r="O3362" t="s">
        <v>78</v>
      </c>
      <c r="P3362" t="s">
        <v>2627</v>
      </c>
      <c r="Q3362" t="s"/>
      <c r="R3362" t="s">
        <v>171</v>
      </c>
      <c r="S3362" t="s">
        <v>2636</v>
      </c>
      <c r="T3362" t="s">
        <v>81</v>
      </c>
      <c r="U3362" t="s">
        <v>82</v>
      </c>
      <c r="V3362" t="s">
        <v>83</v>
      </c>
      <c r="W3362" t="s">
        <v>84</v>
      </c>
      <c r="X3362" t="s"/>
      <c r="Y3362" t="s">
        <v>85</v>
      </c>
      <c r="Z3362">
        <f>HYPERLINK("https://hotel-media.eclerx.com/savepage/tk_15462413839125562_sr_189.html","info")</f>
        <v/>
      </c>
      <c r="AA3362" t="n">
        <v>99184</v>
      </c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55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2214996</v>
      </c>
      <c r="AZ3362" t="s">
        <v>2629</v>
      </c>
      <c r="BA3362" t="s"/>
      <c r="BB3362" t="n">
        <v>63986</v>
      </c>
      <c r="BC3362" t="n">
        <v>52.504619</v>
      </c>
      <c r="BD3362" t="n">
        <v>52.504619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2625</v>
      </c>
      <c r="F3363" t="n">
        <v>529949</v>
      </c>
      <c r="G3363" t="s">
        <v>74</v>
      </c>
      <c r="H3363" t="s">
        <v>75</v>
      </c>
      <c r="I3363" t="s"/>
      <c r="J3363" t="s">
        <v>74</v>
      </c>
      <c r="K3363" t="n">
        <v>107.5</v>
      </c>
      <c r="L3363" t="s">
        <v>76</v>
      </c>
      <c r="M3363" t="s"/>
      <c r="N3363" t="s">
        <v>2633</v>
      </c>
      <c r="O3363" t="s">
        <v>78</v>
      </c>
      <c r="P3363" t="s">
        <v>2627</v>
      </c>
      <c r="Q3363" t="s"/>
      <c r="R3363" t="s">
        <v>171</v>
      </c>
      <c r="S3363" t="s">
        <v>2636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>
        <f>HYPERLINK("https://hotel-media.eclerx.com/savepage/tk_15462413839125562_sr_189.html","info")</f>
        <v/>
      </c>
      <c r="AA3363" t="n">
        <v>99184</v>
      </c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55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2214996</v>
      </c>
      <c r="AZ3363" t="s">
        <v>2629</v>
      </c>
      <c r="BA3363" t="s"/>
      <c r="BB3363" t="n">
        <v>63986</v>
      </c>
      <c r="BC3363" t="n">
        <v>52.504619</v>
      </c>
      <c r="BD3363" t="n">
        <v>52.504619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2625</v>
      </c>
      <c r="F3364" t="n">
        <v>529949</v>
      </c>
      <c r="G3364" t="s">
        <v>74</v>
      </c>
      <c r="H3364" t="s">
        <v>75</v>
      </c>
      <c r="I3364" t="s"/>
      <c r="J3364" t="s">
        <v>74</v>
      </c>
      <c r="K3364" t="n">
        <v>107.5</v>
      </c>
      <c r="L3364" t="s">
        <v>76</v>
      </c>
      <c r="M3364" t="s"/>
      <c r="N3364" t="s">
        <v>2631</v>
      </c>
      <c r="O3364" t="s">
        <v>78</v>
      </c>
      <c r="P3364" t="s">
        <v>2627</v>
      </c>
      <c r="Q3364" t="s"/>
      <c r="R3364" t="s">
        <v>171</v>
      </c>
      <c r="S3364" t="s">
        <v>2636</v>
      </c>
      <c r="T3364" t="s">
        <v>81</v>
      </c>
      <c r="U3364" t="s">
        <v>82</v>
      </c>
      <c r="V3364" t="s">
        <v>83</v>
      </c>
      <c r="W3364" t="s">
        <v>84</v>
      </c>
      <c r="X3364" t="s"/>
      <c r="Y3364" t="s">
        <v>85</v>
      </c>
      <c r="Z3364">
        <f>HYPERLINK("https://hotel-media.eclerx.com/savepage/tk_15462413839125562_sr_189.html","info")</f>
        <v/>
      </c>
      <c r="AA3364" t="n">
        <v>99184</v>
      </c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55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2214996</v>
      </c>
      <c r="AZ3364" t="s">
        <v>2629</v>
      </c>
      <c r="BA3364" t="s"/>
      <c r="BB3364" t="n">
        <v>63986</v>
      </c>
      <c r="BC3364" t="n">
        <v>52.504619</v>
      </c>
      <c r="BD3364" t="n">
        <v>52.504619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2625</v>
      </c>
      <c r="F3365" t="n">
        <v>529949</v>
      </c>
      <c r="G3365" t="s">
        <v>74</v>
      </c>
      <c r="H3365" t="s">
        <v>75</v>
      </c>
      <c r="I3365" t="s"/>
      <c r="J3365" t="s">
        <v>74</v>
      </c>
      <c r="K3365" t="n">
        <v>107.5</v>
      </c>
      <c r="L3365" t="s">
        <v>76</v>
      </c>
      <c r="M3365" t="s"/>
      <c r="N3365" t="s">
        <v>2631</v>
      </c>
      <c r="O3365" t="s">
        <v>78</v>
      </c>
      <c r="P3365" t="s">
        <v>2627</v>
      </c>
      <c r="Q3365" t="s"/>
      <c r="R3365" t="s">
        <v>171</v>
      </c>
      <c r="S3365" t="s">
        <v>2636</v>
      </c>
      <c r="T3365" t="s">
        <v>81</v>
      </c>
      <c r="U3365" t="s">
        <v>82</v>
      </c>
      <c r="V3365" t="s">
        <v>83</v>
      </c>
      <c r="W3365" t="s">
        <v>84</v>
      </c>
      <c r="X3365" t="s"/>
      <c r="Y3365" t="s">
        <v>85</v>
      </c>
      <c r="Z3365">
        <f>HYPERLINK("https://hotel-media.eclerx.com/savepage/tk_15462413839125562_sr_189.html","info")</f>
        <v/>
      </c>
      <c r="AA3365" t="n">
        <v>99184</v>
      </c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55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2214996</v>
      </c>
      <c r="AZ3365" t="s">
        <v>2629</v>
      </c>
      <c r="BA3365" t="s"/>
      <c r="BB3365" t="n">
        <v>63986</v>
      </c>
      <c r="BC3365" t="n">
        <v>52.504619</v>
      </c>
      <c r="BD3365" t="n">
        <v>52.504619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2625</v>
      </c>
      <c r="F3366" t="n">
        <v>529949</v>
      </c>
      <c r="G3366" t="s">
        <v>74</v>
      </c>
      <c r="H3366" t="s">
        <v>75</v>
      </c>
      <c r="I3366" t="s"/>
      <c r="J3366" t="s">
        <v>74</v>
      </c>
      <c r="K3366" t="n">
        <v>107.5</v>
      </c>
      <c r="L3366" t="s">
        <v>76</v>
      </c>
      <c r="M3366" t="s"/>
      <c r="N3366" t="s">
        <v>2632</v>
      </c>
      <c r="O3366" t="s">
        <v>78</v>
      </c>
      <c r="P3366" t="s">
        <v>2627</v>
      </c>
      <c r="Q3366" t="s"/>
      <c r="R3366" t="s">
        <v>171</v>
      </c>
      <c r="S3366" t="s">
        <v>2636</v>
      </c>
      <c r="T3366" t="s">
        <v>81</v>
      </c>
      <c r="U3366" t="s">
        <v>82</v>
      </c>
      <c r="V3366" t="s">
        <v>83</v>
      </c>
      <c r="W3366" t="s">
        <v>84</v>
      </c>
      <c r="X3366" t="s"/>
      <c r="Y3366" t="s">
        <v>85</v>
      </c>
      <c r="Z3366">
        <f>HYPERLINK("https://hotel-media.eclerx.com/savepage/tk_15462413839125562_sr_189.html","info")</f>
        <v/>
      </c>
      <c r="AA3366" t="n">
        <v>99184</v>
      </c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55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2214996</v>
      </c>
      <c r="AZ3366" t="s">
        <v>2629</v>
      </c>
      <c r="BA3366" t="s"/>
      <c r="BB3366" t="n">
        <v>63986</v>
      </c>
      <c r="BC3366" t="n">
        <v>52.504619</v>
      </c>
      <c r="BD3366" t="n">
        <v>52.504619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2625</v>
      </c>
      <c r="F3367" t="n">
        <v>529949</v>
      </c>
      <c r="G3367" t="s">
        <v>74</v>
      </c>
      <c r="H3367" t="s">
        <v>75</v>
      </c>
      <c r="I3367" t="s"/>
      <c r="J3367" t="s">
        <v>74</v>
      </c>
      <c r="K3367" t="n">
        <v>107.5</v>
      </c>
      <c r="L3367" t="s">
        <v>76</v>
      </c>
      <c r="M3367" t="s"/>
      <c r="N3367" t="s">
        <v>2633</v>
      </c>
      <c r="O3367" t="s">
        <v>78</v>
      </c>
      <c r="P3367" t="s">
        <v>2627</v>
      </c>
      <c r="Q3367" t="s"/>
      <c r="R3367" t="s">
        <v>171</v>
      </c>
      <c r="S3367" t="s">
        <v>2636</v>
      </c>
      <c r="T3367" t="s">
        <v>81</v>
      </c>
      <c r="U3367" t="s">
        <v>82</v>
      </c>
      <c r="V3367" t="s">
        <v>83</v>
      </c>
      <c r="W3367" t="s">
        <v>84</v>
      </c>
      <c r="X3367" t="s"/>
      <c r="Y3367" t="s">
        <v>85</v>
      </c>
      <c r="Z3367">
        <f>HYPERLINK("https://hotel-media.eclerx.com/savepage/tk_15462413839125562_sr_189.html","info")</f>
        <v/>
      </c>
      <c r="AA3367" t="n">
        <v>99184</v>
      </c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55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2214996</v>
      </c>
      <c r="AZ3367" t="s">
        <v>2629</v>
      </c>
      <c r="BA3367" t="s"/>
      <c r="BB3367" t="n">
        <v>63986</v>
      </c>
      <c r="BC3367" t="n">
        <v>52.504619</v>
      </c>
      <c r="BD3367" t="n">
        <v>52.504619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2625</v>
      </c>
      <c r="F3368" t="n">
        <v>529949</v>
      </c>
      <c r="G3368" t="s">
        <v>74</v>
      </c>
      <c r="H3368" t="s">
        <v>75</v>
      </c>
      <c r="I3368" t="s"/>
      <c r="J3368" t="s">
        <v>74</v>
      </c>
      <c r="K3368" t="n">
        <v>117</v>
      </c>
      <c r="L3368" t="s">
        <v>76</v>
      </c>
      <c r="M3368" t="s"/>
      <c r="N3368" t="s">
        <v>2630</v>
      </c>
      <c r="O3368" t="s">
        <v>78</v>
      </c>
      <c r="P3368" t="s">
        <v>2627</v>
      </c>
      <c r="Q3368" t="s"/>
      <c r="R3368" t="s">
        <v>171</v>
      </c>
      <c r="S3368" t="s">
        <v>765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>
        <f>HYPERLINK("https://hotel-media.eclerx.com/savepage/tk_15462413839125562_sr_189.html","info")</f>
        <v/>
      </c>
      <c r="AA3368" t="n">
        <v>99184</v>
      </c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55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2214996</v>
      </c>
      <c r="AZ3368" t="s">
        <v>2629</v>
      </c>
      <c r="BA3368" t="s"/>
      <c r="BB3368" t="n">
        <v>63986</v>
      </c>
      <c r="BC3368" t="n">
        <v>52.504619</v>
      </c>
      <c r="BD3368" t="n">
        <v>52.504619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2625</v>
      </c>
      <c r="F3369" t="n">
        <v>529949</v>
      </c>
      <c r="G3369" t="s">
        <v>74</v>
      </c>
      <c r="H3369" t="s">
        <v>75</v>
      </c>
      <c r="I3369" t="s"/>
      <c r="J3369" t="s">
        <v>74</v>
      </c>
      <c r="K3369" t="n">
        <v>117</v>
      </c>
      <c r="L3369" t="s">
        <v>76</v>
      </c>
      <c r="M3369" t="s"/>
      <c r="N3369" t="s">
        <v>2630</v>
      </c>
      <c r="O3369" t="s">
        <v>78</v>
      </c>
      <c r="P3369" t="s">
        <v>2627</v>
      </c>
      <c r="Q3369" t="s"/>
      <c r="R3369" t="s">
        <v>171</v>
      </c>
      <c r="S3369" t="s">
        <v>765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>
        <f>HYPERLINK("https://hotel-media.eclerx.com/savepage/tk_15462413839125562_sr_189.html","info")</f>
        <v/>
      </c>
      <c r="AA3369" t="n">
        <v>99184</v>
      </c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55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2214996</v>
      </c>
      <c r="AZ3369" t="s">
        <v>2629</v>
      </c>
      <c r="BA3369" t="s"/>
      <c r="BB3369" t="n">
        <v>63986</v>
      </c>
      <c r="BC3369" t="n">
        <v>52.504619</v>
      </c>
      <c r="BD3369" t="n">
        <v>52.504619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2625</v>
      </c>
      <c r="F3370" t="n">
        <v>529949</v>
      </c>
      <c r="G3370" t="s">
        <v>74</v>
      </c>
      <c r="H3370" t="s">
        <v>75</v>
      </c>
      <c r="I3370" t="s"/>
      <c r="J3370" t="s">
        <v>74</v>
      </c>
      <c r="K3370" t="n">
        <v>117</v>
      </c>
      <c r="L3370" t="s">
        <v>76</v>
      </c>
      <c r="M3370" t="s"/>
      <c r="N3370" t="s">
        <v>2634</v>
      </c>
      <c r="O3370" t="s">
        <v>78</v>
      </c>
      <c r="P3370" t="s">
        <v>2627</v>
      </c>
      <c r="Q3370" t="s"/>
      <c r="R3370" t="s">
        <v>171</v>
      </c>
      <c r="S3370" t="s">
        <v>765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>
        <f>HYPERLINK("https://hotel-media.eclerx.com/savepage/tk_15462413839125562_sr_189.html","info")</f>
        <v/>
      </c>
      <c r="AA3370" t="n">
        <v>99184</v>
      </c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55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2214996</v>
      </c>
      <c r="AZ3370" t="s">
        <v>2629</v>
      </c>
      <c r="BA3370" t="s"/>
      <c r="BB3370" t="n">
        <v>63986</v>
      </c>
      <c r="BC3370" t="n">
        <v>52.504619</v>
      </c>
      <c r="BD3370" t="n">
        <v>52.504619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2625</v>
      </c>
      <c r="F3371" t="n">
        <v>529949</v>
      </c>
      <c r="G3371" t="s">
        <v>74</v>
      </c>
      <c r="H3371" t="s">
        <v>75</v>
      </c>
      <c r="I3371" t="s"/>
      <c r="J3371" t="s">
        <v>74</v>
      </c>
      <c r="K3371" t="n">
        <v>117</v>
      </c>
      <c r="L3371" t="s">
        <v>76</v>
      </c>
      <c r="M3371" t="s"/>
      <c r="N3371" t="s">
        <v>2635</v>
      </c>
      <c r="O3371" t="s">
        <v>78</v>
      </c>
      <c r="P3371" t="s">
        <v>2627</v>
      </c>
      <c r="Q3371" t="s"/>
      <c r="R3371" t="s">
        <v>171</v>
      </c>
      <c r="S3371" t="s">
        <v>765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>
        <f>HYPERLINK("https://hotel-media.eclerx.com/savepage/tk_15462413839125562_sr_189.html","info")</f>
        <v/>
      </c>
      <c r="AA3371" t="n">
        <v>99184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55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2214996</v>
      </c>
      <c r="AZ3371" t="s">
        <v>2629</v>
      </c>
      <c r="BA3371" t="s"/>
      <c r="BB3371" t="n">
        <v>63986</v>
      </c>
      <c r="BC3371" t="n">
        <v>52.504619</v>
      </c>
      <c r="BD3371" t="n">
        <v>52.504619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111</v>
      </c>
      <c r="F3372" t="n">
        <v>-1</v>
      </c>
      <c r="G3372" t="s">
        <v>74</v>
      </c>
      <c r="H3372" t="s">
        <v>75</v>
      </c>
      <c r="I3372" t="s"/>
      <c r="J3372" t="s">
        <v>74</v>
      </c>
      <c r="K3372" t="n">
        <v>152.55</v>
      </c>
      <c r="L3372" t="s">
        <v>76</v>
      </c>
      <c r="M3372" t="s"/>
      <c r="N3372" t="s">
        <v>95</v>
      </c>
      <c r="O3372" t="s">
        <v>78</v>
      </c>
      <c r="P3372" t="s">
        <v>111</v>
      </c>
      <c r="Q3372" t="s"/>
      <c r="R3372" t="s">
        <v>112</v>
      </c>
      <c r="S3372" t="s">
        <v>113</v>
      </c>
      <c r="T3372" t="s">
        <v>81</v>
      </c>
      <c r="U3372" t="s">
        <v>82</v>
      </c>
      <c r="V3372" t="s">
        <v>83</v>
      </c>
      <c r="W3372" t="s">
        <v>109</v>
      </c>
      <c r="X3372" t="s"/>
      <c r="Y3372" t="s">
        <v>85</v>
      </c>
      <c r="Z3372">
        <f>HYPERLINK("https://hotel-media.eclerx.com/savepage/tk_15462416454097786_sr_188.html","info")</f>
        <v/>
      </c>
      <c r="AA3372" t="n">
        <v>-8979245</v>
      </c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202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8979245</v>
      </c>
      <c r="AZ3372" t="s">
        <v>114</v>
      </c>
      <c r="BA3372" t="s"/>
      <c r="BB3372" t="n">
        <v>538488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281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139</v>
      </c>
      <c r="L3373" t="s">
        <v>76</v>
      </c>
      <c r="M3373" t="s"/>
      <c r="N3373" t="s">
        <v>282</v>
      </c>
      <c r="O3373" t="s">
        <v>78</v>
      </c>
      <c r="P3373" t="s">
        <v>281</v>
      </c>
      <c r="Q3373" t="s"/>
      <c r="R3373" t="s">
        <v>171</v>
      </c>
      <c r="S3373" t="s">
        <v>283</v>
      </c>
      <c r="T3373" t="s">
        <v>81</v>
      </c>
      <c r="U3373" t="s">
        <v>82</v>
      </c>
      <c r="V3373" t="s">
        <v>83</v>
      </c>
      <c r="W3373" t="s">
        <v>109</v>
      </c>
      <c r="X3373" t="s"/>
      <c r="Y3373" t="s">
        <v>85</v>
      </c>
      <c r="Z3373">
        <f>HYPERLINK("https://hotel-media.eclerx.com/savepage/tk_1546241549342473_sr_188.html","info")</f>
        <v/>
      </c>
      <c r="AA3373" t="n">
        <v>-8979229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151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8979229</v>
      </c>
      <c r="AZ3373" t="s">
        <v>284</v>
      </c>
      <c r="BA3373" t="s"/>
      <c r="BB3373" t="n">
        <v>62320</v>
      </c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1817</v>
      </c>
      <c r="F3374" t="n">
        <v>-1</v>
      </c>
      <c r="G3374" t="s">
        <v>74</v>
      </c>
      <c r="H3374" t="s">
        <v>75</v>
      </c>
      <c r="I3374" t="s"/>
      <c r="J3374" t="s">
        <v>74</v>
      </c>
      <c r="K3374" t="n">
        <v>91.8</v>
      </c>
      <c r="L3374" t="s">
        <v>76</v>
      </c>
      <c r="M3374" t="s"/>
      <c r="N3374" t="s">
        <v>93</v>
      </c>
      <c r="O3374" t="s">
        <v>78</v>
      </c>
      <c r="P3374" t="s">
        <v>1817</v>
      </c>
      <c r="Q3374" t="s"/>
      <c r="R3374" t="s">
        <v>171</v>
      </c>
      <c r="S3374" t="s">
        <v>1818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>
        <f>HYPERLINK("https://hotel-media.eclerx.com/savepage/tk_15462421315422268_sr_188.html","info")</f>
        <v/>
      </c>
      <c r="AA3374" t="n">
        <v>-3074936</v>
      </c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466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3074936</v>
      </c>
      <c r="AZ3374" t="s">
        <v>1819</v>
      </c>
      <c r="BA3374" t="s"/>
      <c r="BB3374" t="n">
        <v>782798</v>
      </c>
      <c r="BC3374" t="n">
        <v>52.528531</v>
      </c>
      <c r="BD3374" t="n">
        <v>52.528531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1817</v>
      </c>
      <c r="F3375" t="n">
        <v>-1</v>
      </c>
      <c r="G3375" t="s">
        <v>74</v>
      </c>
      <c r="H3375" t="s">
        <v>75</v>
      </c>
      <c r="I3375" t="s"/>
      <c r="J3375" t="s">
        <v>74</v>
      </c>
      <c r="K3375" t="n">
        <v>91.81</v>
      </c>
      <c r="L3375" t="s">
        <v>76</v>
      </c>
      <c r="M3375" t="s"/>
      <c r="N3375" t="s">
        <v>1820</v>
      </c>
      <c r="O3375" t="s">
        <v>78</v>
      </c>
      <c r="P3375" t="s">
        <v>1817</v>
      </c>
      <c r="Q3375" t="s"/>
      <c r="R3375" t="s">
        <v>171</v>
      </c>
      <c r="S3375" t="s">
        <v>1194</v>
      </c>
      <c r="T3375" t="s">
        <v>81</v>
      </c>
      <c r="U3375" t="s">
        <v>82</v>
      </c>
      <c r="V3375" t="s">
        <v>83</v>
      </c>
      <c r="W3375" t="s">
        <v>109</v>
      </c>
      <c r="X3375" t="s"/>
      <c r="Y3375" t="s">
        <v>85</v>
      </c>
      <c r="Z3375">
        <f>HYPERLINK("https://hotel-media.eclerx.com/savepage/tk_15462421315422268_sr_188.html","info")</f>
        <v/>
      </c>
      <c r="AA3375" t="n">
        <v>-3074936</v>
      </c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466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3074936</v>
      </c>
      <c r="AZ3375" t="s">
        <v>1819</v>
      </c>
      <c r="BA3375" t="s"/>
      <c r="BB3375" t="n">
        <v>782798</v>
      </c>
      <c r="BC3375" t="n">
        <v>52.528531</v>
      </c>
      <c r="BD3375" t="n">
        <v>52.528531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1817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102</v>
      </c>
      <c r="L3376" t="s">
        <v>76</v>
      </c>
      <c r="M3376" t="s"/>
      <c r="N3376" t="s">
        <v>104</v>
      </c>
      <c r="O3376" t="s">
        <v>78</v>
      </c>
      <c r="P3376" t="s">
        <v>1817</v>
      </c>
      <c r="Q3376" t="s"/>
      <c r="R3376" t="s">
        <v>171</v>
      </c>
      <c r="S3376" t="s">
        <v>159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>
        <f>HYPERLINK("https://hotel-media.eclerx.com/savepage/tk_15462421315422268_sr_188.html","info")</f>
        <v/>
      </c>
      <c r="AA3376" t="n">
        <v>-3074936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466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3074936</v>
      </c>
      <c r="AZ3376" t="s">
        <v>1819</v>
      </c>
      <c r="BA3376" t="s"/>
      <c r="BB3376" t="n">
        <v>782798</v>
      </c>
      <c r="BC3376" t="n">
        <v>52.528531</v>
      </c>
      <c r="BD3376" t="n">
        <v>52.528531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1817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102.01</v>
      </c>
      <c r="L3377" t="s">
        <v>76</v>
      </c>
      <c r="M3377" t="s"/>
      <c r="N3377" t="s">
        <v>1821</v>
      </c>
      <c r="O3377" t="s">
        <v>78</v>
      </c>
      <c r="P3377" t="s">
        <v>1817</v>
      </c>
      <c r="Q3377" t="s"/>
      <c r="R3377" t="s">
        <v>171</v>
      </c>
      <c r="S3377" t="s">
        <v>1822</v>
      </c>
      <c r="T3377" t="s">
        <v>81</v>
      </c>
      <c r="U3377" t="s">
        <v>82</v>
      </c>
      <c r="V3377" t="s">
        <v>83</v>
      </c>
      <c r="W3377" t="s">
        <v>109</v>
      </c>
      <c r="X3377" t="s"/>
      <c r="Y3377" t="s">
        <v>85</v>
      </c>
      <c r="Z3377">
        <f>HYPERLINK("https://hotel-media.eclerx.com/savepage/tk_15462421315422268_sr_188.html","info")</f>
        <v/>
      </c>
      <c r="AA3377" t="n">
        <v>-3074936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466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3074936</v>
      </c>
      <c r="AZ3377" t="s">
        <v>1819</v>
      </c>
      <c r="BA3377" t="s"/>
      <c r="BB3377" t="n">
        <v>782798</v>
      </c>
      <c r="BC3377" t="n">
        <v>52.528531</v>
      </c>
      <c r="BD3377" t="n">
        <v>52.528531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1415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82</v>
      </c>
      <c r="L3378" t="s">
        <v>76</v>
      </c>
      <c r="M3378" t="s"/>
      <c r="N3378" t="s">
        <v>1252</v>
      </c>
      <c r="O3378" t="s">
        <v>78</v>
      </c>
      <c r="P3378" t="s">
        <v>1415</v>
      </c>
      <c r="Q3378" t="s"/>
      <c r="R3378" t="s">
        <v>171</v>
      </c>
      <c r="S3378" t="s">
        <v>604</v>
      </c>
      <c r="T3378" t="s">
        <v>81</v>
      </c>
      <c r="U3378" t="s">
        <v>82</v>
      </c>
      <c r="V3378" t="s">
        <v>83</v>
      </c>
      <c r="W3378" t="s">
        <v>109</v>
      </c>
      <c r="X3378" t="s"/>
      <c r="Y3378" t="s">
        <v>85</v>
      </c>
      <c r="Z3378">
        <f>HYPERLINK("https://hotel-media.eclerx.com/savepage/tk_15462415410137177_sr_188.html","info")</f>
        <v/>
      </c>
      <c r="AA3378" t="n">
        <v>-8979215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147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8979215</v>
      </c>
      <c r="AZ3378" t="s">
        <v>1416</v>
      </c>
      <c r="BA3378" t="s"/>
      <c r="BB3378" t="n">
        <v>91551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1415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92</v>
      </c>
      <c r="L3379" t="s">
        <v>76</v>
      </c>
      <c r="M3379" t="s"/>
      <c r="N3379" t="s">
        <v>95</v>
      </c>
      <c r="O3379" t="s">
        <v>78</v>
      </c>
      <c r="P3379" t="s">
        <v>1415</v>
      </c>
      <c r="Q3379" t="s"/>
      <c r="R3379" t="s">
        <v>171</v>
      </c>
      <c r="S3379" t="s">
        <v>605</v>
      </c>
      <c r="T3379" t="s">
        <v>81</v>
      </c>
      <c r="U3379" t="s">
        <v>82</v>
      </c>
      <c r="V3379" t="s">
        <v>83</v>
      </c>
      <c r="W3379" t="s">
        <v>109</v>
      </c>
      <c r="X3379" t="s"/>
      <c r="Y3379" t="s">
        <v>85</v>
      </c>
      <c r="Z3379">
        <f>HYPERLINK("https://hotel-media.eclerx.com/savepage/tk_15462415410137177_sr_188.html","info")</f>
        <v/>
      </c>
      <c r="AA3379" t="n">
        <v>-8979215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147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8979215</v>
      </c>
      <c r="AZ3379" t="s">
        <v>1416</v>
      </c>
      <c r="BA3379" t="s"/>
      <c r="BB3379" t="n">
        <v>91551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2346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85</v>
      </c>
      <c r="L3380" t="s">
        <v>76</v>
      </c>
      <c r="M3380" t="s"/>
      <c r="N3380" t="s">
        <v>2347</v>
      </c>
      <c r="O3380" t="s">
        <v>78</v>
      </c>
      <c r="P3380" t="s">
        <v>2346</v>
      </c>
      <c r="Q3380" t="s"/>
      <c r="R3380" t="s">
        <v>79</v>
      </c>
      <c r="S3380" t="s">
        <v>211</v>
      </c>
      <c r="T3380" t="s">
        <v>81</v>
      </c>
      <c r="U3380" t="s">
        <v>82</v>
      </c>
      <c r="V3380" t="s">
        <v>83</v>
      </c>
      <c r="W3380" t="s">
        <v>109</v>
      </c>
      <c r="X3380" t="s"/>
      <c r="Y3380" t="s">
        <v>85</v>
      </c>
      <c r="Z3380">
        <f>HYPERLINK("https://hotel-media.eclerx.com/savepage/tk_1546242319814311_sr_189.html","info")</f>
        <v/>
      </c>
      <c r="AA3380" t="n">
        <v>-2071515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496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2071515</v>
      </c>
      <c r="AZ3380" t="s">
        <v>2348</v>
      </c>
      <c r="BA3380" t="s"/>
      <c r="BB3380" t="n">
        <v>153660</v>
      </c>
      <c r="BC3380" t="n">
        <v>52.501</v>
      </c>
      <c r="BD3380" t="n">
        <v>52.501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2346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119</v>
      </c>
      <c r="L3381" t="s">
        <v>76</v>
      </c>
      <c r="M3381" t="s"/>
      <c r="N3381" t="s">
        <v>104</v>
      </c>
      <c r="O3381" t="s">
        <v>78</v>
      </c>
      <c r="P3381" t="s">
        <v>2346</v>
      </c>
      <c r="Q3381" t="s"/>
      <c r="R3381" t="s">
        <v>79</v>
      </c>
      <c r="S3381" t="s">
        <v>204</v>
      </c>
      <c r="T3381" t="s">
        <v>81</v>
      </c>
      <c r="U3381" t="s">
        <v>82</v>
      </c>
      <c r="V3381" t="s">
        <v>83</v>
      </c>
      <c r="W3381" t="s">
        <v>109</v>
      </c>
      <c r="X3381" t="s"/>
      <c r="Y3381" t="s">
        <v>85</v>
      </c>
      <c r="Z3381">
        <f>HYPERLINK("https://hotel-media.eclerx.com/savepage/tk_1546242319814311_sr_189.html","info")</f>
        <v/>
      </c>
      <c r="AA3381" t="n">
        <v>-2071515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496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2071515</v>
      </c>
      <c r="AZ3381" t="s">
        <v>2348</v>
      </c>
      <c r="BA3381" t="s"/>
      <c r="BB3381" t="n">
        <v>153660</v>
      </c>
      <c r="BC3381" t="n">
        <v>52.501</v>
      </c>
      <c r="BD3381" t="n">
        <v>52.501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1457</v>
      </c>
      <c r="F3382" t="n">
        <v>5254604</v>
      </c>
      <c r="G3382" t="s">
        <v>74</v>
      </c>
      <c r="H3382" t="s">
        <v>75</v>
      </c>
      <c r="I3382" t="s"/>
      <c r="J3382" t="s">
        <v>74</v>
      </c>
      <c r="K3382" t="n">
        <v>82</v>
      </c>
      <c r="L3382" t="s">
        <v>76</v>
      </c>
      <c r="M3382" t="s"/>
      <c r="N3382" t="s">
        <v>93</v>
      </c>
      <c r="O3382" t="s">
        <v>78</v>
      </c>
      <c r="P3382" t="s">
        <v>1458</v>
      </c>
      <c r="Q3382" t="s"/>
      <c r="R3382" t="s">
        <v>171</v>
      </c>
      <c r="S3382" t="s">
        <v>604</v>
      </c>
      <c r="T3382" t="s">
        <v>81</v>
      </c>
      <c r="U3382" t="s">
        <v>82</v>
      </c>
      <c r="V3382" t="s">
        <v>83</v>
      </c>
      <c r="W3382" t="s">
        <v>109</v>
      </c>
      <c r="X3382" t="s"/>
      <c r="Y3382" t="s">
        <v>85</v>
      </c>
      <c r="Z3382">
        <f>HYPERLINK("https://hotel-media.eclerx.com/savepage/tk_15462414062481375_sr_188.html","info")</f>
        <v/>
      </c>
      <c r="AA3382" t="n">
        <v>162219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73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4784430</v>
      </c>
      <c r="AZ3382" t="s">
        <v>1459</v>
      </c>
      <c r="BA3382" t="s"/>
      <c r="BB3382" t="n">
        <v>412388</v>
      </c>
      <c r="BC3382" t="n">
        <v>52.509021</v>
      </c>
      <c r="BD3382" t="n">
        <v>52.509021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1991</v>
      </c>
      <c r="F3383" t="n">
        <v>132865</v>
      </c>
      <c r="G3383" t="s">
        <v>74</v>
      </c>
      <c r="H3383" t="s">
        <v>75</v>
      </c>
      <c r="I3383" t="s"/>
      <c r="J3383" t="s">
        <v>74</v>
      </c>
      <c r="K3383" t="n">
        <v>88</v>
      </c>
      <c r="L3383" t="s">
        <v>76</v>
      </c>
      <c r="M3383" t="s"/>
      <c r="N3383" t="s">
        <v>93</v>
      </c>
      <c r="O3383" t="s">
        <v>78</v>
      </c>
      <c r="P3383" t="s">
        <v>1992</v>
      </c>
      <c r="Q3383" t="s"/>
      <c r="R3383" t="s">
        <v>171</v>
      </c>
      <c r="S3383" t="s">
        <v>214</v>
      </c>
      <c r="T3383" t="s">
        <v>81</v>
      </c>
      <c r="U3383" t="s">
        <v>82</v>
      </c>
      <c r="V3383" t="s">
        <v>83</v>
      </c>
      <c r="W3383" t="s">
        <v>109</v>
      </c>
      <c r="X3383" t="s"/>
      <c r="Y3383" t="s">
        <v>85</v>
      </c>
      <c r="Z3383">
        <f>HYPERLINK("https://hotel-media.eclerx.com/savepage/tk_15462420318843594_sr_189.html","info")</f>
        <v/>
      </c>
      <c r="AA3383" t="n">
        <v>54481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366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3037647</v>
      </c>
      <c r="AZ3383" t="s">
        <v>1993</v>
      </c>
      <c r="BA3383" t="s"/>
      <c r="BB3383" t="n">
        <v>74788</v>
      </c>
      <c r="BC3383" t="n">
        <v>52.506887</v>
      </c>
      <c r="BD3383" t="n">
        <v>52.506887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1991</v>
      </c>
      <c r="F3384" t="n">
        <v>132865</v>
      </c>
      <c r="G3384" t="s">
        <v>74</v>
      </c>
      <c r="H3384" t="s">
        <v>75</v>
      </c>
      <c r="I3384" t="s"/>
      <c r="J3384" t="s">
        <v>74</v>
      </c>
      <c r="K3384" t="n">
        <v>99</v>
      </c>
      <c r="L3384" t="s">
        <v>76</v>
      </c>
      <c r="M3384" t="s"/>
      <c r="N3384" t="s">
        <v>95</v>
      </c>
      <c r="O3384" t="s">
        <v>78</v>
      </c>
      <c r="P3384" t="s">
        <v>1992</v>
      </c>
      <c r="Q3384" t="s"/>
      <c r="R3384" t="s">
        <v>171</v>
      </c>
      <c r="S3384" t="s">
        <v>200</v>
      </c>
      <c r="T3384" t="s">
        <v>81</v>
      </c>
      <c r="U3384" t="s">
        <v>82</v>
      </c>
      <c r="V3384" t="s">
        <v>83</v>
      </c>
      <c r="W3384" t="s">
        <v>109</v>
      </c>
      <c r="X3384" t="s"/>
      <c r="Y3384" t="s">
        <v>85</v>
      </c>
      <c r="Z3384">
        <f>HYPERLINK("https://hotel-media.eclerx.com/savepage/tk_15462420318843594_sr_189.html","info")</f>
        <v/>
      </c>
      <c r="AA3384" t="n">
        <v>54481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366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3037647</v>
      </c>
      <c r="AZ3384" t="s">
        <v>1993</v>
      </c>
      <c r="BA3384" t="s"/>
      <c r="BB3384" t="n">
        <v>74788</v>
      </c>
      <c r="BC3384" t="n">
        <v>52.506887</v>
      </c>
      <c r="BD3384" t="n">
        <v>52.506887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1991</v>
      </c>
      <c r="F3385" t="n">
        <v>132865</v>
      </c>
      <c r="G3385" t="s">
        <v>74</v>
      </c>
      <c r="H3385" t="s">
        <v>75</v>
      </c>
      <c r="I3385" t="s"/>
      <c r="J3385" t="s">
        <v>74</v>
      </c>
      <c r="K3385" t="n">
        <v>114</v>
      </c>
      <c r="L3385" t="s">
        <v>76</v>
      </c>
      <c r="M3385" t="s"/>
      <c r="N3385" t="s">
        <v>597</v>
      </c>
      <c r="O3385" t="s">
        <v>78</v>
      </c>
      <c r="P3385" t="s">
        <v>1992</v>
      </c>
      <c r="Q3385" t="s"/>
      <c r="R3385" t="s">
        <v>171</v>
      </c>
      <c r="S3385" t="s">
        <v>417</v>
      </c>
      <c r="T3385" t="s">
        <v>81</v>
      </c>
      <c r="U3385" t="s">
        <v>82</v>
      </c>
      <c r="V3385" t="s">
        <v>83</v>
      </c>
      <c r="W3385" t="s">
        <v>109</v>
      </c>
      <c r="X3385" t="s"/>
      <c r="Y3385" t="s">
        <v>85</v>
      </c>
      <c r="Z3385">
        <f>HYPERLINK("https://hotel-media.eclerx.com/savepage/tk_15462420318843594_sr_189.html","info")</f>
        <v/>
      </c>
      <c r="AA3385" t="n">
        <v>54481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366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3037647</v>
      </c>
      <c r="AZ3385" t="s">
        <v>1993</v>
      </c>
      <c r="BA3385" t="s"/>
      <c r="BB3385" t="n">
        <v>74788</v>
      </c>
      <c r="BC3385" t="n">
        <v>52.506887</v>
      </c>
      <c r="BD3385" t="n">
        <v>52.506887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2016</v>
      </c>
      <c r="F3386" t="n">
        <v>743239</v>
      </c>
      <c r="G3386" t="s">
        <v>74</v>
      </c>
      <c r="H3386" t="s">
        <v>75</v>
      </c>
      <c r="I3386" t="s"/>
      <c r="J3386" t="s">
        <v>74</v>
      </c>
      <c r="K3386" t="n">
        <v>85.5</v>
      </c>
      <c r="L3386" t="s">
        <v>76</v>
      </c>
      <c r="M3386" t="s"/>
      <c r="N3386" t="s">
        <v>93</v>
      </c>
      <c r="O3386" t="s">
        <v>78</v>
      </c>
      <c r="P3386" t="s">
        <v>2017</v>
      </c>
      <c r="Q3386" t="s"/>
      <c r="R3386" t="s">
        <v>112</v>
      </c>
      <c r="S3386" t="s">
        <v>2018</v>
      </c>
      <c r="T3386" t="s">
        <v>81</v>
      </c>
      <c r="U3386" t="s">
        <v>82</v>
      </c>
      <c r="V3386" t="s">
        <v>83</v>
      </c>
      <c r="W3386" t="s">
        <v>109</v>
      </c>
      <c r="X3386" t="s"/>
      <c r="Y3386" t="s">
        <v>85</v>
      </c>
      <c r="Z3386">
        <f>HYPERLINK("https://hotel-media.eclerx.com/savepage/tk_15462418290277224_sr_189.html","info")</f>
        <v/>
      </c>
      <c r="AA3386" t="n">
        <v>147293</v>
      </c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271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1003460</v>
      </c>
      <c r="AZ3386" t="s">
        <v>2019</v>
      </c>
      <c r="BA3386" t="s"/>
      <c r="BB3386" t="n">
        <v>513747</v>
      </c>
      <c r="BC3386" t="n">
        <v>52.49901</v>
      </c>
      <c r="BD3386" t="n">
        <v>52.49901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2016</v>
      </c>
      <c r="F3387" t="n">
        <v>743239</v>
      </c>
      <c r="G3387" t="s">
        <v>74</v>
      </c>
      <c r="H3387" t="s">
        <v>75</v>
      </c>
      <c r="I3387" t="s"/>
      <c r="J3387" t="s">
        <v>74</v>
      </c>
      <c r="K3387" t="n">
        <v>85.51000000000001</v>
      </c>
      <c r="L3387" t="s">
        <v>76</v>
      </c>
      <c r="M3387" t="s"/>
      <c r="N3387" t="s">
        <v>2020</v>
      </c>
      <c r="O3387" t="s">
        <v>78</v>
      </c>
      <c r="P3387" t="s">
        <v>2017</v>
      </c>
      <c r="Q3387" t="s"/>
      <c r="R3387" t="s">
        <v>112</v>
      </c>
      <c r="S3387" t="s">
        <v>2021</v>
      </c>
      <c r="T3387" t="s">
        <v>81</v>
      </c>
      <c r="U3387" t="s">
        <v>82</v>
      </c>
      <c r="V3387" t="s">
        <v>83</v>
      </c>
      <c r="W3387" t="s">
        <v>109</v>
      </c>
      <c r="X3387" t="s"/>
      <c r="Y3387" t="s">
        <v>85</v>
      </c>
      <c r="Z3387">
        <f>HYPERLINK("https://hotel-media.eclerx.com/savepage/tk_15462418290277224_sr_189.html","info")</f>
        <v/>
      </c>
      <c r="AA3387" t="n">
        <v>147293</v>
      </c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271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1003460</v>
      </c>
      <c r="AZ3387" t="s">
        <v>2019</v>
      </c>
      <c r="BA3387" t="s"/>
      <c r="BB3387" t="n">
        <v>513747</v>
      </c>
      <c r="BC3387" t="n">
        <v>52.49901</v>
      </c>
      <c r="BD3387" t="n">
        <v>52.49901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2016</v>
      </c>
      <c r="F3388" t="n">
        <v>743239</v>
      </c>
      <c r="G3388" t="s">
        <v>74</v>
      </c>
      <c r="H3388" t="s">
        <v>75</v>
      </c>
      <c r="I3388" t="s"/>
      <c r="J3388" t="s">
        <v>74</v>
      </c>
      <c r="K3388" t="n">
        <v>95.01000000000001</v>
      </c>
      <c r="L3388" t="s">
        <v>76</v>
      </c>
      <c r="M3388" t="s"/>
      <c r="N3388" t="s">
        <v>898</v>
      </c>
      <c r="O3388" t="s">
        <v>78</v>
      </c>
      <c r="P3388" t="s">
        <v>2017</v>
      </c>
      <c r="Q3388" t="s"/>
      <c r="R3388" t="s">
        <v>112</v>
      </c>
      <c r="S3388" t="s">
        <v>1472</v>
      </c>
      <c r="T3388" t="s">
        <v>81</v>
      </c>
      <c r="U3388" t="s">
        <v>82</v>
      </c>
      <c r="V3388" t="s">
        <v>83</v>
      </c>
      <c r="W3388" t="s">
        <v>109</v>
      </c>
      <c r="X3388" t="s"/>
      <c r="Y3388" t="s">
        <v>85</v>
      </c>
      <c r="Z3388">
        <f>HYPERLINK("https://hotel-media.eclerx.com/savepage/tk_15462418290277224_sr_189.html","info")</f>
        <v/>
      </c>
      <c r="AA3388" t="n">
        <v>147293</v>
      </c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271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1003460</v>
      </c>
      <c r="AZ3388" t="s">
        <v>2019</v>
      </c>
      <c r="BA3388" t="s"/>
      <c r="BB3388" t="n">
        <v>513747</v>
      </c>
      <c r="BC3388" t="n">
        <v>52.49901</v>
      </c>
      <c r="BD3388" t="n">
        <v>52.49901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2016</v>
      </c>
      <c r="F3389" t="n">
        <v>743239</v>
      </c>
      <c r="G3389" t="s">
        <v>74</v>
      </c>
      <c r="H3389" t="s">
        <v>75</v>
      </c>
      <c r="I3389" t="s"/>
      <c r="J3389" t="s">
        <v>74</v>
      </c>
      <c r="K3389" t="n">
        <v>112.5</v>
      </c>
      <c r="L3389" t="s">
        <v>76</v>
      </c>
      <c r="M3389" t="s"/>
      <c r="N3389" t="s">
        <v>2022</v>
      </c>
      <c r="O3389" t="s">
        <v>78</v>
      </c>
      <c r="P3389" t="s">
        <v>2017</v>
      </c>
      <c r="Q3389" t="s"/>
      <c r="R3389" t="s">
        <v>112</v>
      </c>
      <c r="S3389" t="s">
        <v>241</v>
      </c>
      <c r="T3389" t="s">
        <v>81</v>
      </c>
      <c r="U3389" t="s">
        <v>82</v>
      </c>
      <c r="V3389" t="s">
        <v>83</v>
      </c>
      <c r="W3389" t="s">
        <v>109</v>
      </c>
      <c r="X3389" t="s"/>
      <c r="Y3389" t="s">
        <v>85</v>
      </c>
      <c r="Z3389">
        <f>HYPERLINK("https://hotel-media.eclerx.com/savepage/tk_15462418290277224_sr_189.html","info")</f>
        <v/>
      </c>
      <c r="AA3389" t="n">
        <v>147293</v>
      </c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271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1003460</v>
      </c>
      <c r="AZ3389" t="s">
        <v>2019</v>
      </c>
      <c r="BA3389" t="s"/>
      <c r="BB3389" t="n">
        <v>513747</v>
      </c>
      <c r="BC3389" t="n">
        <v>52.49901</v>
      </c>
      <c r="BD3389" t="n">
        <v>52.49901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2016</v>
      </c>
      <c r="F3390" t="n">
        <v>743239</v>
      </c>
      <c r="G3390" t="s">
        <v>74</v>
      </c>
      <c r="H3390" t="s">
        <v>75</v>
      </c>
      <c r="I3390" t="s"/>
      <c r="J3390" t="s">
        <v>74</v>
      </c>
      <c r="K3390" t="n">
        <v>117.91</v>
      </c>
      <c r="L3390" t="s">
        <v>76</v>
      </c>
      <c r="M3390" t="s"/>
      <c r="N3390" t="s">
        <v>898</v>
      </c>
      <c r="O3390" t="s">
        <v>78</v>
      </c>
      <c r="P3390" t="s">
        <v>2017</v>
      </c>
      <c r="Q3390" t="s"/>
      <c r="R3390" t="s">
        <v>112</v>
      </c>
      <c r="S3390" t="s">
        <v>2023</v>
      </c>
      <c r="T3390" t="s">
        <v>81</v>
      </c>
      <c r="U3390" t="s">
        <v>82</v>
      </c>
      <c r="V3390" t="s">
        <v>83</v>
      </c>
      <c r="W3390" t="s">
        <v>84</v>
      </c>
      <c r="X3390" t="s"/>
      <c r="Y3390" t="s">
        <v>85</v>
      </c>
      <c r="Z3390">
        <f>HYPERLINK("https://hotel-media.eclerx.com/savepage/tk_15462418290277224_sr_189.html","info")</f>
        <v/>
      </c>
      <c r="AA3390" t="n">
        <v>147293</v>
      </c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271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1003460</v>
      </c>
      <c r="AZ3390" t="s">
        <v>2019</v>
      </c>
      <c r="BA3390" t="s"/>
      <c r="BB3390" t="n">
        <v>513747</v>
      </c>
      <c r="BC3390" t="n">
        <v>52.49901</v>
      </c>
      <c r="BD3390" t="n">
        <v>52.49901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2016</v>
      </c>
      <c r="F3391" t="n">
        <v>743239</v>
      </c>
      <c r="G3391" t="s">
        <v>74</v>
      </c>
      <c r="H3391" t="s">
        <v>75</v>
      </c>
      <c r="I3391" t="s"/>
      <c r="J3391" t="s">
        <v>74</v>
      </c>
      <c r="K3391" t="n">
        <v>121.5</v>
      </c>
      <c r="L3391" t="s">
        <v>76</v>
      </c>
      <c r="M3391" t="s"/>
      <c r="N3391" t="s">
        <v>2024</v>
      </c>
      <c r="O3391" t="s">
        <v>78</v>
      </c>
      <c r="P3391" t="s">
        <v>2017</v>
      </c>
      <c r="Q3391" t="s"/>
      <c r="R3391" t="s">
        <v>112</v>
      </c>
      <c r="S3391" t="s">
        <v>2025</v>
      </c>
      <c r="T3391" t="s">
        <v>81</v>
      </c>
      <c r="U3391" t="s">
        <v>82</v>
      </c>
      <c r="V3391" t="s">
        <v>83</v>
      </c>
      <c r="W3391" t="s">
        <v>109</v>
      </c>
      <c r="X3391" t="s"/>
      <c r="Y3391" t="s">
        <v>85</v>
      </c>
      <c r="Z3391">
        <f>HYPERLINK("https://hotel-media.eclerx.com/savepage/tk_15462418290277224_sr_189.html","info")</f>
        <v/>
      </c>
      <c r="AA3391" t="n">
        <v>147293</v>
      </c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271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1003460</v>
      </c>
      <c r="AZ3391" t="s">
        <v>2019</v>
      </c>
      <c r="BA3391" t="s"/>
      <c r="BB3391" t="n">
        <v>513747</v>
      </c>
      <c r="BC3391" t="n">
        <v>52.49901</v>
      </c>
      <c r="BD3391" t="n">
        <v>52.49901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2016</v>
      </c>
      <c r="F3392" t="n">
        <v>743239</v>
      </c>
      <c r="G3392" t="s">
        <v>74</v>
      </c>
      <c r="H3392" t="s">
        <v>75</v>
      </c>
      <c r="I3392" t="s"/>
      <c r="J3392" t="s">
        <v>74</v>
      </c>
      <c r="K3392" t="n">
        <v>125</v>
      </c>
      <c r="L3392" t="s">
        <v>76</v>
      </c>
      <c r="M3392" t="s"/>
      <c r="N3392" t="s">
        <v>597</v>
      </c>
      <c r="O3392" t="s">
        <v>78</v>
      </c>
      <c r="P3392" t="s">
        <v>2017</v>
      </c>
      <c r="Q3392" t="s"/>
      <c r="R3392" t="s">
        <v>112</v>
      </c>
      <c r="S3392" t="s">
        <v>645</v>
      </c>
      <c r="T3392" t="s">
        <v>81</v>
      </c>
      <c r="U3392" t="s">
        <v>82</v>
      </c>
      <c r="V3392" t="s">
        <v>83</v>
      </c>
      <c r="W3392" t="s">
        <v>109</v>
      </c>
      <c r="X3392" t="s"/>
      <c r="Y3392" t="s">
        <v>85</v>
      </c>
      <c r="Z3392">
        <f>HYPERLINK("https://hotel-media.eclerx.com/savepage/tk_15462418290277224_sr_189.html","info")</f>
        <v/>
      </c>
      <c r="AA3392" t="n">
        <v>147293</v>
      </c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271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1003460</v>
      </c>
      <c r="AZ3392" t="s">
        <v>2019</v>
      </c>
      <c r="BA3392" t="s"/>
      <c r="BB3392" t="n">
        <v>513747</v>
      </c>
      <c r="BC3392" t="n">
        <v>52.49901</v>
      </c>
      <c r="BD3392" t="n">
        <v>52.49901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2016</v>
      </c>
      <c r="F3393" t="n">
        <v>743239</v>
      </c>
      <c r="G3393" t="s">
        <v>74</v>
      </c>
      <c r="H3393" t="s">
        <v>75</v>
      </c>
      <c r="I3393" t="s"/>
      <c r="J3393" t="s">
        <v>74</v>
      </c>
      <c r="K3393" t="n">
        <v>131</v>
      </c>
      <c r="L3393" t="s">
        <v>76</v>
      </c>
      <c r="M3393" t="s"/>
      <c r="N3393" t="s">
        <v>898</v>
      </c>
      <c r="O3393" t="s">
        <v>78</v>
      </c>
      <c r="P3393" t="s">
        <v>2017</v>
      </c>
      <c r="Q3393" t="s"/>
      <c r="R3393" t="s">
        <v>112</v>
      </c>
      <c r="S3393" t="s">
        <v>670</v>
      </c>
      <c r="T3393" t="s">
        <v>81</v>
      </c>
      <c r="U3393" t="s">
        <v>82</v>
      </c>
      <c r="V3393" t="s">
        <v>83</v>
      </c>
      <c r="W3393" t="s">
        <v>84</v>
      </c>
      <c r="X3393" t="s"/>
      <c r="Y3393" t="s">
        <v>85</v>
      </c>
      <c r="Z3393">
        <f>HYPERLINK("https://hotel-media.eclerx.com/savepage/tk_15462418290277224_sr_189.html","info")</f>
        <v/>
      </c>
      <c r="AA3393" t="n">
        <v>147293</v>
      </c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271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1003460</v>
      </c>
      <c r="AZ3393" t="s">
        <v>2019</v>
      </c>
      <c r="BA3393" t="s"/>
      <c r="BB3393" t="n">
        <v>513747</v>
      </c>
      <c r="BC3393" t="n">
        <v>52.49901</v>
      </c>
      <c r="BD3393" t="n">
        <v>52.49901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2016</v>
      </c>
      <c r="F3394" t="n">
        <v>743239</v>
      </c>
      <c r="G3394" t="s">
        <v>74</v>
      </c>
      <c r="H3394" t="s">
        <v>75</v>
      </c>
      <c r="I3394" t="s"/>
      <c r="J3394" t="s">
        <v>74</v>
      </c>
      <c r="K3394" t="n">
        <v>135</v>
      </c>
      <c r="L3394" t="s">
        <v>76</v>
      </c>
      <c r="M3394" t="s"/>
      <c r="N3394" t="s">
        <v>203</v>
      </c>
      <c r="O3394" t="s">
        <v>78</v>
      </c>
      <c r="P3394" t="s">
        <v>2017</v>
      </c>
      <c r="Q3394" t="s"/>
      <c r="R3394" t="s">
        <v>112</v>
      </c>
      <c r="S3394" t="s">
        <v>646</v>
      </c>
      <c r="T3394" t="s">
        <v>81</v>
      </c>
      <c r="U3394" t="s">
        <v>82</v>
      </c>
      <c r="V3394" t="s">
        <v>83</v>
      </c>
      <c r="W3394" t="s">
        <v>109</v>
      </c>
      <c r="X3394" t="s"/>
      <c r="Y3394" t="s">
        <v>85</v>
      </c>
      <c r="Z3394">
        <f>HYPERLINK("https://hotel-media.eclerx.com/savepage/tk_15462418290277224_sr_189.html","info")</f>
        <v/>
      </c>
      <c r="AA3394" t="n">
        <v>147293</v>
      </c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271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1003460</v>
      </c>
      <c r="AZ3394" t="s">
        <v>2019</v>
      </c>
      <c r="BA3394" t="s"/>
      <c r="BB3394" t="n">
        <v>513747</v>
      </c>
      <c r="BC3394" t="n">
        <v>52.49901</v>
      </c>
      <c r="BD3394" t="n">
        <v>52.49901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2016</v>
      </c>
      <c r="F3395" t="n">
        <v>743239</v>
      </c>
      <c r="G3395" t="s">
        <v>74</v>
      </c>
      <c r="H3395" t="s">
        <v>75</v>
      </c>
      <c r="I3395" t="s"/>
      <c r="J3395" t="s">
        <v>74</v>
      </c>
      <c r="K3395" t="n">
        <v>153.9</v>
      </c>
      <c r="L3395" t="s">
        <v>76</v>
      </c>
      <c r="M3395" t="s"/>
      <c r="N3395" t="s">
        <v>2024</v>
      </c>
      <c r="O3395" t="s">
        <v>78</v>
      </c>
      <c r="P3395" t="s">
        <v>2017</v>
      </c>
      <c r="Q3395" t="s"/>
      <c r="R3395" t="s">
        <v>112</v>
      </c>
      <c r="S3395" t="s">
        <v>2026</v>
      </c>
      <c r="T3395" t="s">
        <v>81</v>
      </c>
      <c r="U3395" t="s">
        <v>82</v>
      </c>
      <c r="V3395" t="s">
        <v>83</v>
      </c>
      <c r="W3395" t="s">
        <v>84</v>
      </c>
      <c r="X3395" t="s"/>
      <c r="Y3395" t="s">
        <v>85</v>
      </c>
      <c r="Z3395">
        <f>HYPERLINK("https://hotel-media.eclerx.com/savepage/tk_15462418290277224_sr_189.html","info")</f>
        <v/>
      </c>
      <c r="AA3395" t="n">
        <v>147293</v>
      </c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271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1003460</v>
      </c>
      <c r="AZ3395" t="s">
        <v>2019</v>
      </c>
      <c r="BA3395" t="s"/>
      <c r="BB3395" t="n">
        <v>513747</v>
      </c>
      <c r="BC3395" t="n">
        <v>52.49901</v>
      </c>
      <c r="BD3395" t="n">
        <v>52.49901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2016</v>
      </c>
      <c r="F3396" t="n">
        <v>743239</v>
      </c>
      <c r="G3396" t="s">
        <v>74</v>
      </c>
      <c r="H3396" t="s">
        <v>75</v>
      </c>
      <c r="I3396" t="s"/>
      <c r="J3396" t="s">
        <v>74</v>
      </c>
      <c r="K3396" t="n">
        <v>153.9</v>
      </c>
      <c r="L3396" t="s">
        <v>76</v>
      </c>
      <c r="M3396" t="s"/>
      <c r="N3396" t="s">
        <v>2027</v>
      </c>
      <c r="O3396" t="s">
        <v>78</v>
      </c>
      <c r="P3396" t="s">
        <v>2017</v>
      </c>
      <c r="Q3396" t="s"/>
      <c r="R3396" t="s">
        <v>112</v>
      </c>
      <c r="S3396" t="s">
        <v>2026</v>
      </c>
      <c r="T3396" t="s">
        <v>81</v>
      </c>
      <c r="U3396" t="s">
        <v>82</v>
      </c>
      <c r="V3396" t="s">
        <v>83</v>
      </c>
      <c r="W3396" t="s">
        <v>109</v>
      </c>
      <c r="X3396" t="s"/>
      <c r="Y3396" t="s">
        <v>85</v>
      </c>
      <c r="Z3396">
        <f>HYPERLINK("https://hotel-media.eclerx.com/savepage/tk_15462418290277224_sr_189.html","info")</f>
        <v/>
      </c>
      <c r="AA3396" t="n">
        <v>147293</v>
      </c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271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1003460</v>
      </c>
      <c r="AZ3396" t="s">
        <v>2019</v>
      </c>
      <c r="BA3396" t="s"/>
      <c r="BB3396" t="n">
        <v>513747</v>
      </c>
      <c r="BC3396" t="n">
        <v>52.49901</v>
      </c>
      <c r="BD3396" t="n">
        <v>52.49901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2016</v>
      </c>
      <c r="F3397" t="n">
        <v>743239</v>
      </c>
      <c r="G3397" t="s">
        <v>74</v>
      </c>
      <c r="H3397" t="s">
        <v>75</v>
      </c>
      <c r="I3397" t="s"/>
      <c r="J3397" t="s">
        <v>74</v>
      </c>
      <c r="K3397" t="n">
        <v>157.49</v>
      </c>
      <c r="L3397" t="s">
        <v>76</v>
      </c>
      <c r="M3397" t="s"/>
      <c r="N3397" t="s">
        <v>2028</v>
      </c>
      <c r="O3397" t="s">
        <v>78</v>
      </c>
      <c r="P3397" t="s">
        <v>2017</v>
      </c>
      <c r="Q3397" t="s"/>
      <c r="R3397" t="s">
        <v>112</v>
      </c>
      <c r="S3397" t="s">
        <v>767</v>
      </c>
      <c r="T3397" t="s">
        <v>81</v>
      </c>
      <c r="U3397" t="s">
        <v>82</v>
      </c>
      <c r="V3397" t="s">
        <v>83</v>
      </c>
      <c r="W3397" t="s">
        <v>109</v>
      </c>
      <c r="X3397" t="s"/>
      <c r="Y3397" t="s">
        <v>85</v>
      </c>
      <c r="Z3397">
        <f>HYPERLINK("https://hotel-media.eclerx.com/savepage/tk_15462418290277224_sr_189.html","info")</f>
        <v/>
      </c>
      <c r="AA3397" t="n">
        <v>147293</v>
      </c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271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1003460</v>
      </c>
      <c r="AZ3397" t="s">
        <v>2019</v>
      </c>
      <c r="BA3397" t="s"/>
      <c r="BB3397" t="n">
        <v>513747</v>
      </c>
      <c r="BC3397" t="n">
        <v>52.49901</v>
      </c>
      <c r="BD3397" t="n">
        <v>52.49901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2016</v>
      </c>
      <c r="F3398" t="n">
        <v>743239</v>
      </c>
      <c r="G3398" t="s">
        <v>74</v>
      </c>
      <c r="H3398" t="s">
        <v>75</v>
      </c>
      <c r="I3398" t="s"/>
      <c r="J3398" t="s">
        <v>74</v>
      </c>
      <c r="K3398" t="n">
        <v>175</v>
      </c>
      <c r="L3398" t="s">
        <v>76</v>
      </c>
      <c r="M3398" t="s"/>
      <c r="N3398" t="s">
        <v>2028</v>
      </c>
      <c r="O3398" t="s">
        <v>78</v>
      </c>
      <c r="P3398" t="s">
        <v>2017</v>
      </c>
      <c r="Q3398" t="s"/>
      <c r="R3398" t="s">
        <v>112</v>
      </c>
      <c r="S3398" t="s">
        <v>295</v>
      </c>
      <c r="T3398" t="s">
        <v>81</v>
      </c>
      <c r="U3398" t="s">
        <v>82</v>
      </c>
      <c r="V3398" t="s">
        <v>83</v>
      </c>
      <c r="W3398" t="s">
        <v>109</v>
      </c>
      <c r="X3398" t="s"/>
      <c r="Y3398" t="s">
        <v>85</v>
      </c>
      <c r="Z3398">
        <f>HYPERLINK("https://hotel-media.eclerx.com/savepage/tk_15462418290277224_sr_189.html","info")</f>
        <v/>
      </c>
      <c r="AA3398" t="n">
        <v>147293</v>
      </c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271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1003460</v>
      </c>
      <c r="AZ3398" t="s">
        <v>2019</v>
      </c>
      <c r="BA3398" t="s"/>
      <c r="BB3398" t="n">
        <v>513747</v>
      </c>
      <c r="BC3398" t="n">
        <v>52.49901</v>
      </c>
      <c r="BD3398" t="n">
        <v>52.49901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2016</v>
      </c>
      <c r="F3399" t="n">
        <v>743239</v>
      </c>
      <c r="G3399" t="s">
        <v>74</v>
      </c>
      <c r="H3399" t="s">
        <v>75</v>
      </c>
      <c r="I3399" t="s"/>
      <c r="J3399" t="s">
        <v>74</v>
      </c>
      <c r="K3399" t="n">
        <v>190</v>
      </c>
      <c r="L3399" t="s">
        <v>76</v>
      </c>
      <c r="M3399" t="s"/>
      <c r="N3399" t="s">
        <v>2027</v>
      </c>
      <c r="O3399" t="s">
        <v>78</v>
      </c>
      <c r="P3399" t="s">
        <v>2017</v>
      </c>
      <c r="Q3399" t="s"/>
      <c r="R3399" t="s">
        <v>112</v>
      </c>
      <c r="S3399" t="s">
        <v>1009</v>
      </c>
      <c r="T3399" t="s">
        <v>81</v>
      </c>
      <c r="U3399" t="s">
        <v>82</v>
      </c>
      <c r="V3399" t="s">
        <v>83</v>
      </c>
      <c r="W3399" t="s">
        <v>109</v>
      </c>
      <c r="X3399" t="s"/>
      <c r="Y3399" t="s">
        <v>85</v>
      </c>
      <c r="Z3399">
        <f>HYPERLINK("https://hotel-media.eclerx.com/savepage/tk_15462418290277224_sr_189.html","info")</f>
        <v/>
      </c>
      <c r="AA3399" t="n">
        <v>147293</v>
      </c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271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1003460</v>
      </c>
      <c r="AZ3399" t="s">
        <v>2019</v>
      </c>
      <c r="BA3399" t="s"/>
      <c r="BB3399" t="n">
        <v>513747</v>
      </c>
      <c r="BC3399" t="n">
        <v>52.49901</v>
      </c>
      <c r="BD3399" t="n">
        <v>52.49901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2016</v>
      </c>
      <c r="F3400" t="n">
        <v>743239</v>
      </c>
      <c r="G3400" t="s">
        <v>74</v>
      </c>
      <c r="H3400" t="s">
        <v>75</v>
      </c>
      <c r="I3400" t="s"/>
      <c r="J3400" t="s">
        <v>74</v>
      </c>
      <c r="K3400" t="n">
        <v>212.21</v>
      </c>
      <c r="L3400" t="s">
        <v>76</v>
      </c>
      <c r="M3400" t="s"/>
      <c r="N3400" t="s">
        <v>2027</v>
      </c>
      <c r="O3400" t="s">
        <v>78</v>
      </c>
      <c r="P3400" t="s">
        <v>2017</v>
      </c>
      <c r="Q3400" t="s"/>
      <c r="R3400" t="s">
        <v>112</v>
      </c>
      <c r="S3400" t="s">
        <v>2029</v>
      </c>
      <c r="T3400" t="s">
        <v>81</v>
      </c>
      <c r="U3400" t="s">
        <v>82</v>
      </c>
      <c r="V3400" t="s">
        <v>83</v>
      </c>
      <c r="W3400" t="s">
        <v>84</v>
      </c>
      <c r="X3400" t="s"/>
      <c r="Y3400" t="s">
        <v>85</v>
      </c>
      <c r="Z3400">
        <f>HYPERLINK("https://hotel-media.eclerx.com/savepage/tk_15462418290277224_sr_189.html","info")</f>
        <v/>
      </c>
      <c r="AA3400" t="n">
        <v>147293</v>
      </c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271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1003460</v>
      </c>
      <c r="AZ3400" t="s">
        <v>2019</v>
      </c>
      <c r="BA3400" t="s"/>
      <c r="BB3400" t="n">
        <v>513747</v>
      </c>
      <c r="BC3400" t="n">
        <v>52.49901</v>
      </c>
      <c r="BD3400" t="n">
        <v>52.49901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2016</v>
      </c>
      <c r="F3401" t="n">
        <v>743239</v>
      </c>
      <c r="G3401" t="s">
        <v>74</v>
      </c>
      <c r="H3401" t="s">
        <v>75</v>
      </c>
      <c r="I3401" t="s"/>
      <c r="J3401" t="s">
        <v>74</v>
      </c>
      <c r="K3401" t="n">
        <v>262</v>
      </c>
      <c r="L3401" t="s">
        <v>76</v>
      </c>
      <c r="M3401" t="s"/>
      <c r="N3401" t="s">
        <v>2027</v>
      </c>
      <c r="O3401" t="s">
        <v>78</v>
      </c>
      <c r="P3401" t="s">
        <v>2017</v>
      </c>
      <c r="Q3401" t="s"/>
      <c r="R3401" t="s">
        <v>112</v>
      </c>
      <c r="S3401" t="s">
        <v>2030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>
        <f>HYPERLINK("https://hotel-media.eclerx.com/savepage/tk_15462418290277224_sr_189.html","info")</f>
        <v/>
      </c>
      <c r="AA3401" t="n">
        <v>147293</v>
      </c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271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1003460</v>
      </c>
      <c r="AZ3401" t="s">
        <v>2019</v>
      </c>
      <c r="BA3401" t="s"/>
      <c r="BB3401" t="n">
        <v>513747</v>
      </c>
      <c r="BC3401" t="n">
        <v>52.49901</v>
      </c>
      <c r="BD3401" t="n">
        <v>52.49901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2606</v>
      </c>
      <c r="F3402" t="n">
        <v>-1</v>
      </c>
      <c r="G3402" t="s">
        <v>74</v>
      </c>
      <c r="H3402" t="s">
        <v>75</v>
      </c>
      <c r="I3402" t="s"/>
      <c r="J3402" t="s">
        <v>74</v>
      </c>
      <c r="K3402" t="n">
        <v>111.17</v>
      </c>
      <c r="L3402" t="s">
        <v>76</v>
      </c>
      <c r="M3402" t="s"/>
      <c r="N3402" t="s">
        <v>468</v>
      </c>
      <c r="O3402" t="s">
        <v>78</v>
      </c>
      <c r="P3402" t="s">
        <v>2606</v>
      </c>
      <c r="Q3402" t="s"/>
      <c r="R3402" t="s">
        <v>112</v>
      </c>
      <c r="S3402" t="s">
        <v>2607</v>
      </c>
      <c r="T3402" t="s">
        <v>81</v>
      </c>
      <c r="U3402" t="s">
        <v>82</v>
      </c>
      <c r="V3402" t="s">
        <v>83</v>
      </c>
      <c r="W3402" t="s">
        <v>109</v>
      </c>
      <c r="X3402" t="s"/>
      <c r="Y3402" t="s">
        <v>85</v>
      </c>
      <c r="Z3402">
        <f>HYPERLINK("https://hotel-media.eclerx.com/savepage/tk_15462416437972896_sr_188.html","info")</f>
        <v/>
      </c>
      <c r="AA3402" t="n">
        <v>-163346</v>
      </c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201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163346</v>
      </c>
      <c r="AZ3402" t="s">
        <v>2608</v>
      </c>
      <c r="BA3402" t="s"/>
      <c r="BB3402" t="n">
        <v>741</v>
      </c>
      <c r="BC3402" t="n">
        <v>52.510358</v>
      </c>
      <c r="BD3402" t="n">
        <v>52.510358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2606</v>
      </c>
      <c r="F3403" t="n">
        <v>-1</v>
      </c>
      <c r="G3403" t="s">
        <v>74</v>
      </c>
      <c r="H3403" t="s">
        <v>75</v>
      </c>
      <c r="I3403" t="s"/>
      <c r="J3403" t="s">
        <v>74</v>
      </c>
      <c r="K3403" t="n">
        <v>129.05</v>
      </c>
      <c r="L3403" t="s">
        <v>76</v>
      </c>
      <c r="M3403" t="s"/>
      <c r="N3403" t="s">
        <v>2609</v>
      </c>
      <c r="O3403" t="s">
        <v>78</v>
      </c>
      <c r="P3403" t="s">
        <v>2606</v>
      </c>
      <c r="Q3403" t="s"/>
      <c r="R3403" t="s">
        <v>112</v>
      </c>
      <c r="S3403" t="s">
        <v>2610</v>
      </c>
      <c r="T3403" t="s">
        <v>81</v>
      </c>
      <c r="U3403" t="s">
        <v>82</v>
      </c>
      <c r="V3403" t="s">
        <v>83</v>
      </c>
      <c r="W3403" t="s">
        <v>109</v>
      </c>
      <c r="X3403" t="s"/>
      <c r="Y3403" t="s">
        <v>85</v>
      </c>
      <c r="Z3403">
        <f>HYPERLINK("https://hotel-media.eclerx.com/savepage/tk_15462416437972896_sr_188.html","info")</f>
        <v/>
      </c>
      <c r="AA3403" t="n">
        <v>-163346</v>
      </c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201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163346</v>
      </c>
      <c r="AZ3403" t="s">
        <v>2608</v>
      </c>
      <c r="BA3403" t="s"/>
      <c r="BB3403" t="n">
        <v>741</v>
      </c>
      <c r="BC3403" t="n">
        <v>52.510358</v>
      </c>
      <c r="BD3403" t="n">
        <v>52.510358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2606</v>
      </c>
      <c r="F3404" t="n">
        <v>-1</v>
      </c>
      <c r="G3404" t="s">
        <v>74</v>
      </c>
      <c r="H3404" t="s">
        <v>75</v>
      </c>
      <c r="I3404" t="s"/>
      <c r="J3404" t="s">
        <v>74</v>
      </c>
      <c r="K3404" t="n">
        <v>146.01</v>
      </c>
      <c r="L3404" t="s">
        <v>76</v>
      </c>
      <c r="M3404" t="s"/>
      <c r="N3404" t="s">
        <v>546</v>
      </c>
      <c r="O3404" t="s">
        <v>78</v>
      </c>
      <c r="P3404" t="s">
        <v>2606</v>
      </c>
      <c r="Q3404" t="s"/>
      <c r="R3404" t="s">
        <v>112</v>
      </c>
      <c r="S3404" t="s">
        <v>2611</v>
      </c>
      <c r="T3404" t="s">
        <v>81</v>
      </c>
      <c r="U3404" t="s">
        <v>82</v>
      </c>
      <c r="V3404" t="s">
        <v>83</v>
      </c>
      <c r="W3404" t="s">
        <v>109</v>
      </c>
      <c r="X3404" t="s"/>
      <c r="Y3404" t="s">
        <v>85</v>
      </c>
      <c r="Z3404">
        <f>HYPERLINK("https://hotel-media.eclerx.com/savepage/tk_15462416437972896_sr_188.html","info")</f>
        <v/>
      </c>
      <c r="AA3404" t="n">
        <v>-163346</v>
      </c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201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163346</v>
      </c>
      <c r="AZ3404" t="s">
        <v>2608</v>
      </c>
      <c r="BA3404" t="s"/>
      <c r="BB3404" t="n">
        <v>741</v>
      </c>
      <c r="BC3404" t="n">
        <v>52.510358</v>
      </c>
      <c r="BD3404" t="n">
        <v>52.510358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2606</v>
      </c>
      <c r="F3405" t="n">
        <v>-1</v>
      </c>
      <c r="G3405" t="s">
        <v>74</v>
      </c>
      <c r="H3405" t="s">
        <v>75</v>
      </c>
      <c r="I3405" t="s"/>
      <c r="J3405" t="s">
        <v>74</v>
      </c>
      <c r="K3405" t="n">
        <v>155.8</v>
      </c>
      <c r="L3405" t="s">
        <v>76</v>
      </c>
      <c r="M3405" t="s"/>
      <c r="N3405" t="s">
        <v>2609</v>
      </c>
      <c r="O3405" t="s">
        <v>78</v>
      </c>
      <c r="P3405" t="s">
        <v>2606</v>
      </c>
      <c r="Q3405" t="s"/>
      <c r="R3405" t="s">
        <v>112</v>
      </c>
      <c r="S3405" t="s">
        <v>2612</v>
      </c>
      <c r="T3405" t="s">
        <v>81</v>
      </c>
      <c r="U3405" t="s">
        <v>82</v>
      </c>
      <c r="V3405" t="s">
        <v>83</v>
      </c>
      <c r="W3405" t="s">
        <v>84</v>
      </c>
      <c r="X3405" t="s"/>
      <c r="Y3405" t="s">
        <v>85</v>
      </c>
      <c r="Z3405">
        <f>HYPERLINK("https://hotel-media.eclerx.com/savepage/tk_15462416437972896_sr_188.html","info")</f>
        <v/>
      </c>
      <c r="AA3405" t="n">
        <v>-163346</v>
      </c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201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163346</v>
      </c>
      <c r="AZ3405" t="s">
        <v>2608</v>
      </c>
      <c r="BA3405" t="s"/>
      <c r="BB3405" t="n">
        <v>741</v>
      </c>
      <c r="BC3405" t="n">
        <v>52.510358</v>
      </c>
      <c r="BD3405" t="n">
        <v>52.510358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2606</v>
      </c>
      <c r="F3406" t="n">
        <v>-1</v>
      </c>
      <c r="G3406" t="s">
        <v>74</v>
      </c>
      <c r="H3406" t="s">
        <v>75</v>
      </c>
      <c r="I3406" t="s"/>
      <c r="J3406" t="s">
        <v>74</v>
      </c>
      <c r="K3406" t="n">
        <v>173.84</v>
      </c>
      <c r="L3406" t="s">
        <v>76</v>
      </c>
      <c r="M3406" t="s"/>
      <c r="N3406" t="s">
        <v>546</v>
      </c>
      <c r="O3406" t="s">
        <v>78</v>
      </c>
      <c r="P3406" t="s">
        <v>2606</v>
      </c>
      <c r="Q3406" t="s"/>
      <c r="R3406" t="s">
        <v>112</v>
      </c>
      <c r="S3406" t="s">
        <v>2613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>
        <f>HYPERLINK("https://hotel-media.eclerx.com/savepage/tk_15462416437972896_sr_188.html","info")</f>
        <v/>
      </c>
      <c r="AA3406" t="n">
        <v>-163346</v>
      </c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201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163346</v>
      </c>
      <c r="AZ3406" t="s">
        <v>2608</v>
      </c>
      <c r="BA3406" t="s"/>
      <c r="BB3406" t="n">
        <v>741</v>
      </c>
      <c r="BC3406" t="n">
        <v>52.510358</v>
      </c>
      <c r="BD3406" t="n">
        <v>52.510358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2606</v>
      </c>
      <c r="F3407" t="n">
        <v>-1</v>
      </c>
      <c r="G3407" t="s">
        <v>74</v>
      </c>
      <c r="H3407" t="s">
        <v>75</v>
      </c>
      <c r="I3407" t="s"/>
      <c r="J3407" t="s">
        <v>74</v>
      </c>
      <c r="K3407" t="n">
        <v>182.99</v>
      </c>
      <c r="L3407" t="s">
        <v>76</v>
      </c>
      <c r="M3407" t="s"/>
      <c r="N3407" t="s">
        <v>546</v>
      </c>
      <c r="O3407" t="s">
        <v>78</v>
      </c>
      <c r="P3407" t="s">
        <v>2606</v>
      </c>
      <c r="Q3407" t="s"/>
      <c r="R3407" t="s">
        <v>112</v>
      </c>
      <c r="S3407" t="s">
        <v>2614</v>
      </c>
      <c r="T3407" t="s">
        <v>81</v>
      </c>
      <c r="U3407" t="s">
        <v>82</v>
      </c>
      <c r="V3407" t="s">
        <v>83</v>
      </c>
      <c r="W3407" t="s">
        <v>109</v>
      </c>
      <c r="X3407" t="s"/>
      <c r="Y3407" t="s">
        <v>85</v>
      </c>
      <c r="Z3407">
        <f>HYPERLINK("https://hotel-media.eclerx.com/savepage/tk_15462416437972896_sr_188.html","info")</f>
        <v/>
      </c>
      <c r="AA3407" t="n">
        <v>-163346</v>
      </c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201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163346</v>
      </c>
      <c r="AZ3407" t="s">
        <v>2608</v>
      </c>
      <c r="BA3407" t="s"/>
      <c r="BB3407" t="n">
        <v>741</v>
      </c>
      <c r="BC3407" t="n">
        <v>52.510358</v>
      </c>
      <c r="BD3407" t="n">
        <v>52.510358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2606</v>
      </c>
      <c r="F3408" t="n">
        <v>-1</v>
      </c>
      <c r="G3408" t="s">
        <v>74</v>
      </c>
      <c r="H3408" t="s">
        <v>75</v>
      </c>
      <c r="I3408" t="s"/>
      <c r="J3408" t="s">
        <v>74</v>
      </c>
      <c r="K3408" t="n">
        <v>190</v>
      </c>
      <c r="L3408" t="s">
        <v>76</v>
      </c>
      <c r="M3408" t="s"/>
      <c r="N3408" t="s">
        <v>2609</v>
      </c>
      <c r="O3408" t="s">
        <v>78</v>
      </c>
      <c r="P3408" t="s">
        <v>2606</v>
      </c>
      <c r="Q3408" t="s"/>
      <c r="R3408" t="s">
        <v>112</v>
      </c>
      <c r="S3408" t="s">
        <v>1009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>
        <f>HYPERLINK("https://hotel-media.eclerx.com/savepage/tk_15462416437972896_sr_188.html","info")</f>
        <v/>
      </c>
      <c r="AA3408" t="n">
        <v>-163346</v>
      </c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201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163346</v>
      </c>
      <c r="AZ3408" t="s">
        <v>2608</v>
      </c>
      <c r="BA3408" t="s"/>
      <c r="BB3408" t="n">
        <v>741</v>
      </c>
      <c r="BC3408" t="n">
        <v>52.510358</v>
      </c>
      <c r="BD3408" t="n">
        <v>52.510358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2606</v>
      </c>
      <c r="F3409" t="n">
        <v>-1</v>
      </c>
      <c r="G3409" t="s">
        <v>74</v>
      </c>
      <c r="H3409" t="s">
        <v>75</v>
      </c>
      <c r="I3409" t="s"/>
      <c r="J3409" t="s">
        <v>74</v>
      </c>
      <c r="K3409" t="n">
        <v>212</v>
      </c>
      <c r="L3409" t="s">
        <v>76</v>
      </c>
      <c r="M3409" t="s"/>
      <c r="N3409" t="s">
        <v>546</v>
      </c>
      <c r="O3409" t="s">
        <v>78</v>
      </c>
      <c r="P3409" t="s">
        <v>2606</v>
      </c>
      <c r="Q3409" t="s"/>
      <c r="R3409" t="s">
        <v>112</v>
      </c>
      <c r="S3409" t="s">
        <v>687</v>
      </c>
      <c r="T3409" t="s">
        <v>81</v>
      </c>
      <c r="U3409" t="s">
        <v>82</v>
      </c>
      <c r="V3409" t="s">
        <v>83</v>
      </c>
      <c r="W3409" t="s">
        <v>84</v>
      </c>
      <c r="X3409" t="s"/>
      <c r="Y3409" t="s">
        <v>85</v>
      </c>
      <c r="Z3409">
        <f>HYPERLINK("https://hotel-media.eclerx.com/savepage/tk_15462416437972896_sr_188.html","info")</f>
        <v/>
      </c>
      <c r="AA3409" t="n">
        <v>-163346</v>
      </c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201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163346</v>
      </c>
      <c r="AZ3409" t="s">
        <v>2608</v>
      </c>
      <c r="BA3409" t="s"/>
      <c r="BB3409" t="n">
        <v>741</v>
      </c>
      <c r="BC3409" t="n">
        <v>52.510358</v>
      </c>
      <c r="BD3409" t="n">
        <v>52.510358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989</v>
      </c>
      <c r="F3410" t="n">
        <v>76849</v>
      </c>
      <c r="G3410" t="s">
        <v>74</v>
      </c>
      <c r="H3410" t="s">
        <v>75</v>
      </c>
      <c r="I3410" t="s"/>
      <c r="J3410" t="s">
        <v>74</v>
      </c>
      <c r="K3410" t="n">
        <v>109.5</v>
      </c>
      <c r="L3410" t="s">
        <v>76</v>
      </c>
      <c r="M3410" t="s"/>
      <c r="N3410" t="s">
        <v>990</v>
      </c>
      <c r="O3410" t="s">
        <v>78</v>
      </c>
      <c r="P3410" t="s">
        <v>991</v>
      </c>
      <c r="Q3410" t="s"/>
      <c r="R3410" t="s">
        <v>112</v>
      </c>
      <c r="S3410" t="s">
        <v>992</v>
      </c>
      <c r="T3410" t="s">
        <v>81</v>
      </c>
      <c r="U3410" t="s">
        <v>82</v>
      </c>
      <c r="V3410" t="s">
        <v>83</v>
      </c>
      <c r="W3410" t="s">
        <v>109</v>
      </c>
      <c r="X3410" t="s"/>
      <c r="Y3410" t="s">
        <v>85</v>
      </c>
      <c r="Z3410">
        <f>HYPERLINK("https://hotel-media.eclerx.com/savepage/tk_1546241518009266_sr_189.html","info")</f>
        <v/>
      </c>
      <c r="AA3410" t="n">
        <v>9610</v>
      </c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120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1055000</v>
      </c>
      <c r="AZ3410" t="s"/>
      <c r="BA3410" t="s"/>
      <c r="BB3410" t="n">
        <v>67412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989</v>
      </c>
      <c r="F3411" t="n">
        <v>76849</v>
      </c>
      <c r="G3411" t="s">
        <v>74</v>
      </c>
      <c r="H3411" t="s">
        <v>75</v>
      </c>
      <c r="I3411" t="s"/>
      <c r="J3411" t="s">
        <v>74</v>
      </c>
      <c r="K3411" t="n">
        <v>134</v>
      </c>
      <c r="L3411" t="s">
        <v>76</v>
      </c>
      <c r="M3411" t="s"/>
      <c r="N3411" t="s">
        <v>993</v>
      </c>
      <c r="O3411" t="s">
        <v>78</v>
      </c>
      <c r="P3411" t="s">
        <v>991</v>
      </c>
      <c r="Q3411" t="s"/>
      <c r="R3411" t="s">
        <v>112</v>
      </c>
      <c r="S3411" t="s">
        <v>994</v>
      </c>
      <c r="T3411" t="s">
        <v>81</v>
      </c>
      <c r="U3411" t="s">
        <v>82</v>
      </c>
      <c r="V3411" t="s">
        <v>83</v>
      </c>
      <c r="W3411" t="s">
        <v>109</v>
      </c>
      <c r="X3411" t="s"/>
      <c r="Y3411" t="s">
        <v>85</v>
      </c>
      <c r="Z3411">
        <f>HYPERLINK("https://hotel-media.eclerx.com/savepage/tk_1546241518009266_sr_189.html","info")</f>
        <v/>
      </c>
      <c r="AA3411" t="n">
        <v>9610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120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1055000</v>
      </c>
      <c r="AZ3411" t="s"/>
      <c r="BA3411" t="s"/>
      <c r="BB3411" t="n">
        <v>67412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989</v>
      </c>
      <c r="F3412" t="n">
        <v>76849</v>
      </c>
      <c r="G3412" t="s">
        <v>74</v>
      </c>
      <c r="H3412" t="s">
        <v>75</v>
      </c>
      <c r="I3412" t="s"/>
      <c r="J3412" t="s">
        <v>74</v>
      </c>
      <c r="K3412" t="n">
        <v>109.5</v>
      </c>
      <c r="L3412" t="s">
        <v>76</v>
      </c>
      <c r="M3412" t="s"/>
      <c r="N3412" t="s">
        <v>995</v>
      </c>
      <c r="O3412" t="s">
        <v>78</v>
      </c>
      <c r="P3412" t="s">
        <v>991</v>
      </c>
      <c r="Q3412" t="s"/>
      <c r="R3412" t="s">
        <v>112</v>
      </c>
      <c r="S3412" t="s">
        <v>992</v>
      </c>
      <c r="T3412" t="s">
        <v>81</v>
      </c>
      <c r="U3412" t="s">
        <v>82</v>
      </c>
      <c r="V3412" t="s">
        <v>83</v>
      </c>
      <c r="W3412" t="s">
        <v>109</v>
      </c>
      <c r="X3412" t="s"/>
      <c r="Y3412" t="s">
        <v>85</v>
      </c>
      <c r="Z3412">
        <f>HYPERLINK("https://hotel-media.eclerx.com/savepage/tk_1546241518009266_sr_189.html","info")</f>
        <v/>
      </c>
      <c r="AA3412" t="n">
        <v>9610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120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1055000</v>
      </c>
      <c r="AZ3412" t="s"/>
      <c r="BA3412" t="s"/>
      <c r="BB3412" t="n">
        <v>67412</v>
      </c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989</v>
      </c>
      <c r="F3413" t="n">
        <v>76849</v>
      </c>
      <c r="G3413" t="s">
        <v>74</v>
      </c>
      <c r="H3413" t="s">
        <v>75</v>
      </c>
      <c r="I3413" t="s"/>
      <c r="J3413" t="s">
        <v>74</v>
      </c>
      <c r="K3413" t="n">
        <v>125.5</v>
      </c>
      <c r="L3413" t="s">
        <v>76</v>
      </c>
      <c r="M3413" t="s"/>
      <c r="N3413" t="s">
        <v>996</v>
      </c>
      <c r="O3413" t="s">
        <v>78</v>
      </c>
      <c r="P3413" t="s">
        <v>991</v>
      </c>
      <c r="Q3413" t="s"/>
      <c r="R3413" t="s">
        <v>112</v>
      </c>
      <c r="S3413" t="s">
        <v>997</v>
      </c>
      <c r="T3413" t="s">
        <v>81</v>
      </c>
      <c r="U3413" t="s">
        <v>82</v>
      </c>
      <c r="V3413" t="s">
        <v>83</v>
      </c>
      <c r="W3413" t="s">
        <v>109</v>
      </c>
      <c r="X3413" t="s"/>
      <c r="Y3413" t="s">
        <v>85</v>
      </c>
      <c r="Z3413">
        <f>HYPERLINK("https://hotel-media.eclerx.com/savepage/tk_1546241518009266_sr_189.html","info")</f>
        <v/>
      </c>
      <c r="AA3413" t="n">
        <v>9610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120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1055000</v>
      </c>
      <c r="AZ3413" t="s"/>
      <c r="BA3413" t="s"/>
      <c r="BB3413" t="n">
        <v>67412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989</v>
      </c>
      <c r="F3414" t="n">
        <v>76849</v>
      </c>
      <c r="G3414" t="s">
        <v>74</v>
      </c>
      <c r="H3414" t="s">
        <v>75</v>
      </c>
      <c r="I3414" t="s"/>
      <c r="J3414" t="s">
        <v>74</v>
      </c>
      <c r="K3414" t="n">
        <v>133.5</v>
      </c>
      <c r="L3414" t="s">
        <v>76</v>
      </c>
      <c r="M3414" t="s"/>
      <c r="N3414" t="s">
        <v>998</v>
      </c>
      <c r="O3414" t="s">
        <v>78</v>
      </c>
      <c r="P3414" t="s">
        <v>991</v>
      </c>
      <c r="Q3414" t="s"/>
      <c r="R3414" t="s">
        <v>112</v>
      </c>
      <c r="S3414" t="s">
        <v>999</v>
      </c>
      <c r="T3414" t="s">
        <v>81</v>
      </c>
      <c r="U3414" t="s">
        <v>82</v>
      </c>
      <c r="V3414" t="s">
        <v>83</v>
      </c>
      <c r="W3414" t="s">
        <v>109</v>
      </c>
      <c r="X3414" t="s"/>
      <c r="Y3414" t="s">
        <v>85</v>
      </c>
      <c r="Z3414">
        <f>HYPERLINK("https://hotel-media.eclerx.com/savepage/tk_1546241518009266_sr_189.html","info")</f>
        <v/>
      </c>
      <c r="AA3414" t="n">
        <v>9610</v>
      </c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120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1055000</v>
      </c>
      <c r="AZ3414" t="s"/>
      <c r="BA3414" t="s"/>
      <c r="BB3414" t="n">
        <v>67412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989</v>
      </c>
      <c r="F3415" t="n">
        <v>76849</v>
      </c>
      <c r="G3415" t="s">
        <v>74</v>
      </c>
      <c r="H3415" t="s">
        <v>75</v>
      </c>
      <c r="I3415" t="s"/>
      <c r="J3415" t="s">
        <v>74</v>
      </c>
      <c r="K3415" t="n">
        <v>134</v>
      </c>
      <c r="L3415" t="s">
        <v>76</v>
      </c>
      <c r="M3415" t="s"/>
      <c r="N3415" t="s">
        <v>995</v>
      </c>
      <c r="O3415" t="s">
        <v>78</v>
      </c>
      <c r="P3415" t="s">
        <v>991</v>
      </c>
      <c r="Q3415" t="s"/>
      <c r="R3415" t="s">
        <v>112</v>
      </c>
      <c r="S3415" t="s">
        <v>994</v>
      </c>
      <c r="T3415" t="s">
        <v>81</v>
      </c>
      <c r="U3415" t="s">
        <v>82</v>
      </c>
      <c r="V3415" t="s">
        <v>83</v>
      </c>
      <c r="W3415" t="s">
        <v>109</v>
      </c>
      <c r="X3415" t="s"/>
      <c r="Y3415" t="s">
        <v>85</v>
      </c>
      <c r="Z3415">
        <f>HYPERLINK("https://hotel-media.eclerx.com/savepage/tk_1546241518009266_sr_189.html","info")</f>
        <v/>
      </c>
      <c r="AA3415" t="n">
        <v>9610</v>
      </c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120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1055000</v>
      </c>
      <c r="AZ3415" t="s"/>
      <c r="BA3415" t="s"/>
      <c r="BB3415" t="n">
        <v>67412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989</v>
      </c>
      <c r="F3416" t="n">
        <v>76849</v>
      </c>
      <c r="G3416" t="s">
        <v>74</v>
      </c>
      <c r="H3416" t="s">
        <v>75</v>
      </c>
      <c r="I3416" t="s"/>
      <c r="J3416" t="s">
        <v>74</v>
      </c>
      <c r="K3416" t="n">
        <v>135.5</v>
      </c>
      <c r="L3416" t="s">
        <v>76</v>
      </c>
      <c r="M3416" t="s"/>
      <c r="N3416" t="s">
        <v>993</v>
      </c>
      <c r="O3416" t="s">
        <v>78</v>
      </c>
      <c r="P3416" t="s">
        <v>991</v>
      </c>
      <c r="Q3416" t="s"/>
      <c r="R3416" t="s">
        <v>112</v>
      </c>
      <c r="S3416" t="s">
        <v>1000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>
        <f>HYPERLINK("https://hotel-media.eclerx.com/savepage/tk_1546241518009266_sr_189.html","info")</f>
        <v/>
      </c>
      <c r="AA3416" t="n">
        <v>9610</v>
      </c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120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1055000</v>
      </c>
      <c r="AZ3416" t="s"/>
      <c r="BA3416" t="s"/>
      <c r="BB3416" t="n">
        <v>67412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989</v>
      </c>
      <c r="F3417" t="n">
        <v>76849</v>
      </c>
      <c r="G3417" t="s">
        <v>74</v>
      </c>
      <c r="H3417" t="s">
        <v>75</v>
      </c>
      <c r="I3417" t="s"/>
      <c r="J3417" t="s">
        <v>74</v>
      </c>
      <c r="K3417" t="n">
        <v>135.5</v>
      </c>
      <c r="L3417" t="s">
        <v>76</v>
      </c>
      <c r="M3417" t="s"/>
      <c r="N3417" t="s">
        <v>995</v>
      </c>
      <c r="O3417" t="s">
        <v>78</v>
      </c>
      <c r="P3417" t="s">
        <v>991</v>
      </c>
      <c r="Q3417" t="s"/>
      <c r="R3417" t="s">
        <v>112</v>
      </c>
      <c r="S3417" t="s">
        <v>1000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>
        <f>HYPERLINK("https://hotel-media.eclerx.com/savepage/tk_1546241518009266_sr_189.html","info")</f>
        <v/>
      </c>
      <c r="AA3417" t="n">
        <v>9610</v>
      </c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120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1055000</v>
      </c>
      <c r="AZ3417" t="s"/>
      <c r="BA3417" t="s"/>
      <c r="BB3417" t="n">
        <v>67412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989</v>
      </c>
      <c r="F3418" t="n">
        <v>76849</v>
      </c>
      <c r="G3418" t="s">
        <v>74</v>
      </c>
      <c r="H3418" t="s">
        <v>75</v>
      </c>
      <c r="I3418" t="s"/>
      <c r="J3418" t="s">
        <v>74</v>
      </c>
      <c r="K3418" t="n">
        <v>141.5</v>
      </c>
      <c r="L3418" t="s">
        <v>76</v>
      </c>
      <c r="M3418" t="s"/>
      <c r="N3418" t="s">
        <v>1001</v>
      </c>
      <c r="O3418" t="s">
        <v>78</v>
      </c>
      <c r="P3418" t="s">
        <v>991</v>
      </c>
      <c r="Q3418" t="s"/>
      <c r="R3418" t="s">
        <v>112</v>
      </c>
      <c r="S3418" t="s">
        <v>1002</v>
      </c>
      <c r="T3418" t="s">
        <v>81</v>
      </c>
      <c r="U3418" t="s">
        <v>82</v>
      </c>
      <c r="V3418" t="s">
        <v>83</v>
      </c>
      <c r="W3418" t="s">
        <v>109</v>
      </c>
      <c r="X3418" t="s"/>
      <c r="Y3418" t="s">
        <v>85</v>
      </c>
      <c r="Z3418">
        <f>HYPERLINK("https://hotel-media.eclerx.com/savepage/tk_1546241518009266_sr_189.html","info")</f>
        <v/>
      </c>
      <c r="AA3418" t="n">
        <v>9610</v>
      </c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120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1055000</v>
      </c>
      <c r="AZ3418" t="s"/>
      <c r="BA3418" t="s"/>
      <c r="BB3418" t="n">
        <v>67412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989</v>
      </c>
      <c r="F3419" t="n">
        <v>76849</v>
      </c>
      <c r="G3419" t="s">
        <v>74</v>
      </c>
      <c r="H3419" t="s">
        <v>75</v>
      </c>
      <c r="I3419" t="s"/>
      <c r="J3419" t="s">
        <v>74</v>
      </c>
      <c r="K3419" t="n">
        <v>151.5</v>
      </c>
      <c r="L3419" t="s">
        <v>76</v>
      </c>
      <c r="M3419" t="s"/>
      <c r="N3419" t="s">
        <v>996</v>
      </c>
      <c r="O3419" t="s">
        <v>78</v>
      </c>
      <c r="P3419" t="s">
        <v>991</v>
      </c>
      <c r="Q3419" t="s"/>
      <c r="R3419" t="s">
        <v>112</v>
      </c>
      <c r="S3419" t="s">
        <v>1003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>
        <f>HYPERLINK("https://hotel-media.eclerx.com/savepage/tk_1546241518009266_sr_189.html","info")</f>
        <v/>
      </c>
      <c r="AA3419" t="n">
        <v>9610</v>
      </c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120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1055000</v>
      </c>
      <c r="AZ3419" t="s"/>
      <c r="BA3419" t="s"/>
      <c r="BB3419" t="n">
        <v>67412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989</v>
      </c>
      <c r="F3420" t="n">
        <v>76849</v>
      </c>
      <c r="G3420" t="s">
        <v>74</v>
      </c>
      <c r="H3420" t="s">
        <v>75</v>
      </c>
      <c r="I3420" t="s"/>
      <c r="J3420" t="s">
        <v>74</v>
      </c>
      <c r="K3420" t="n">
        <v>154</v>
      </c>
      <c r="L3420" t="s">
        <v>76</v>
      </c>
      <c r="M3420" t="s"/>
      <c r="N3420" t="s">
        <v>996</v>
      </c>
      <c r="O3420" t="s">
        <v>78</v>
      </c>
      <c r="P3420" t="s">
        <v>991</v>
      </c>
      <c r="Q3420" t="s"/>
      <c r="R3420" t="s">
        <v>112</v>
      </c>
      <c r="S3420" t="s">
        <v>785</v>
      </c>
      <c r="T3420" t="s">
        <v>81</v>
      </c>
      <c r="U3420" t="s">
        <v>82</v>
      </c>
      <c r="V3420" t="s">
        <v>83</v>
      </c>
      <c r="W3420" t="s">
        <v>109</v>
      </c>
      <c r="X3420" t="s"/>
      <c r="Y3420" t="s">
        <v>85</v>
      </c>
      <c r="Z3420">
        <f>HYPERLINK("https://hotel-media.eclerx.com/savepage/tk_1546241518009266_sr_189.html","info")</f>
        <v/>
      </c>
      <c r="AA3420" t="n">
        <v>9610</v>
      </c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120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1055000</v>
      </c>
      <c r="AZ3420" t="s"/>
      <c r="BA3420" t="s"/>
      <c r="BB3420" t="n">
        <v>67412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989</v>
      </c>
      <c r="F3421" t="n">
        <v>76849</v>
      </c>
      <c r="G3421" t="s">
        <v>74</v>
      </c>
      <c r="H3421" t="s">
        <v>75</v>
      </c>
      <c r="I3421" t="s"/>
      <c r="J3421" t="s">
        <v>74</v>
      </c>
      <c r="K3421" t="n">
        <v>159.5</v>
      </c>
      <c r="L3421" t="s">
        <v>76</v>
      </c>
      <c r="M3421" t="s"/>
      <c r="N3421" t="s">
        <v>998</v>
      </c>
      <c r="O3421" t="s">
        <v>78</v>
      </c>
      <c r="P3421" t="s">
        <v>991</v>
      </c>
      <c r="Q3421" t="s"/>
      <c r="R3421" t="s">
        <v>112</v>
      </c>
      <c r="S3421" t="s">
        <v>1004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>
        <f>HYPERLINK("https://hotel-media.eclerx.com/savepage/tk_1546241518009266_sr_189.html","info")</f>
        <v/>
      </c>
      <c r="AA3421" t="n">
        <v>9610</v>
      </c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120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1055000</v>
      </c>
      <c r="AZ3421" t="s"/>
      <c r="BA3421" t="s"/>
      <c r="BB3421" t="n">
        <v>67412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989</v>
      </c>
      <c r="F3422" t="n">
        <v>76849</v>
      </c>
      <c r="G3422" t="s">
        <v>74</v>
      </c>
      <c r="H3422" t="s">
        <v>75</v>
      </c>
      <c r="I3422" t="s"/>
      <c r="J3422" t="s">
        <v>74</v>
      </c>
      <c r="K3422" t="n">
        <v>160</v>
      </c>
      <c r="L3422" t="s">
        <v>76</v>
      </c>
      <c r="M3422" t="s"/>
      <c r="N3422" t="s">
        <v>993</v>
      </c>
      <c r="O3422" t="s">
        <v>78</v>
      </c>
      <c r="P3422" t="s">
        <v>991</v>
      </c>
      <c r="Q3422" t="s"/>
      <c r="R3422" t="s">
        <v>112</v>
      </c>
      <c r="S3422" t="s">
        <v>1005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>
        <f>HYPERLINK("https://hotel-media.eclerx.com/savepage/tk_1546241518009266_sr_189.html","info")</f>
        <v/>
      </c>
      <c r="AA3422" t="n">
        <v>9610</v>
      </c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120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1055000</v>
      </c>
      <c r="AZ3422" t="s"/>
      <c r="BA3422" t="s"/>
      <c r="BB3422" t="n">
        <v>67412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989</v>
      </c>
      <c r="F3423" t="n">
        <v>76849</v>
      </c>
      <c r="G3423" t="s">
        <v>74</v>
      </c>
      <c r="H3423" t="s">
        <v>75</v>
      </c>
      <c r="I3423" t="s"/>
      <c r="J3423" t="s">
        <v>74</v>
      </c>
      <c r="K3423" t="n">
        <v>160</v>
      </c>
      <c r="L3423" t="s">
        <v>76</v>
      </c>
      <c r="M3423" t="s"/>
      <c r="N3423" t="s">
        <v>995</v>
      </c>
      <c r="O3423" t="s">
        <v>78</v>
      </c>
      <c r="P3423" t="s">
        <v>991</v>
      </c>
      <c r="Q3423" t="s"/>
      <c r="R3423" t="s">
        <v>112</v>
      </c>
      <c r="S3423" t="s">
        <v>1005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>
        <f>HYPERLINK("https://hotel-media.eclerx.com/savepage/tk_1546241518009266_sr_189.html","info")</f>
        <v/>
      </c>
      <c r="AA3423" t="n">
        <v>9610</v>
      </c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120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1055000</v>
      </c>
      <c r="AZ3423" t="s"/>
      <c r="BA3423" t="s"/>
      <c r="BB3423" t="n">
        <v>67412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989</v>
      </c>
      <c r="F3424" t="n">
        <v>76849</v>
      </c>
      <c r="G3424" t="s">
        <v>74</v>
      </c>
      <c r="H3424" t="s">
        <v>75</v>
      </c>
      <c r="I3424" t="s"/>
      <c r="J3424" t="s">
        <v>74</v>
      </c>
      <c r="K3424" t="n">
        <v>164</v>
      </c>
      <c r="L3424" t="s">
        <v>76</v>
      </c>
      <c r="M3424" t="s"/>
      <c r="N3424" t="s">
        <v>998</v>
      </c>
      <c r="O3424" t="s">
        <v>78</v>
      </c>
      <c r="P3424" t="s">
        <v>991</v>
      </c>
      <c r="Q3424" t="s"/>
      <c r="R3424" t="s">
        <v>112</v>
      </c>
      <c r="S3424" t="s">
        <v>1006</v>
      </c>
      <c r="T3424" t="s">
        <v>81</v>
      </c>
      <c r="U3424" t="s">
        <v>82</v>
      </c>
      <c r="V3424" t="s">
        <v>83</v>
      </c>
      <c r="W3424" t="s">
        <v>109</v>
      </c>
      <c r="X3424" t="s"/>
      <c r="Y3424" t="s">
        <v>85</v>
      </c>
      <c r="Z3424">
        <f>HYPERLINK("https://hotel-media.eclerx.com/savepage/tk_1546241518009266_sr_189.html","info")</f>
        <v/>
      </c>
      <c r="AA3424" t="n">
        <v>9610</v>
      </c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120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1055000</v>
      </c>
      <c r="AZ3424" t="s"/>
      <c r="BA3424" t="s"/>
      <c r="BB3424" t="n">
        <v>67412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989</v>
      </c>
      <c r="F3425" t="n">
        <v>76849</v>
      </c>
      <c r="G3425" t="s">
        <v>74</v>
      </c>
      <c r="H3425" t="s">
        <v>75</v>
      </c>
      <c r="I3425" t="s"/>
      <c r="J3425" t="s">
        <v>74</v>
      </c>
      <c r="K3425" t="n">
        <v>167.5</v>
      </c>
      <c r="L3425" t="s">
        <v>76</v>
      </c>
      <c r="M3425" t="s"/>
      <c r="N3425" t="s">
        <v>1001</v>
      </c>
      <c r="O3425" t="s">
        <v>78</v>
      </c>
      <c r="P3425" t="s">
        <v>991</v>
      </c>
      <c r="Q3425" t="s"/>
      <c r="R3425" t="s">
        <v>112</v>
      </c>
      <c r="S3425" t="s">
        <v>1007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>
        <f>HYPERLINK("https://hotel-media.eclerx.com/savepage/tk_1546241518009266_sr_189.html","info")</f>
        <v/>
      </c>
      <c r="AA3425" t="n">
        <v>9610</v>
      </c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120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1055000</v>
      </c>
      <c r="AZ3425" t="s"/>
      <c r="BA3425" t="s"/>
      <c r="BB3425" t="n">
        <v>67412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989</v>
      </c>
      <c r="F3426" t="n">
        <v>76849</v>
      </c>
      <c r="G3426" t="s">
        <v>74</v>
      </c>
      <c r="H3426" t="s">
        <v>75</v>
      </c>
      <c r="I3426" t="s"/>
      <c r="J3426" t="s">
        <v>74</v>
      </c>
      <c r="K3426" t="n">
        <v>174</v>
      </c>
      <c r="L3426" t="s">
        <v>76</v>
      </c>
      <c r="M3426" t="s"/>
      <c r="N3426" t="s">
        <v>1001</v>
      </c>
      <c r="O3426" t="s">
        <v>78</v>
      </c>
      <c r="P3426" t="s">
        <v>991</v>
      </c>
      <c r="Q3426" t="s"/>
      <c r="R3426" t="s">
        <v>112</v>
      </c>
      <c r="S3426" t="s">
        <v>1008</v>
      </c>
      <c r="T3426" t="s">
        <v>81</v>
      </c>
      <c r="U3426" t="s">
        <v>82</v>
      </c>
      <c r="V3426" t="s">
        <v>83</v>
      </c>
      <c r="W3426" t="s">
        <v>109</v>
      </c>
      <c r="X3426" t="s"/>
      <c r="Y3426" t="s">
        <v>85</v>
      </c>
      <c r="Z3426">
        <f>HYPERLINK("https://hotel-media.eclerx.com/savepage/tk_1546241518009266_sr_189.html","info")</f>
        <v/>
      </c>
      <c r="AA3426" t="n">
        <v>9610</v>
      </c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120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1055000</v>
      </c>
      <c r="AZ3426" t="s"/>
      <c r="BA3426" t="s"/>
      <c r="BB3426" t="n">
        <v>67412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989</v>
      </c>
      <c r="F3427" t="n">
        <v>76849</v>
      </c>
      <c r="G3427" t="s">
        <v>74</v>
      </c>
      <c r="H3427" t="s">
        <v>75</v>
      </c>
      <c r="I3427" t="s"/>
      <c r="J3427" t="s">
        <v>74</v>
      </c>
      <c r="K3427" t="n">
        <v>180</v>
      </c>
      <c r="L3427" t="s">
        <v>76</v>
      </c>
      <c r="M3427" t="s"/>
      <c r="N3427" t="s">
        <v>996</v>
      </c>
      <c r="O3427" t="s">
        <v>78</v>
      </c>
      <c r="P3427" t="s">
        <v>991</v>
      </c>
      <c r="Q3427" t="s"/>
      <c r="R3427" t="s">
        <v>112</v>
      </c>
      <c r="S3427" t="s">
        <v>868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>
        <f>HYPERLINK("https://hotel-media.eclerx.com/savepage/tk_1546241518009266_sr_189.html","info")</f>
        <v/>
      </c>
      <c r="AA3427" t="n">
        <v>9610</v>
      </c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120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1055000</v>
      </c>
      <c r="AZ3427" t="s"/>
      <c r="BA3427" t="s"/>
      <c r="BB3427" t="n">
        <v>67412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989</v>
      </c>
      <c r="F3428" t="n">
        <v>76849</v>
      </c>
      <c r="G3428" t="s">
        <v>74</v>
      </c>
      <c r="H3428" t="s">
        <v>75</v>
      </c>
      <c r="I3428" t="s"/>
      <c r="J3428" t="s">
        <v>74</v>
      </c>
      <c r="K3428" t="n">
        <v>190</v>
      </c>
      <c r="L3428" t="s">
        <v>76</v>
      </c>
      <c r="M3428" t="s"/>
      <c r="N3428" t="s">
        <v>998</v>
      </c>
      <c r="O3428" t="s">
        <v>78</v>
      </c>
      <c r="P3428" t="s">
        <v>991</v>
      </c>
      <c r="Q3428" t="s"/>
      <c r="R3428" t="s">
        <v>112</v>
      </c>
      <c r="S3428" t="s">
        <v>1009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>
        <f>HYPERLINK("https://hotel-media.eclerx.com/savepage/tk_1546241518009266_sr_189.html","info")</f>
        <v/>
      </c>
      <c r="AA3428" t="n">
        <v>9610</v>
      </c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120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1055000</v>
      </c>
      <c r="AZ3428" t="s"/>
      <c r="BA3428" t="s"/>
      <c r="BB3428" t="n">
        <v>67412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989</v>
      </c>
      <c r="F3429" t="n">
        <v>76849</v>
      </c>
      <c r="G3429" t="s">
        <v>74</v>
      </c>
      <c r="H3429" t="s">
        <v>75</v>
      </c>
      <c r="I3429" t="s"/>
      <c r="J3429" t="s">
        <v>74</v>
      </c>
      <c r="K3429" t="n">
        <v>200</v>
      </c>
      <c r="L3429" t="s">
        <v>76</v>
      </c>
      <c r="M3429" t="s"/>
      <c r="N3429" t="s">
        <v>1001</v>
      </c>
      <c r="O3429" t="s">
        <v>78</v>
      </c>
      <c r="P3429" t="s">
        <v>991</v>
      </c>
      <c r="Q3429" t="s"/>
      <c r="R3429" t="s">
        <v>112</v>
      </c>
      <c r="S3429" t="s">
        <v>1010</v>
      </c>
      <c r="T3429" t="s">
        <v>81</v>
      </c>
      <c r="U3429" t="s">
        <v>82</v>
      </c>
      <c r="V3429" t="s">
        <v>83</v>
      </c>
      <c r="W3429" t="s">
        <v>84</v>
      </c>
      <c r="X3429" t="s"/>
      <c r="Y3429" t="s">
        <v>85</v>
      </c>
      <c r="Z3429">
        <f>HYPERLINK("https://hotel-media.eclerx.com/savepage/tk_1546241518009266_sr_189.html","info")</f>
        <v/>
      </c>
      <c r="AA3429" t="n">
        <v>9610</v>
      </c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120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1055000</v>
      </c>
      <c r="AZ3429" t="s"/>
      <c r="BA3429" t="s"/>
      <c r="BB3429" t="n">
        <v>67412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2448</v>
      </c>
      <c r="F3430" t="n">
        <v>1035598</v>
      </c>
      <c r="G3430" t="s">
        <v>74</v>
      </c>
      <c r="H3430" t="s">
        <v>75</v>
      </c>
      <c r="I3430" t="s"/>
      <c r="J3430" t="s">
        <v>74</v>
      </c>
      <c r="K3430" t="n">
        <v>124.74</v>
      </c>
      <c r="L3430" t="s">
        <v>76</v>
      </c>
      <c r="M3430" t="s"/>
      <c r="N3430" t="s">
        <v>2449</v>
      </c>
      <c r="O3430" t="s">
        <v>78</v>
      </c>
      <c r="P3430" t="s">
        <v>2450</v>
      </c>
      <c r="Q3430" t="s"/>
      <c r="R3430" t="s">
        <v>112</v>
      </c>
      <c r="S3430" t="s">
        <v>2451</v>
      </c>
      <c r="T3430" t="s">
        <v>81</v>
      </c>
      <c r="U3430" t="s">
        <v>82</v>
      </c>
      <c r="V3430" t="s">
        <v>83</v>
      </c>
      <c r="W3430" t="s">
        <v>109</v>
      </c>
      <c r="X3430" t="s"/>
      <c r="Y3430" t="s">
        <v>85</v>
      </c>
      <c r="Z3430">
        <f>HYPERLINK("https://hotel-media.eclerx.com/savepage/tk_15462416163300025_sr_188.html","info")</f>
        <v/>
      </c>
      <c r="AA3430" t="n">
        <v>172544</v>
      </c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186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2071540</v>
      </c>
      <c r="AZ3430" t="s">
        <v>2452</v>
      </c>
      <c r="BA3430" t="s"/>
      <c r="BB3430" t="n">
        <v>549129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2448</v>
      </c>
      <c r="F3431" t="n">
        <v>1035598</v>
      </c>
      <c r="G3431" t="s">
        <v>74</v>
      </c>
      <c r="H3431" t="s">
        <v>75</v>
      </c>
      <c r="I3431" t="s"/>
      <c r="J3431" t="s">
        <v>74</v>
      </c>
      <c r="K3431" t="n">
        <v>155.93</v>
      </c>
      <c r="L3431" t="s">
        <v>76</v>
      </c>
      <c r="M3431" t="s"/>
      <c r="N3431" t="s">
        <v>2453</v>
      </c>
      <c r="O3431" t="s">
        <v>78</v>
      </c>
      <c r="P3431" t="s">
        <v>2450</v>
      </c>
      <c r="Q3431" t="s"/>
      <c r="R3431" t="s">
        <v>112</v>
      </c>
      <c r="S3431" t="s">
        <v>2454</v>
      </c>
      <c r="T3431" t="s">
        <v>81</v>
      </c>
      <c r="U3431" t="s">
        <v>82</v>
      </c>
      <c r="V3431" t="s">
        <v>83</v>
      </c>
      <c r="W3431" t="s">
        <v>109</v>
      </c>
      <c r="X3431" t="s"/>
      <c r="Y3431" t="s">
        <v>85</v>
      </c>
      <c r="Z3431">
        <f>HYPERLINK("https://hotel-media.eclerx.com/savepage/tk_15462416163300025_sr_188.html","info")</f>
        <v/>
      </c>
      <c r="AA3431" t="n">
        <v>172544</v>
      </c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186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2071540</v>
      </c>
      <c r="AZ3431" t="s">
        <v>2452</v>
      </c>
      <c r="BA3431" t="s"/>
      <c r="BB3431" t="n">
        <v>549129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2448</v>
      </c>
      <c r="F3432" t="n">
        <v>1035598</v>
      </c>
      <c r="G3432" t="s">
        <v>74</v>
      </c>
      <c r="H3432" t="s">
        <v>75</v>
      </c>
      <c r="I3432" t="s"/>
      <c r="J3432" t="s">
        <v>74</v>
      </c>
      <c r="K3432" t="n">
        <v>124.74</v>
      </c>
      <c r="L3432" t="s">
        <v>76</v>
      </c>
      <c r="M3432" t="s"/>
      <c r="N3432" t="s">
        <v>2455</v>
      </c>
      <c r="O3432" t="s">
        <v>78</v>
      </c>
      <c r="P3432" t="s">
        <v>2450</v>
      </c>
      <c r="Q3432" t="s"/>
      <c r="R3432" t="s">
        <v>112</v>
      </c>
      <c r="S3432" t="s">
        <v>2451</v>
      </c>
      <c r="T3432" t="s">
        <v>81</v>
      </c>
      <c r="U3432" t="s">
        <v>82</v>
      </c>
      <c r="V3432" t="s">
        <v>83</v>
      </c>
      <c r="W3432" t="s">
        <v>109</v>
      </c>
      <c r="X3432" t="s"/>
      <c r="Y3432" t="s">
        <v>85</v>
      </c>
      <c r="Z3432">
        <f>HYPERLINK("https://hotel-media.eclerx.com/savepage/tk_15462416163300025_sr_188.html","info")</f>
        <v/>
      </c>
      <c r="AA3432" t="n">
        <v>172544</v>
      </c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186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2071540</v>
      </c>
      <c r="AZ3432" t="s">
        <v>2452</v>
      </c>
      <c r="BA3432" t="s"/>
      <c r="BB3432" t="n">
        <v>549129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2448</v>
      </c>
      <c r="F3433" t="n">
        <v>1035598</v>
      </c>
      <c r="G3433" t="s">
        <v>74</v>
      </c>
      <c r="H3433" t="s">
        <v>75</v>
      </c>
      <c r="I3433" t="s"/>
      <c r="J3433" t="s">
        <v>74</v>
      </c>
      <c r="K3433" t="n">
        <v>141.54</v>
      </c>
      <c r="L3433" t="s">
        <v>76</v>
      </c>
      <c r="M3433" t="s"/>
      <c r="N3433" t="s">
        <v>2456</v>
      </c>
      <c r="O3433" t="s">
        <v>78</v>
      </c>
      <c r="P3433" t="s">
        <v>2450</v>
      </c>
      <c r="Q3433" t="s"/>
      <c r="R3433" t="s">
        <v>112</v>
      </c>
      <c r="S3433" t="s">
        <v>2457</v>
      </c>
      <c r="T3433" t="s">
        <v>81</v>
      </c>
      <c r="U3433" t="s">
        <v>82</v>
      </c>
      <c r="V3433" t="s">
        <v>83</v>
      </c>
      <c r="W3433" t="s">
        <v>109</v>
      </c>
      <c r="X3433" t="s"/>
      <c r="Y3433" t="s">
        <v>85</v>
      </c>
      <c r="Z3433">
        <f>HYPERLINK("https://hotel-media.eclerx.com/savepage/tk_15462416163300025_sr_188.html","info")</f>
        <v/>
      </c>
      <c r="AA3433" t="n">
        <v>172544</v>
      </c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186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2071540</v>
      </c>
      <c r="AZ3433" t="s">
        <v>2452</v>
      </c>
      <c r="BA3433" t="s"/>
      <c r="BB3433" t="n">
        <v>549129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2448</v>
      </c>
      <c r="F3434" t="n">
        <v>1035598</v>
      </c>
      <c r="G3434" t="s">
        <v>74</v>
      </c>
      <c r="H3434" t="s">
        <v>75</v>
      </c>
      <c r="I3434" t="s"/>
      <c r="J3434" t="s">
        <v>74</v>
      </c>
      <c r="K3434" t="n">
        <v>149.94</v>
      </c>
      <c r="L3434" t="s">
        <v>76</v>
      </c>
      <c r="M3434" t="s"/>
      <c r="N3434" t="s">
        <v>2458</v>
      </c>
      <c r="O3434" t="s">
        <v>78</v>
      </c>
      <c r="P3434" t="s">
        <v>2450</v>
      </c>
      <c r="Q3434" t="s"/>
      <c r="R3434" t="s">
        <v>112</v>
      </c>
      <c r="S3434" t="s">
        <v>2459</v>
      </c>
      <c r="T3434" t="s">
        <v>81</v>
      </c>
      <c r="U3434" t="s">
        <v>82</v>
      </c>
      <c r="V3434" t="s">
        <v>83</v>
      </c>
      <c r="W3434" t="s">
        <v>109</v>
      </c>
      <c r="X3434" t="s"/>
      <c r="Y3434" t="s">
        <v>85</v>
      </c>
      <c r="Z3434">
        <f>HYPERLINK("https://hotel-media.eclerx.com/savepage/tk_15462416163300025_sr_188.html","info")</f>
        <v/>
      </c>
      <c r="AA3434" t="n">
        <v>172544</v>
      </c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186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2071540</v>
      </c>
      <c r="AZ3434" t="s">
        <v>2452</v>
      </c>
      <c r="BA3434" t="s"/>
      <c r="BB3434" t="n">
        <v>549129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2448</v>
      </c>
      <c r="F3435" t="n">
        <v>1035598</v>
      </c>
      <c r="G3435" t="s">
        <v>74</v>
      </c>
      <c r="H3435" t="s">
        <v>75</v>
      </c>
      <c r="I3435" t="s"/>
      <c r="J3435" t="s">
        <v>74</v>
      </c>
      <c r="K3435" t="n">
        <v>150.99</v>
      </c>
      <c r="L3435" t="s">
        <v>76</v>
      </c>
      <c r="M3435" t="s"/>
      <c r="N3435" t="s">
        <v>2453</v>
      </c>
      <c r="O3435" t="s">
        <v>78</v>
      </c>
      <c r="P3435" t="s">
        <v>2450</v>
      </c>
      <c r="Q3435" t="s"/>
      <c r="R3435" t="s">
        <v>112</v>
      </c>
      <c r="S3435" t="s">
        <v>2460</v>
      </c>
      <c r="T3435" t="s">
        <v>81</v>
      </c>
      <c r="U3435" t="s">
        <v>82</v>
      </c>
      <c r="V3435" t="s">
        <v>83</v>
      </c>
      <c r="W3435" t="s">
        <v>84</v>
      </c>
      <c r="X3435" t="s"/>
      <c r="Y3435" t="s">
        <v>85</v>
      </c>
      <c r="Z3435">
        <f>HYPERLINK("https://hotel-media.eclerx.com/savepage/tk_15462416163300025_sr_188.html","info")</f>
        <v/>
      </c>
      <c r="AA3435" t="n">
        <v>172544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186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2071540</v>
      </c>
      <c r="AZ3435" t="s">
        <v>2452</v>
      </c>
      <c r="BA3435" t="s"/>
      <c r="BB3435" t="n">
        <v>549129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2448</v>
      </c>
      <c r="F3436" t="n">
        <v>1035598</v>
      </c>
      <c r="G3436" t="s">
        <v>74</v>
      </c>
      <c r="H3436" t="s">
        <v>75</v>
      </c>
      <c r="I3436" t="s"/>
      <c r="J3436" t="s">
        <v>74</v>
      </c>
      <c r="K3436" t="n">
        <v>150.99</v>
      </c>
      <c r="L3436" t="s">
        <v>76</v>
      </c>
      <c r="M3436" t="s"/>
      <c r="N3436" t="s">
        <v>2455</v>
      </c>
      <c r="O3436" t="s">
        <v>78</v>
      </c>
      <c r="P3436" t="s">
        <v>2450</v>
      </c>
      <c r="Q3436" t="s"/>
      <c r="R3436" t="s">
        <v>112</v>
      </c>
      <c r="S3436" t="s">
        <v>2460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>
        <f>HYPERLINK("https://hotel-media.eclerx.com/savepage/tk_15462416163300025_sr_188.html","info")</f>
        <v/>
      </c>
      <c r="AA3436" t="n">
        <v>172544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186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2071540</v>
      </c>
      <c r="AZ3436" t="s">
        <v>2452</v>
      </c>
      <c r="BA3436" t="s"/>
      <c r="BB3436" t="n">
        <v>549129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2448</v>
      </c>
      <c r="F3437" t="n">
        <v>1035598</v>
      </c>
      <c r="G3437" t="s">
        <v>74</v>
      </c>
      <c r="H3437" t="s">
        <v>75</v>
      </c>
      <c r="I3437" t="s"/>
      <c r="J3437" t="s">
        <v>74</v>
      </c>
      <c r="K3437" t="n">
        <v>155.93</v>
      </c>
      <c r="L3437" t="s">
        <v>76</v>
      </c>
      <c r="M3437" t="s"/>
      <c r="N3437" t="s">
        <v>2455</v>
      </c>
      <c r="O3437" t="s">
        <v>78</v>
      </c>
      <c r="P3437" t="s">
        <v>2450</v>
      </c>
      <c r="Q3437" t="s"/>
      <c r="R3437" t="s">
        <v>112</v>
      </c>
      <c r="S3437" t="s">
        <v>2454</v>
      </c>
      <c r="T3437" t="s">
        <v>81</v>
      </c>
      <c r="U3437" t="s">
        <v>82</v>
      </c>
      <c r="V3437" t="s">
        <v>83</v>
      </c>
      <c r="W3437" t="s">
        <v>109</v>
      </c>
      <c r="X3437" t="s"/>
      <c r="Y3437" t="s">
        <v>85</v>
      </c>
      <c r="Z3437">
        <f>HYPERLINK("https://hotel-media.eclerx.com/savepage/tk_15462416163300025_sr_188.html","info")</f>
        <v/>
      </c>
      <c r="AA3437" t="n">
        <v>172544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186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2071540</v>
      </c>
      <c r="AZ3437" t="s">
        <v>2452</v>
      </c>
      <c r="BA3437" t="s"/>
      <c r="BB3437" t="n">
        <v>549129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2448</v>
      </c>
      <c r="F3438" t="n">
        <v>1035598</v>
      </c>
      <c r="G3438" t="s">
        <v>74</v>
      </c>
      <c r="H3438" t="s">
        <v>75</v>
      </c>
      <c r="I3438" t="s"/>
      <c r="J3438" t="s">
        <v>74</v>
      </c>
      <c r="K3438" t="n">
        <v>166.74</v>
      </c>
      <c r="L3438" t="s">
        <v>76</v>
      </c>
      <c r="M3438" t="s"/>
      <c r="N3438" t="s">
        <v>2461</v>
      </c>
      <c r="O3438" t="s">
        <v>78</v>
      </c>
      <c r="P3438" t="s">
        <v>2450</v>
      </c>
      <c r="Q3438" t="s"/>
      <c r="R3438" t="s">
        <v>112</v>
      </c>
      <c r="S3438" t="s">
        <v>2462</v>
      </c>
      <c r="T3438" t="s">
        <v>81</v>
      </c>
      <c r="U3438" t="s">
        <v>82</v>
      </c>
      <c r="V3438" t="s">
        <v>83</v>
      </c>
      <c r="W3438" t="s">
        <v>109</v>
      </c>
      <c r="X3438" t="s"/>
      <c r="Y3438" t="s">
        <v>85</v>
      </c>
      <c r="Z3438">
        <f>HYPERLINK("https://hotel-media.eclerx.com/savepage/tk_15462416163300025_sr_188.html","info")</f>
        <v/>
      </c>
      <c r="AA3438" t="n">
        <v>172544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186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2071540</v>
      </c>
      <c r="AZ3438" t="s">
        <v>2452</v>
      </c>
      <c r="BA3438" t="s"/>
      <c r="BB3438" t="n">
        <v>549129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2448</v>
      </c>
      <c r="F3439" t="n">
        <v>1035598</v>
      </c>
      <c r="G3439" t="s">
        <v>74</v>
      </c>
      <c r="H3439" t="s">
        <v>75</v>
      </c>
      <c r="I3439" t="s"/>
      <c r="J3439" t="s">
        <v>74</v>
      </c>
      <c r="K3439" t="n">
        <v>167.79</v>
      </c>
      <c r="L3439" t="s">
        <v>76</v>
      </c>
      <c r="M3439" t="s"/>
      <c r="N3439" t="s">
        <v>2456</v>
      </c>
      <c r="O3439" t="s">
        <v>78</v>
      </c>
      <c r="P3439" t="s">
        <v>2450</v>
      </c>
      <c r="Q3439" t="s"/>
      <c r="R3439" t="s">
        <v>112</v>
      </c>
      <c r="S3439" t="s">
        <v>2463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>
        <f>HYPERLINK("https://hotel-media.eclerx.com/savepage/tk_15462416163300025_sr_188.html","info")</f>
        <v/>
      </c>
      <c r="AA3439" t="n">
        <v>172544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186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2071540</v>
      </c>
      <c r="AZ3439" t="s">
        <v>2452</v>
      </c>
      <c r="BA3439" t="s"/>
      <c r="BB3439" t="n">
        <v>549129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2448</v>
      </c>
      <c r="F3440" t="n">
        <v>1035598</v>
      </c>
      <c r="G3440" t="s">
        <v>74</v>
      </c>
      <c r="H3440" t="s">
        <v>75</v>
      </c>
      <c r="I3440" t="s"/>
      <c r="J3440" t="s">
        <v>74</v>
      </c>
      <c r="K3440" t="n">
        <v>176.19</v>
      </c>
      <c r="L3440" t="s">
        <v>76</v>
      </c>
      <c r="M3440" t="s"/>
      <c r="N3440" t="s">
        <v>2458</v>
      </c>
      <c r="O3440" t="s">
        <v>78</v>
      </c>
      <c r="P3440" t="s">
        <v>2450</v>
      </c>
      <c r="Q3440" t="s"/>
      <c r="R3440" t="s">
        <v>112</v>
      </c>
      <c r="S3440" t="s">
        <v>2464</v>
      </c>
      <c r="T3440" t="s">
        <v>81</v>
      </c>
      <c r="U3440" t="s">
        <v>82</v>
      </c>
      <c r="V3440" t="s">
        <v>83</v>
      </c>
      <c r="W3440" t="s">
        <v>84</v>
      </c>
      <c r="X3440" t="s"/>
      <c r="Y3440" t="s">
        <v>85</v>
      </c>
      <c r="Z3440">
        <f>HYPERLINK("https://hotel-media.eclerx.com/savepage/tk_15462416163300025_sr_188.html","info")</f>
        <v/>
      </c>
      <c r="AA3440" t="n">
        <v>172544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186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2071540</v>
      </c>
      <c r="AZ3440" t="s">
        <v>2452</v>
      </c>
      <c r="BA3440" t="s"/>
      <c r="BB3440" t="n">
        <v>549129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2448</v>
      </c>
      <c r="F3441" t="n">
        <v>1035598</v>
      </c>
      <c r="G3441" t="s">
        <v>74</v>
      </c>
      <c r="H3441" t="s">
        <v>75</v>
      </c>
      <c r="I3441" t="s"/>
      <c r="J3441" t="s">
        <v>74</v>
      </c>
      <c r="K3441" t="n">
        <v>176.93</v>
      </c>
      <c r="L3441" t="s">
        <v>76</v>
      </c>
      <c r="M3441" t="s"/>
      <c r="N3441" t="s">
        <v>2456</v>
      </c>
      <c r="O3441" t="s">
        <v>78</v>
      </c>
      <c r="P3441" t="s">
        <v>2450</v>
      </c>
      <c r="Q3441" t="s"/>
      <c r="R3441" t="s">
        <v>112</v>
      </c>
      <c r="S3441" t="s">
        <v>2465</v>
      </c>
      <c r="T3441" t="s">
        <v>81</v>
      </c>
      <c r="U3441" t="s">
        <v>82</v>
      </c>
      <c r="V3441" t="s">
        <v>83</v>
      </c>
      <c r="W3441" t="s">
        <v>109</v>
      </c>
      <c r="X3441" t="s"/>
      <c r="Y3441" t="s">
        <v>85</v>
      </c>
      <c r="Z3441">
        <f>HYPERLINK("https://hotel-media.eclerx.com/savepage/tk_15462416163300025_sr_188.html","info")</f>
        <v/>
      </c>
      <c r="AA3441" t="n">
        <v>172544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186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2071540</v>
      </c>
      <c r="AZ3441" t="s">
        <v>2452</v>
      </c>
      <c r="BA3441" t="s"/>
      <c r="BB3441" t="n">
        <v>549129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2448</v>
      </c>
      <c r="F3442" t="n">
        <v>1035598</v>
      </c>
      <c r="G3442" t="s">
        <v>74</v>
      </c>
      <c r="H3442" t="s">
        <v>75</v>
      </c>
      <c r="I3442" t="s"/>
      <c r="J3442" t="s">
        <v>74</v>
      </c>
      <c r="K3442" t="n">
        <v>182.18</v>
      </c>
      <c r="L3442" t="s">
        <v>76</v>
      </c>
      <c r="M3442" t="s"/>
      <c r="N3442" t="s">
        <v>2453</v>
      </c>
      <c r="O3442" t="s">
        <v>78</v>
      </c>
      <c r="P3442" t="s">
        <v>2450</v>
      </c>
      <c r="Q3442" t="s"/>
      <c r="R3442" t="s">
        <v>112</v>
      </c>
      <c r="S3442" t="s">
        <v>2466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>
        <f>HYPERLINK("https://hotel-media.eclerx.com/savepage/tk_15462416163300025_sr_188.html","info")</f>
        <v/>
      </c>
      <c r="AA3442" t="n">
        <v>172544</v>
      </c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186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2071540</v>
      </c>
      <c r="AZ3442" t="s">
        <v>2452</v>
      </c>
      <c r="BA3442" t="s"/>
      <c r="BB3442" t="n">
        <v>549129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2448</v>
      </c>
      <c r="F3443" t="n">
        <v>1035598</v>
      </c>
      <c r="G3443" t="s">
        <v>74</v>
      </c>
      <c r="H3443" t="s">
        <v>75</v>
      </c>
      <c r="I3443" t="s"/>
      <c r="J3443" t="s">
        <v>74</v>
      </c>
      <c r="K3443" t="n">
        <v>182.18</v>
      </c>
      <c r="L3443" t="s">
        <v>76</v>
      </c>
      <c r="M3443" t="s"/>
      <c r="N3443" t="s">
        <v>2455</v>
      </c>
      <c r="O3443" t="s">
        <v>78</v>
      </c>
      <c r="P3443" t="s">
        <v>2450</v>
      </c>
      <c r="Q3443" t="s"/>
      <c r="R3443" t="s">
        <v>112</v>
      </c>
      <c r="S3443" t="s">
        <v>2466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>
        <f>HYPERLINK("https://hotel-media.eclerx.com/savepage/tk_15462416163300025_sr_188.html","info")</f>
        <v/>
      </c>
      <c r="AA3443" t="n">
        <v>172544</v>
      </c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186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2071540</v>
      </c>
      <c r="AZ3443" t="s">
        <v>2452</v>
      </c>
      <c r="BA3443" t="s"/>
      <c r="BB3443" t="n">
        <v>549129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2448</v>
      </c>
      <c r="F3444" t="n">
        <v>1035598</v>
      </c>
      <c r="G3444" t="s">
        <v>74</v>
      </c>
      <c r="H3444" t="s">
        <v>75</v>
      </c>
      <c r="I3444" t="s"/>
      <c r="J3444" t="s">
        <v>74</v>
      </c>
      <c r="K3444" t="n">
        <v>187.43</v>
      </c>
      <c r="L3444" t="s">
        <v>76</v>
      </c>
      <c r="M3444" t="s"/>
      <c r="N3444" t="s">
        <v>2458</v>
      </c>
      <c r="O3444" t="s">
        <v>78</v>
      </c>
      <c r="P3444" t="s">
        <v>2450</v>
      </c>
      <c r="Q3444" t="s"/>
      <c r="R3444" t="s">
        <v>112</v>
      </c>
      <c r="S3444" t="s">
        <v>2467</v>
      </c>
      <c r="T3444" t="s">
        <v>81</v>
      </c>
      <c r="U3444" t="s">
        <v>82</v>
      </c>
      <c r="V3444" t="s">
        <v>83</v>
      </c>
      <c r="W3444" t="s">
        <v>109</v>
      </c>
      <c r="X3444" t="s"/>
      <c r="Y3444" t="s">
        <v>85</v>
      </c>
      <c r="Z3444">
        <f>HYPERLINK("https://hotel-media.eclerx.com/savepage/tk_15462416163300025_sr_188.html","info")</f>
        <v/>
      </c>
      <c r="AA3444" t="n">
        <v>172544</v>
      </c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186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2071540</v>
      </c>
      <c r="AZ3444" t="s">
        <v>2452</v>
      </c>
      <c r="BA3444" t="s"/>
      <c r="BB3444" t="n">
        <v>549129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2448</v>
      </c>
      <c r="F3445" t="n">
        <v>1035598</v>
      </c>
      <c r="G3445" t="s">
        <v>74</v>
      </c>
      <c r="H3445" t="s">
        <v>75</v>
      </c>
      <c r="I3445" t="s"/>
      <c r="J3445" t="s">
        <v>74</v>
      </c>
      <c r="K3445" t="n">
        <v>192.99</v>
      </c>
      <c r="L3445" t="s">
        <v>76</v>
      </c>
      <c r="M3445" t="s"/>
      <c r="N3445" t="s">
        <v>2461</v>
      </c>
      <c r="O3445" t="s">
        <v>78</v>
      </c>
      <c r="P3445" t="s">
        <v>2450</v>
      </c>
      <c r="Q3445" t="s"/>
      <c r="R3445" t="s">
        <v>112</v>
      </c>
      <c r="S3445" t="s">
        <v>2468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>
        <f>HYPERLINK("https://hotel-media.eclerx.com/savepage/tk_15462416163300025_sr_188.html","info")</f>
        <v/>
      </c>
      <c r="AA3445" t="n">
        <v>172544</v>
      </c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186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2071540</v>
      </c>
      <c r="AZ3445" t="s">
        <v>2452</v>
      </c>
      <c r="BA3445" t="s"/>
      <c r="BB3445" t="n">
        <v>549129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2448</v>
      </c>
      <c r="F3446" t="n">
        <v>1035598</v>
      </c>
      <c r="G3446" t="s">
        <v>74</v>
      </c>
      <c r="H3446" t="s">
        <v>75</v>
      </c>
      <c r="I3446" t="s"/>
      <c r="J3446" t="s">
        <v>74</v>
      </c>
      <c r="K3446" t="n">
        <v>203.18</v>
      </c>
      <c r="L3446" t="s">
        <v>76</v>
      </c>
      <c r="M3446" t="s"/>
      <c r="N3446" t="s">
        <v>2456</v>
      </c>
      <c r="O3446" t="s">
        <v>78</v>
      </c>
      <c r="P3446" t="s">
        <v>2450</v>
      </c>
      <c r="Q3446" t="s"/>
      <c r="R3446" t="s">
        <v>112</v>
      </c>
      <c r="S3446" t="s">
        <v>2469</v>
      </c>
      <c r="T3446" t="s">
        <v>81</v>
      </c>
      <c r="U3446" t="s">
        <v>82</v>
      </c>
      <c r="V3446" t="s">
        <v>83</v>
      </c>
      <c r="W3446" t="s">
        <v>84</v>
      </c>
      <c r="X3446" t="s"/>
      <c r="Y3446" t="s">
        <v>85</v>
      </c>
      <c r="Z3446">
        <f>HYPERLINK("https://hotel-media.eclerx.com/savepage/tk_15462416163300025_sr_188.html","info")</f>
        <v/>
      </c>
      <c r="AA3446" t="n">
        <v>172544</v>
      </c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186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2071540</v>
      </c>
      <c r="AZ3446" t="s">
        <v>2452</v>
      </c>
      <c r="BA3446" t="s"/>
      <c r="BB3446" t="n">
        <v>549129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2448</v>
      </c>
      <c r="F3447" t="n">
        <v>1035598</v>
      </c>
      <c r="G3447" t="s">
        <v>74</v>
      </c>
      <c r="H3447" t="s">
        <v>75</v>
      </c>
      <c r="I3447" t="s"/>
      <c r="J3447" t="s">
        <v>74</v>
      </c>
      <c r="K3447" t="n">
        <v>208.43</v>
      </c>
      <c r="L3447" t="s">
        <v>76</v>
      </c>
      <c r="M3447" t="s"/>
      <c r="N3447" t="s">
        <v>2461</v>
      </c>
      <c r="O3447" t="s">
        <v>78</v>
      </c>
      <c r="P3447" t="s">
        <v>2450</v>
      </c>
      <c r="Q3447" t="s"/>
      <c r="R3447" t="s">
        <v>112</v>
      </c>
      <c r="S3447" t="s">
        <v>2470</v>
      </c>
      <c r="T3447" t="s">
        <v>81</v>
      </c>
      <c r="U3447" t="s">
        <v>82</v>
      </c>
      <c r="V3447" t="s">
        <v>83</v>
      </c>
      <c r="W3447" t="s">
        <v>109</v>
      </c>
      <c r="X3447" t="s"/>
      <c r="Y3447" t="s">
        <v>85</v>
      </c>
      <c r="Z3447">
        <f>HYPERLINK("https://hotel-media.eclerx.com/savepage/tk_15462416163300025_sr_188.html","info")</f>
        <v/>
      </c>
      <c r="AA3447" t="n">
        <v>172544</v>
      </c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186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2071540</v>
      </c>
      <c r="AZ3447" t="s">
        <v>2452</v>
      </c>
      <c r="BA3447" t="s"/>
      <c r="BB3447" t="n">
        <v>549129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2448</v>
      </c>
      <c r="F3448" t="n">
        <v>1035598</v>
      </c>
      <c r="G3448" t="s">
        <v>74</v>
      </c>
      <c r="H3448" t="s">
        <v>75</v>
      </c>
      <c r="I3448" t="s"/>
      <c r="J3448" t="s">
        <v>74</v>
      </c>
      <c r="K3448" t="n">
        <v>213.68</v>
      </c>
      <c r="L3448" t="s">
        <v>76</v>
      </c>
      <c r="M3448" t="s"/>
      <c r="N3448" t="s">
        <v>2458</v>
      </c>
      <c r="O3448" t="s">
        <v>78</v>
      </c>
      <c r="P3448" t="s">
        <v>2450</v>
      </c>
      <c r="Q3448" t="s"/>
      <c r="R3448" t="s">
        <v>112</v>
      </c>
      <c r="S3448" t="s">
        <v>2471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>
        <f>HYPERLINK("https://hotel-media.eclerx.com/savepage/tk_15462416163300025_sr_188.html","info")</f>
        <v/>
      </c>
      <c r="AA3448" t="n">
        <v>172544</v>
      </c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186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2071540</v>
      </c>
      <c r="AZ3448" t="s">
        <v>2452</v>
      </c>
      <c r="BA3448" t="s"/>
      <c r="BB3448" t="n">
        <v>549129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2448</v>
      </c>
      <c r="F3449" t="n">
        <v>1035598</v>
      </c>
      <c r="G3449" t="s">
        <v>74</v>
      </c>
      <c r="H3449" t="s">
        <v>75</v>
      </c>
      <c r="I3449" t="s"/>
      <c r="J3449" t="s">
        <v>74</v>
      </c>
      <c r="K3449" t="n">
        <v>234.68</v>
      </c>
      <c r="L3449" t="s">
        <v>76</v>
      </c>
      <c r="M3449" t="s"/>
      <c r="N3449" t="s">
        <v>2461</v>
      </c>
      <c r="O3449" t="s">
        <v>78</v>
      </c>
      <c r="P3449" t="s">
        <v>2450</v>
      </c>
      <c r="Q3449" t="s"/>
      <c r="R3449" t="s">
        <v>112</v>
      </c>
      <c r="S3449" t="s">
        <v>2472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>
        <f>HYPERLINK("https://hotel-media.eclerx.com/savepage/tk_15462416163300025_sr_188.html","info")</f>
        <v/>
      </c>
      <c r="AA3449" t="n">
        <v>172544</v>
      </c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186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2071540</v>
      </c>
      <c r="AZ3449" t="s">
        <v>2452</v>
      </c>
      <c r="BA3449" t="s"/>
      <c r="BB3449" t="n">
        <v>549129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794</v>
      </c>
      <c r="F3450" t="n">
        <v>318124</v>
      </c>
      <c r="G3450" t="s">
        <v>74</v>
      </c>
      <c r="H3450" t="s">
        <v>75</v>
      </c>
      <c r="I3450" t="s"/>
      <c r="J3450" t="s">
        <v>74</v>
      </c>
      <c r="K3450" t="n">
        <v>63</v>
      </c>
      <c r="L3450" t="s">
        <v>76</v>
      </c>
      <c r="M3450" t="s"/>
      <c r="N3450" t="s">
        <v>468</v>
      </c>
      <c r="O3450" t="s">
        <v>78</v>
      </c>
      <c r="P3450" t="s">
        <v>795</v>
      </c>
      <c r="Q3450" t="s"/>
      <c r="R3450" t="s">
        <v>171</v>
      </c>
      <c r="S3450" t="s">
        <v>789</v>
      </c>
      <c r="T3450" t="s">
        <v>81</v>
      </c>
      <c r="U3450" t="s">
        <v>82</v>
      </c>
      <c r="V3450" t="s">
        <v>83</v>
      </c>
      <c r="W3450" t="s">
        <v>109</v>
      </c>
      <c r="X3450" t="s"/>
      <c r="Y3450" t="s">
        <v>85</v>
      </c>
      <c r="Z3450">
        <f>HYPERLINK("https://hotel-media.eclerx.com/savepage/tk_1546241521686089_sr_189.html","info")</f>
        <v/>
      </c>
      <c r="AA3450" t="n">
        <v>17981</v>
      </c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122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225689</v>
      </c>
      <c r="AZ3450" t="s">
        <v>796</v>
      </c>
      <c r="BA3450" t="s"/>
      <c r="BB3450" t="n">
        <v>3208</v>
      </c>
      <c r="BC3450" t="n">
        <v>52.503561</v>
      </c>
      <c r="BD3450" t="n">
        <v>52.503561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794</v>
      </c>
      <c r="F3451" t="n">
        <v>318124</v>
      </c>
      <c r="G3451" t="s">
        <v>74</v>
      </c>
      <c r="H3451" t="s">
        <v>75</v>
      </c>
      <c r="I3451" t="s"/>
      <c r="J3451" t="s">
        <v>74</v>
      </c>
      <c r="K3451" t="n">
        <v>63.9</v>
      </c>
      <c r="L3451" t="s">
        <v>76</v>
      </c>
      <c r="M3451" t="s"/>
      <c r="N3451" t="s">
        <v>95</v>
      </c>
      <c r="O3451" t="s">
        <v>78</v>
      </c>
      <c r="P3451" t="s">
        <v>795</v>
      </c>
      <c r="Q3451" t="s"/>
      <c r="R3451" t="s">
        <v>171</v>
      </c>
      <c r="S3451" t="s">
        <v>278</v>
      </c>
      <c r="T3451" t="s">
        <v>81</v>
      </c>
      <c r="U3451" t="s">
        <v>82</v>
      </c>
      <c r="V3451" t="s">
        <v>83</v>
      </c>
      <c r="W3451" t="s">
        <v>109</v>
      </c>
      <c r="X3451" t="s"/>
      <c r="Y3451" t="s">
        <v>85</v>
      </c>
      <c r="Z3451">
        <f>HYPERLINK("https://hotel-media.eclerx.com/savepage/tk_1546241521686089_sr_189.html","info")</f>
        <v/>
      </c>
      <c r="AA3451" t="n">
        <v>17981</v>
      </c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122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225689</v>
      </c>
      <c r="AZ3451" t="s">
        <v>796</v>
      </c>
      <c r="BA3451" t="s"/>
      <c r="BB3451" t="n">
        <v>3208</v>
      </c>
      <c r="BC3451" t="n">
        <v>52.503561</v>
      </c>
      <c r="BD3451" t="n">
        <v>52.503561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794</v>
      </c>
      <c r="F3452" t="n">
        <v>318124</v>
      </c>
      <c r="G3452" t="s">
        <v>74</v>
      </c>
      <c r="H3452" t="s">
        <v>75</v>
      </c>
      <c r="I3452" t="s"/>
      <c r="J3452" t="s">
        <v>74</v>
      </c>
      <c r="K3452" t="n">
        <v>72</v>
      </c>
      <c r="L3452" t="s">
        <v>76</v>
      </c>
      <c r="M3452" t="s"/>
      <c r="N3452" t="s">
        <v>797</v>
      </c>
      <c r="O3452" t="s">
        <v>78</v>
      </c>
      <c r="P3452" t="s">
        <v>795</v>
      </c>
      <c r="Q3452" t="s"/>
      <c r="R3452" t="s">
        <v>171</v>
      </c>
      <c r="S3452" t="s">
        <v>650</v>
      </c>
      <c r="T3452" t="s">
        <v>81</v>
      </c>
      <c r="U3452" t="s">
        <v>82</v>
      </c>
      <c r="V3452" t="s">
        <v>83</v>
      </c>
      <c r="W3452" t="s">
        <v>109</v>
      </c>
      <c r="X3452" t="s"/>
      <c r="Y3452" t="s">
        <v>85</v>
      </c>
      <c r="Z3452">
        <f>HYPERLINK("https://hotel-media.eclerx.com/savepage/tk_1546241521686089_sr_189.html","info")</f>
        <v/>
      </c>
      <c r="AA3452" t="n">
        <v>17981</v>
      </c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122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225689</v>
      </c>
      <c r="AZ3452" t="s">
        <v>796</v>
      </c>
      <c r="BA3452" t="s"/>
      <c r="BB3452" t="n">
        <v>3208</v>
      </c>
      <c r="BC3452" t="n">
        <v>52.503561</v>
      </c>
      <c r="BD3452" t="n">
        <v>52.503561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794</v>
      </c>
      <c r="F3453" t="n">
        <v>318124</v>
      </c>
      <c r="G3453" t="s">
        <v>74</v>
      </c>
      <c r="H3453" t="s">
        <v>75</v>
      </c>
      <c r="I3453" t="s"/>
      <c r="J3453" t="s">
        <v>74</v>
      </c>
      <c r="K3453" t="n">
        <v>80</v>
      </c>
      <c r="L3453" t="s">
        <v>76</v>
      </c>
      <c r="M3453" t="s"/>
      <c r="N3453" t="s">
        <v>797</v>
      </c>
      <c r="O3453" t="s">
        <v>78</v>
      </c>
      <c r="P3453" t="s">
        <v>795</v>
      </c>
      <c r="Q3453" t="s"/>
      <c r="R3453" t="s">
        <v>171</v>
      </c>
      <c r="S3453" t="s">
        <v>798</v>
      </c>
      <c r="T3453" t="s">
        <v>81</v>
      </c>
      <c r="U3453" t="s">
        <v>82</v>
      </c>
      <c r="V3453" t="s">
        <v>83</v>
      </c>
      <c r="W3453" t="s">
        <v>109</v>
      </c>
      <c r="X3453" t="s"/>
      <c r="Y3453" t="s">
        <v>85</v>
      </c>
      <c r="Z3453">
        <f>HYPERLINK("https://hotel-media.eclerx.com/savepage/tk_1546241521686089_sr_189.html","info")</f>
        <v/>
      </c>
      <c r="AA3453" t="n">
        <v>17981</v>
      </c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122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225689</v>
      </c>
      <c r="AZ3453" t="s">
        <v>796</v>
      </c>
      <c r="BA3453" t="s"/>
      <c r="BB3453" t="n">
        <v>3208</v>
      </c>
      <c r="BC3453" t="n">
        <v>52.503561</v>
      </c>
      <c r="BD3453" t="n">
        <v>52.503561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794</v>
      </c>
      <c r="F3454" t="n">
        <v>318124</v>
      </c>
      <c r="G3454" t="s">
        <v>74</v>
      </c>
      <c r="H3454" t="s">
        <v>75</v>
      </c>
      <c r="I3454" t="s"/>
      <c r="J3454" t="s">
        <v>74</v>
      </c>
      <c r="K3454" t="n">
        <v>90.90000000000001</v>
      </c>
      <c r="L3454" t="s">
        <v>76</v>
      </c>
      <c r="M3454" t="s"/>
      <c r="N3454" t="s">
        <v>799</v>
      </c>
      <c r="O3454" t="s">
        <v>78</v>
      </c>
      <c r="P3454" t="s">
        <v>795</v>
      </c>
      <c r="Q3454" t="s"/>
      <c r="R3454" t="s">
        <v>171</v>
      </c>
      <c r="S3454" t="s">
        <v>800</v>
      </c>
      <c r="T3454" t="s">
        <v>81</v>
      </c>
      <c r="U3454" t="s">
        <v>82</v>
      </c>
      <c r="V3454" t="s">
        <v>83</v>
      </c>
      <c r="W3454" t="s">
        <v>109</v>
      </c>
      <c r="X3454" t="s"/>
      <c r="Y3454" t="s">
        <v>85</v>
      </c>
      <c r="Z3454">
        <f>HYPERLINK("https://hotel-media.eclerx.com/savepage/tk_1546241521686089_sr_189.html","info")</f>
        <v/>
      </c>
      <c r="AA3454" t="n">
        <v>17981</v>
      </c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122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225689</v>
      </c>
      <c r="AZ3454" t="s">
        <v>796</v>
      </c>
      <c r="BA3454" t="s"/>
      <c r="BB3454" t="n">
        <v>3208</v>
      </c>
      <c r="BC3454" t="n">
        <v>52.503561</v>
      </c>
      <c r="BD3454" t="n">
        <v>52.503561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794</v>
      </c>
      <c r="F3455" t="n">
        <v>318124</v>
      </c>
      <c r="G3455" t="s">
        <v>74</v>
      </c>
      <c r="H3455" t="s">
        <v>75</v>
      </c>
      <c r="I3455" t="s"/>
      <c r="J3455" t="s">
        <v>74</v>
      </c>
      <c r="K3455" t="n">
        <v>100.99</v>
      </c>
      <c r="L3455" t="s">
        <v>76</v>
      </c>
      <c r="M3455" t="s"/>
      <c r="N3455" t="s">
        <v>799</v>
      </c>
      <c r="O3455" t="s">
        <v>78</v>
      </c>
      <c r="P3455" t="s">
        <v>795</v>
      </c>
      <c r="Q3455" t="s"/>
      <c r="R3455" t="s">
        <v>171</v>
      </c>
      <c r="S3455" t="s">
        <v>801</v>
      </c>
      <c r="T3455" t="s">
        <v>81</v>
      </c>
      <c r="U3455" t="s">
        <v>82</v>
      </c>
      <c r="V3455" t="s">
        <v>83</v>
      </c>
      <c r="W3455" t="s">
        <v>109</v>
      </c>
      <c r="X3455" t="s"/>
      <c r="Y3455" t="s">
        <v>85</v>
      </c>
      <c r="Z3455">
        <f>HYPERLINK("https://hotel-media.eclerx.com/savepage/tk_1546241521686089_sr_189.html","info")</f>
        <v/>
      </c>
      <c r="AA3455" t="n">
        <v>17981</v>
      </c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122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225689</v>
      </c>
      <c r="AZ3455" t="s">
        <v>796</v>
      </c>
      <c r="BA3455" t="s"/>
      <c r="BB3455" t="n">
        <v>3208</v>
      </c>
      <c r="BC3455" t="n">
        <v>52.503561</v>
      </c>
      <c r="BD3455" t="n">
        <v>52.503561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794</v>
      </c>
      <c r="F3456" t="n">
        <v>318124</v>
      </c>
      <c r="G3456" t="s">
        <v>74</v>
      </c>
      <c r="H3456" t="s">
        <v>75</v>
      </c>
      <c r="I3456" t="s"/>
      <c r="J3456" t="s">
        <v>74</v>
      </c>
      <c r="K3456" t="n">
        <v>104</v>
      </c>
      <c r="L3456" t="s">
        <v>76</v>
      </c>
      <c r="M3456" t="s"/>
      <c r="N3456" t="s">
        <v>797</v>
      </c>
      <c r="O3456" t="s">
        <v>78</v>
      </c>
      <c r="P3456" t="s">
        <v>795</v>
      </c>
      <c r="Q3456" t="s"/>
      <c r="R3456" t="s">
        <v>171</v>
      </c>
      <c r="S3456" t="s">
        <v>184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>
        <f>HYPERLINK("https://hotel-media.eclerx.com/savepage/tk_1546241521686089_sr_189.html","info")</f>
        <v/>
      </c>
      <c r="AA3456" t="n">
        <v>17981</v>
      </c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122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225689</v>
      </c>
      <c r="AZ3456" t="s">
        <v>796</v>
      </c>
      <c r="BA3456" t="s"/>
      <c r="BB3456" t="n">
        <v>3208</v>
      </c>
      <c r="BC3456" t="n">
        <v>52.503561</v>
      </c>
      <c r="BD3456" t="n">
        <v>52.503561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794</v>
      </c>
      <c r="F3457" t="n">
        <v>318124</v>
      </c>
      <c r="G3457" t="s">
        <v>74</v>
      </c>
      <c r="H3457" t="s">
        <v>75</v>
      </c>
      <c r="I3457" t="s"/>
      <c r="J3457" t="s">
        <v>74</v>
      </c>
      <c r="K3457" t="n">
        <v>125</v>
      </c>
      <c r="L3457" t="s">
        <v>76</v>
      </c>
      <c r="M3457" t="s"/>
      <c r="N3457" t="s">
        <v>799</v>
      </c>
      <c r="O3457" t="s">
        <v>78</v>
      </c>
      <c r="P3457" t="s">
        <v>795</v>
      </c>
      <c r="Q3457" t="s"/>
      <c r="R3457" t="s">
        <v>171</v>
      </c>
      <c r="S3457" t="s">
        <v>645</v>
      </c>
      <c r="T3457" t="s">
        <v>81</v>
      </c>
      <c r="U3457" t="s">
        <v>82</v>
      </c>
      <c r="V3457" t="s">
        <v>83</v>
      </c>
      <c r="W3457" t="s">
        <v>84</v>
      </c>
      <c r="X3457" t="s"/>
      <c r="Y3457" t="s">
        <v>85</v>
      </c>
      <c r="Z3457">
        <f>HYPERLINK("https://hotel-media.eclerx.com/savepage/tk_1546241521686089_sr_189.html","info")</f>
        <v/>
      </c>
      <c r="AA3457" t="n">
        <v>17981</v>
      </c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122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225689</v>
      </c>
      <c r="AZ3457" t="s">
        <v>796</v>
      </c>
      <c r="BA3457" t="s"/>
      <c r="BB3457" t="n">
        <v>3208</v>
      </c>
      <c r="BC3457" t="n">
        <v>52.503561</v>
      </c>
      <c r="BD3457" t="n">
        <v>52.503561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2093</v>
      </c>
      <c r="F3458" t="n">
        <v>-1</v>
      </c>
      <c r="G3458" t="s">
        <v>74</v>
      </c>
      <c r="H3458" t="s">
        <v>75</v>
      </c>
      <c r="I3458" t="s"/>
      <c r="J3458" t="s">
        <v>74</v>
      </c>
      <c r="K3458" t="n">
        <v>67</v>
      </c>
      <c r="L3458" t="s">
        <v>76</v>
      </c>
      <c r="M3458" t="s"/>
      <c r="N3458" t="s">
        <v>93</v>
      </c>
      <c r="O3458" t="s">
        <v>78</v>
      </c>
      <c r="P3458" t="s">
        <v>2093</v>
      </c>
      <c r="Q3458" t="s"/>
      <c r="R3458" t="s">
        <v>112</v>
      </c>
      <c r="S3458" t="s">
        <v>381</v>
      </c>
      <c r="T3458" t="s">
        <v>81</v>
      </c>
      <c r="U3458" t="s">
        <v>82</v>
      </c>
      <c r="V3458" t="s">
        <v>83</v>
      </c>
      <c r="W3458" t="s">
        <v>109</v>
      </c>
      <c r="X3458" t="s"/>
      <c r="Y3458" t="s">
        <v>85</v>
      </c>
      <c r="Z3458">
        <f>HYPERLINK("https://hotel-media.eclerx.com/savepage/tk_15462415544691489_sr_188.html","info")</f>
        <v/>
      </c>
      <c r="AA3458" t="n">
        <v>-8979212</v>
      </c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154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8979212</v>
      </c>
      <c r="AZ3458" t="s">
        <v>2094</v>
      </c>
      <c r="BA3458" t="s"/>
      <c r="BB3458" t="n">
        <v>26176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2093</v>
      </c>
      <c r="F3459" t="n">
        <v>-1</v>
      </c>
      <c r="G3459" t="s">
        <v>74</v>
      </c>
      <c r="H3459" t="s">
        <v>75</v>
      </c>
      <c r="I3459" t="s"/>
      <c r="J3459" t="s">
        <v>74</v>
      </c>
      <c r="K3459" t="n">
        <v>69.34999999999999</v>
      </c>
      <c r="L3459" t="s">
        <v>76</v>
      </c>
      <c r="M3459" t="s"/>
      <c r="N3459" t="s">
        <v>954</v>
      </c>
      <c r="O3459" t="s">
        <v>78</v>
      </c>
      <c r="P3459" t="s">
        <v>2093</v>
      </c>
      <c r="Q3459" t="s"/>
      <c r="R3459" t="s">
        <v>112</v>
      </c>
      <c r="S3459" t="s">
        <v>2095</v>
      </c>
      <c r="T3459" t="s">
        <v>81</v>
      </c>
      <c r="U3459" t="s">
        <v>82</v>
      </c>
      <c r="V3459" t="s">
        <v>83</v>
      </c>
      <c r="W3459" t="s">
        <v>109</v>
      </c>
      <c r="X3459" t="s"/>
      <c r="Y3459" t="s">
        <v>85</v>
      </c>
      <c r="Z3459">
        <f>HYPERLINK("https://hotel-media.eclerx.com/savepage/tk_15462415544691489_sr_188.html","info")</f>
        <v/>
      </c>
      <c r="AA3459" t="n">
        <v>-8979212</v>
      </c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154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8979212</v>
      </c>
      <c r="AZ3459" t="s">
        <v>2094</v>
      </c>
      <c r="BA3459" t="s"/>
      <c r="BB3459" t="n">
        <v>26176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2093</v>
      </c>
      <c r="F3460" t="n">
        <v>-1</v>
      </c>
      <c r="G3460" t="s">
        <v>74</v>
      </c>
      <c r="H3460" t="s">
        <v>75</v>
      </c>
      <c r="I3460" t="s"/>
      <c r="J3460" t="s">
        <v>74</v>
      </c>
      <c r="K3460" t="n">
        <v>89.3</v>
      </c>
      <c r="L3460" t="s">
        <v>76</v>
      </c>
      <c r="M3460" t="s"/>
      <c r="N3460" t="s">
        <v>602</v>
      </c>
      <c r="O3460" t="s">
        <v>78</v>
      </c>
      <c r="P3460" t="s">
        <v>2093</v>
      </c>
      <c r="Q3460" t="s"/>
      <c r="R3460" t="s">
        <v>112</v>
      </c>
      <c r="S3460" t="s">
        <v>2096</v>
      </c>
      <c r="T3460" t="s">
        <v>81</v>
      </c>
      <c r="U3460" t="s">
        <v>82</v>
      </c>
      <c r="V3460" t="s">
        <v>83</v>
      </c>
      <c r="W3460" t="s">
        <v>109</v>
      </c>
      <c r="X3460" t="s"/>
      <c r="Y3460" t="s">
        <v>85</v>
      </c>
      <c r="Z3460">
        <f>HYPERLINK("https://hotel-media.eclerx.com/savepage/tk_15462415544691489_sr_188.html","info")</f>
        <v/>
      </c>
      <c r="AA3460" t="n">
        <v>-8979212</v>
      </c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154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8979212</v>
      </c>
      <c r="AZ3460" t="s">
        <v>2094</v>
      </c>
      <c r="BA3460" t="s"/>
      <c r="BB3460" t="n">
        <v>26176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2093</v>
      </c>
      <c r="F3461" t="n">
        <v>-1</v>
      </c>
      <c r="G3461" t="s">
        <v>74</v>
      </c>
      <c r="H3461" t="s">
        <v>75</v>
      </c>
      <c r="I3461" t="s"/>
      <c r="J3461" t="s">
        <v>74</v>
      </c>
      <c r="K3461" t="n">
        <v>94</v>
      </c>
      <c r="L3461" t="s">
        <v>76</v>
      </c>
      <c r="M3461" t="s"/>
      <c r="N3461" t="s">
        <v>602</v>
      </c>
      <c r="O3461" t="s">
        <v>78</v>
      </c>
      <c r="P3461" t="s">
        <v>2093</v>
      </c>
      <c r="Q3461" t="s"/>
      <c r="R3461" t="s">
        <v>112</v>
      </c>
      <c r="S3461" t="s">
        <v>589</v>
      </c>
      <c r="T3461" t="s">
        <v>81</v>
      </c>
      <c r="U3461" t="s">
        <v>82</v>
      </c>
      <c r="V3461" t="s">
        <v>83</v>
      </c>
      <c r="W3461" t="s">
        <v>109</v>
      </c>
      <c r="X3461" t="s"/>
      <c r="Y3461" t="s">
        <v>85</v>
      </c>
      <c r="Z3461">
        <f>HYPERLINK("https://hotel-media.eclerx.com/savepage/tk_15462415544691489_sr_188.html","info")</f>
        <v/>
      </c>
      <c r="AA3461" t="n">
        <v>-8979212</v>
      </c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154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8979212</v>
      </c>
      <c r="AZ3461" t="s">
        <v>2094</v>
      </c>
      <c r="BA3461" t="s"/>
      <c r="BB3461" t="n">
        <v>26176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2093</v>
      </c>
      <c r="F3462" t="n">
        <v>-1</v>
      </c>
      <c r="G3462" t="s">
        <v>74</v>
      </c>
      <c r="H3462" t="s">
        <v>75</v>
      </c>
      <c r="I3462" t="s"/>
      <c r="J3462" t="s">
        <v>74</v>
      </c>
      <c r="K3462" t="n">
        <v>99</v>
      </c>
      <c r="L3462" t="s">
        <v>76</v>
      </c>
      <c r="M3462" t="s"/>
      <c r="N3462" t="s">
        <v>183</v>
      </c>
      <c r="O3462" t="s">
        <v>78</v>
      </c>
      <c r="P3462" t="s">
        <v>2093</v>
      </c>
      <c r="Q3462" t="s"/>
      <c r="R3462" t="s">
        <v>112</v>
      </c>
      <c r="S3462" t="s">
        <v>200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>
        <f>HYPERLINK("https://hotel-media.eclerx.com/savepage/tk_15462415544691489_sr_188.html","info")</f>
        <v/>
      </c>
      <c r="AA3462" t="n">
        <v>-8979212</v>
      </c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154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8979212</v>
      </c>
      <c r="AZ3462" t="s">
        <v>2094</v>
      </c>
      <c r="BA3462" t="s"/>
      <c r="BB3462" t="n">
        <v>26176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2093</v>
      </c>
      <c r="F3463" t="n">
        <v>-1</v>
      </c>
      <c r="G3463" t="s">
        <v>74</v>
      </c>
      <c r="H3463" t="s">
        <v>75</v>
      </c>
      <c r="I3463" t="s"/>
      <c r="J3463" t="s">
        <v>74</v>
      </c>
      <c r="K3463" t="n">
        <v>120</v>
      </c>
      <c r="L3463" t="s">
        <v>76</v>
      </c>
      <c r="M3463" t="s"/>
      <c r="N3463" t="s">
        <v>602</v>
      </c>
      <c r="O3463" t="s">
        <v>78</v>
      </c>
      <c r="P3463" t="s">
        <v>2093</v>
      </c>
      <c r="Q3463" t="s"/>
      <c r="R3463" t="s">
        <v>112</v>
      </c>
      <c r="S3463" t="s">
        <v>554</v>
      </c>
      <c r="T3463" t="s">
        <v>81</v>
      </c>
      <c r="U3463" t="s">
        <v>82</v>
      </c>
      <c r="V3463" t="s">
        <v>83</v>
      </c>
      <c r="W3463" t="s">
        <v>84</v>
      </c>
      <c r="X3463" t="s"/>
      <c r="Y3463" t="s">
        <v>85</v>
      </c>
      <c r="Z3463">
        <f>HYPERLINK("https://hotel-media.eclerx.com/savepage/tk_15462415544691489_sr_188.html","info")</f>
        <v/>
      </c>
      <c r="AA3463" t="n">
        <v>-8979212</v>
      </c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154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8979212</v>
      </c>
      <c r="AZ3463" t="s">
        <v>2094</v>
      </c>
      <c r="BA3463" t="s"/>
      <c r="BB3463" t="n">
        <v>26176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1406</v>
      </c>
      <c r="F3464" t="n">
        <v>-1</v>
      </c>
      <c r="G3464" t="s">
        <v>74</v>
      </c>
      <c r="H3464" t="s">
        <v>75</v>
      </c>
      <c r="I3464" t="s"/>
      <c r="J3464" t="s">
        <v>74</v>
      </c>
      <c r="K3464" t="n">
        <v>114.95</v>
      </c>
      <c r="L3464" t="s">
        <v>76</v>
      </c>
      <c r="M3464" t="s"/>
      <c r="N3464" t="s">
        <v>1407</v>
      </c>
      <c r="O3464" t="s">
        <v>78</v>
      </c>
      <c r="P3464" t="s">
        <v>1406</v>
      </c>
      <c r="Q3464" t="s"/>
      <c r="R3464" t="s">
        <v>269</v>
      </c>
      <c r="S3464" t="s">
        <v>1408</v>
      </c>
      <c r="T3464" t="s">
        <v>81</v>
      </c>
      <c r="U3464" t="s">
        <v>82</v>
      </c>
      <c r="V3464" t="s">
        <v>83</v>
      </c>
      <c r="W3464" t="s">
        <v>109</v>
      </c>
      <c r="X3464" t="s"/>
      <c r="Y3464" t="s">
        <v>85</v>
      </c>
      <c r="Z3464">
        <f>HYPERLINK("https://hotel-media.eclerx.com/savepage/tk_15462420964179845_sr_189.html","info")</f>
        <v/>
      </c>
      <c r="AA3464" t="n">
        <v>-4444374</v>
      </c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396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4444374</v>
      </c>
      <c r="AZ3464" t="s">
        <v>1409</v>
      </c>
      <c r="BA3464" t="s"/>
      <c r="BB3464" t="n">
        <v>66546</v>
      </c>
      <c r="BC3464" t="n">
        <v>52.52713</v>
      </c>
      <c r="BD3464" t="n">
        <v>52.52713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1406</v>
      </c>
      <c r="F3465" t="n">
        <v>-1</v>
      </c>
      <c r="G3465" t="s">
        <v>74</v>
      </c>
      <c r="H3465" t="s">
        <v>75</v>
      </c>
      <c r="I3465" t="s"/>
      <c r="J3465" t="s">
        <v>74</v>
      </c>
      <c r="K3465" t="n">
        <v>121</v>
      </c>
      <c r="L3465" t="s">
        <v>76</v>
      </c>
      <c r="M3465" t="s"/>
      <c r="N3465" t="s">
        <v>1410</v>
      </c>
      <c r="O3465" t="s">
        <v>78</v>
      </c>
      <c r="P3465" t="s">
        <v>1406</v>
      </c>
      <c r="Q3465" t="s"/>
      <c r="R3465" t="s">
        <v>269</v>
      </c>
      <c r="S3465" t="s">
        <v>668</v>
      </c>
      <c r="T3465" t="s">
        <v>81</v>
      </c>
      <c r="U3465" t="s">
        <v>82</v>
      </c>
      <c r="V3465" t="s">
        <v>83</v>
      </c>
      <c r="W3465" t="s">
        <v>109</v>
      </c>
      <c r="X3465" t="s"/>
      <c r="Y3465" t="s">
        <v>85</v>
      </c>
      <c r="Z3465">
        <f>HYPERLINK("https://hotel-media.eclerx.com/savepage/tk_15462420964179845_sr_189.html","info")</f>
        <v/>
      </c>
      <c r="AA3465" t="n">
        <v>-4444374</v>
      </c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396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4444374</v>
      </c>
      <c r="AZ3465" t="s">
        <v>1409</v>
      </c>
      <c r="BA3465" t="s"/>
      <c r="BB3465" t="n">
        <v>66546</v>
      </c>
      <c r="BC3465" t="n">
        <v>52.52713</v>
      </c>
      <c r="BD3465" t="n">
        <v>52.52713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1406</v>
      </c>
      <c r="F3466" t="n">
        <v>-1</v>
      </c>
      <c r="G3466" t="s">
        <v>74</v>
      </c>
      <c r="H3466" t="s">
        <v>75</v>
      </c>
      <c r="I3466" t="s"/>
      <c r="J3466" t="s">
        <v>74</v>
      </c>
      <c r="K3466" t="n">
        <v>121</v>
      </c>
      <c r="L3466" t="s">
        <v>76</v>
      </c>
      <c r="M3466" t="s"/>
      <c r="N3466" t="s">
        <v>1410</v>
      </c>
      <c r="O3466" t="s">
        <v>78</v>
      </c>
      <c r="P3466" t="s">
        <v>1406</v>
      </c>
      <c r="Q3466" t="s"/>
      <c r="R3466" t="s">
        <v>269</v>
      </c>
      <c r="S3466" t="s">
        <v>668</v>
      </c>
      <c r="T3466" t="s">
        <v>81</v>
      </c>
      <c r="U3466" t="s">
        <v>82</v>
      </c>
      <c r="V3466" t="s">
        <v>83</v>
      </c>
      <c r="W3466" t="s">
        <v>109</v>
      </c>
      <c r="X3466" t="s"/>
      <c r="Y3466" t="s">
        <v>85</v>
      </c>
      <c r="Z3466">
        <f>HYPERLINK("https://hotel-media.eclerx.com/savepage/tk_15462420964179845_sr_189.html","info")</f>
        <v/>
      </c>
      <c r="AA3466" t="n">
        <v>-4444374</v>
      </c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396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4444374</v>
      </c>
      <c r="AZ3466" t="s">
        <v>1409</v>
      </c>
      <c r="BA3466" t="s"/>
      <c r="BB3466" t="n">
        <v>66546</v>
      </c>
      <c r="BC3466" t="n">
        <v>52.52713</v>
      </c>
      <c r="BD3466" t="n">
        <v>52.52713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1406</v>
      </c>
      <c r="F3467" t="n">
        <v>-1</v>
      </c>
      <c r="G3467" t="s">
        <v>74</v>
      </c>
      <c r="H3467" t="s">
        <v>75</v>
      </c>
      <c r="I3467" t="s"/>
      <c r="J3467" t="s">
        <v>74</v>
      </c>
      <c r="K3467" t="n">
        <v>138.69</v>
      </c>
      <c r="L3467" t="s">
        <v>76</v>
      </c>
      <c r="M3467" t="s"/>
      <c r="N3467" t="s">
        <v>1411</v>
      </c>
      <c r="O3467" t="s">
        <v>78</v>
      </c>
      <c r="P3467" t="s">
        <v>1406</v>
      </c>
      <c r="Q3467" t="s"/>
      <c r="R3467" t="s">
        <v>269</v>
      </c>
      <c r="S3467" t="s">
        <v>1412</v>
      </c>
      <c r="T3467" t="s">
        <v>81</v>
      </c>
      <c r="U3467" t="s">
        <v>82</v>
      </c>
      <c r="V3467" t="s">
        <v>83</v>
      </c>
      <c r="W3467" t="s">
        <v>109</v>
      </c>
      <c r="X3467" t="s"/>
      <c r="Y3467" t="s">
        <v>85</v>
      </c>
      <c r="Z3467">
        <f>HYPERLINK("https://hotel-media.eclerx.com/savepage/tk_15462420964179845_sr_189.html","info")</f>
        <v/>
      </c>
      <c r="AA3467" t="n">
        <v>-4444374</v>
      </c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396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4444374</v>
      </c>
      <c r="AZ3467" t="s">
        <v>1409</v>
      </c>
      <c r="BA3467" t="s"/>
      <c r="BB3467" t="n">
        <v>66546</v>
      </c>
      <c r="BC3467" t="n">
        <v>52.52713</v>
      </c>
      <c r="BD3467" t="n">
        <v>52.52713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1406</v>
      </c>
      <c r="F3468" t="n">
        <v>-1</v>
      </c>
      <c r="G3468" t="s">
        <v>74</v>
      </c>
      <c r="H3468" t="s">
        <v>75</v>
      </c>
      <c r="I3468" t="s"/>
      <c r="J3468" t="s">
        <v>74</v>
      </c>
      <c r="K3468" t="n">
        <v>146</v>
      </c>
      <c r="L3468" t="s">
        <v>76</v>
      </c>
      <c r="M3468" t="s"/>
      <c r="N3468" t="s">
        <v>1411</v>
      </c>
      <c r="O3468" t="s">
        <v>78</v>
      </c>
      <c r="P3468" t="s">
        <v>1406</v>
      </c>
      <c r="Q3468" t="s"/>
      <c r="R3468" t="s">
        <v>269</v>
      </c>
      <c r="S3468" t="s">
        <v>753</v>
      </c>
      <c r="T3468" t="s">
        <v>81</v>
      </c>
      <c r="U3468" t="s">
        <v>82</v>
      </c>
      <c r="V3468" t="s">
        <v>83</v>
      </c>
      <c r="W3468" t="s">
        <v>109</v>
      </c>
      <c r="X3468" t="s"/>
      <c r="Y3468" t="s">
        <v>85</v>
      </c>
      <c r="Z3468">
        <f>HYPERLINK("https://hotel-media.eclerx.com/savepage/tk_15462420964179845_sr_189.html","info")</f>
        <v/>
      </c>
      <c r="AA3468" t="n">
        <v>-4444374</v>
      </c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396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4444374</v>
      </c>
      <c r="AZ3468" t="s">
        <v>1409</v>
      </c>
      <c r="BA3468" t="s"/>
      <c r="BB3468" t="n">
        <v>66546</v>
      </c>
      <c r="BC3468" t="n">
        <v>52.52713</v>
      </c>
      <c r="BD3468" t="n">
        <v>52.52713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1406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146</v>
      </c>
      <c r="L3469" t="s">
        <v>76</v>
      </c>
      <c r="M3469" t="s"/>
      <c r="N3469" t="s">
        <v>1411</v>
      </c>
      <c r="O3469" t="s">
        <v>78</v>
      </c>
      <c r="P3469" t="s">
        <v>1406</v>
      </c>
      <c r="Q3469" t="s"/>
      <c r="R3469" t="s">
        <v>269</v>
      </c>
      <c r="S3469" t="s">
        <v>753</v>
      </c>
      <c r="T3469" t="s">
        <v>81</v>
      </c>
      <c r="U3469" t="s">
        <v>82</v>
      </c>
      <c r="V3469" t="s">
        <v>83</v>
      </c>
      <c r="W3469" t="s">
        <v>109</v>
      </c>
      <c r="X3469" t="s"/>
      <c r="Y3469" t="s">
        <v>85</v>
      </c>
      <c r="Z3469">
        <f>HYPERLINK("https://hotel-media.eclerx.com/savepage/tk_15462420964179845_sr_189.html","info")</f>
        <v/>
      </c>
      <c r="AA3469" t="n">
        <v>-4444374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396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4444374</v>
      </c>
      <c r="AZ3469" t="s">
        <v>1409</v>
      </c>
      <c r="BA3469" t="s"/>
      <c r="BB3469" t="n">
        <v>66546</v>
      </c>
      <c r="BC3469" t="n">
        <v>52.52713</v>
      </c>
      <c r="BD3469" t="n">
        <v>52.52713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1406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167.2</v>
      </c>
      <c r="L3470" t="s">
        <v>76</v>
      </c>
      <c r="M3470" t="s"/>
      <c r="N3470" t="s">
        <v>1413</v>
      </c>
      <c r="O3470" t="s">
        <v>78</v>
      </c>
      <c r="P3470" t="s">
        <v>1406</v>
      </c>
      <c r="Q3470" t="s"/>
      <c r="R3470" t="s">
        <v>269</v>
      </c>
      <c r="S3470" t="s">
        <v>1414</v>
      </c>
      <c r="T3470" t="s">
        <v>81</v>
      </c>
      <c r="U3470" t="s">
        <v>82</v>
      </c>
      <c r="V3470" t="s">
        <v>83</v>
      </c>
      <c r="W3470" t="s">
        <v>109</v>
      </c>
      <c r="X3470" t="s"/>
      <c r="Y3470" t="s">
        <v>85</v>
      </c>
      <c r="Z3470">
        <f>HYPERLINK("https://hotel-media.eclerx.com/savepage/tk_15462420964179845_sr_189.html","info")</f>
        <v/>
      </c>
      <c r="AA3470" t="n">
        <v>-4444374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396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4444374</v>
      </c>
      <c r="AZ3470" t="s">
        <v>1409</v>
      </c>
      <c r="BA3470" t="s"/>
      <c r="BB3470" t="n">
        <v>66546</v>
      </c>
      <c r="BC3470" t="n">
        <v>52.52713</v>
      </c>
      <c r="BD3470" t="n">
        <v>52.52713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1406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176</v>
      </c>
      <c r="L3471" t="s">
        <v>76</v>
      </c>
      <c r="M3471" t="s"/>
      <c r="N3471" t="s">
        <v>1413</v>
      </c>
      <c r="O3471" t="s">
        <v>78</v>
      </c>
      <c r="P3471" t="s">
        <v>1406</v>
      </c>
      <c r="Q3471" t="s"/>
      <c r="R3471" t="s">
        <v>269</v>
      </c>
      <c r="S3471" t="s">
        <v>890</v>
      </c>
      <c r="T3471" t="s">
        <v>81</v>
      </c>
      <c r="U3471" t="s">
        <v>82</v>
      </c>
      <c r="V3471" t="s">
        <v>83</v>
      </c>
      <c r="W3471" t="s">
        <v>109</v>
      </c>
      <c r="X3471" t="s"/>
      <c r="Y3471" t="s">
        <v>85</v>
      </c>
      <c r="Z3471">
        <f>HYPERLINK("https://hotel-media.eclerx.com/savepage/tk_15462420964179845_sr_189.html","info")</f>
        <v/>
      </c>
      <c r="AA3471" t="n">
        <v>-4444374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396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4444374</v>
      </c>
      <c r="AZ3471" t="s">
        <v>1409</v>
      </c>
      <c r="BA3471" t="s"/>
      <c r="BB3471" t="n">
        <v>66546</v>
      </c>
      <c r="BC3471" t="n">
        <v>52.52713</v>
      </c>
      <c r="BD3471" t="n">
        <v>52.52713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1406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176</v>
      </c>
      <c r="L3472" t="s">
        <v>76</v>
      </c>
      <c r="M3472" t="s"/>
      <c r="N3472" t="s">
        <v>1413</v>
      </c>
      <c r="O3472" t="s">
        <v>78</v>
      </c>
      <c r="P3472" t="s">
        <v>1406</v>
      </c>
      <c r="Q3472" t="s"/>
      <c r="R3472" t="s">
        <v>269</v>
      </c>
      <c r="S3472" t="s">
        <v>890</v>
      </c>
      <c r="T3472" t="s">
        <v>81</v>
      </c>
      <c r="U3472" t="s">
        <v>82</v>
      </c>
      <c r="V3472" t="s">
        <v>83</v>
      </c>
      <c r="W3472" t="s">
        <v>109</v>
      </c>
      <c r="X3472" t="s"/>
      <c r="Y3472" t="s">
        <v>85</v>
      </c>
      <c r="Z3472">
        <f>HYPERLINK("https://hotel-media.eclerx.com/savepage/tk_15462420964179845_sr_189.html","info")</f>
        <v/>
      </c>
      <c r="AA3472" t="n">
        <v>-4444374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396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4444374</v>
      </c>
      <c r="AZ3472" t="s">
        <v>1409</v>
      </c>
      <c r="BA3472" t="s"/>
      <c r="BB3472" t="n">
        <v>66546</v>
      </c>
      <c r="BC3472" t="n">
        <v>52.52713</v>
      </c>
      <c r="BD3472" t="n">
        <v>52.52713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869</v>
      </c>
      <c r="F3473" t="n">
        <v>-1</v>
      </c>
      <c r="G3473" t="s">
        <v>74</v>
      </c>
      <c r="H3473" t="s">
        <v>75</v>
      </c>
      <c r="I3473" t="s"/>
      <c r="J3473" t="s">
        <v>74</v>
      </c>
      <c r="K3473" t="n">
        <v>102.22</v>
      </c>
      <c r="L3473" t="s">
        <v>76</v>
      </c>
      <c r="M3473" t="s"/>
      <c r="N3473" t="s">
        <v>104</v>
      </c>
      <c r="O3473" t="s">
        <v>78</v>
      </c>
      <c r="P3473" t="s">
        <v>869</v>
      </c>
      <c r="Q3473" t="s"/>
      <c r="R3473" t="s">
        <v>171</v>
      </c>
      <c r="S3473" t="s">
        <v>870</v>
      </c>
      <c r="T3473" t="s">
        <v>81</v>
      </c>
      <c r="U3473" t="s">
        <v>82</v>
      </c>
      <c r="V3473" t="s">
        <v>83</v>
      </c>
      <c r="W3473" t="s">
        <v>109</v>
      </c>
      <c r="X3473" t="s"/>
      <c r="Y3473" t="s">
        <v>85</v>
      </c>
      <c r="Z3473">
        <f>HYPERLINK("https://hotel-media.eclerx.com/savepage/tk_15462419922839794_sr_188.html","info")</f>
        <v/>
      </c>
      <c r="AA3473" t="n">
        <v>-8979252</v>
      </c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391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8979252</v>
      </c>
      <c r="AZ3473" t="s">
        <v>871</v>
      </c>
      <c r="BA3473" t="s"/>
      <c r="BB3473" t="n">
        <v>418835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869</v>
      </c>
      <c r="F3474" t="n">
        <v>-1</v>
      </c>
      <c r="G3474" t="s">
        <v>74</v>
      </c>
      <c r="H3474" t="s">
        <v>75</v>
      </c>
      <c r="I3474" t="s"/>
      <c r="J3474" t="s">
        <v>74</v>
      </c>
      <c r="K3474" t="n">
        <v>113.77</v>
      </c>
      <c r="L3474" t="s">
        <v>76</v>
      </c>
      <c r="M3474" t="s"/>
      <c r="N3474" t="s">
        <v>182</v>
      </c>
      <c r="O3474" t="s">
        <v>78</v>
      </c>
      <c r="P3474" t="s">
        <v>869</v>
      </c>
      <c r="Q3474" t="s"/>
      <c r="R3474" t="s">
        <v>171</v>
      </c>
      <c r="S3474" t="s">
        <v>872</v>
      </c>
      <c r="T3474" t="s">
        <v>81</v>
      </c>
      <c r="U3474" t="s">
        <v>82</v>
      </c>
      <c r="V3474" t="s">
        <v>83</v>
      </c>
      <c r="W3474" t="s">
        <v>109</v>
      </c>
      <c r="X3474" t="s"/>
      <c r="Y3474" t="s">
        <v>85</v>
      </c>
      <c r="Z3474">
        <f>HYPERLINK("https://hotel-media.eclerx.com/savepage/tk_15462419922839794_sr_188.html","info")</f>
        <v/>
      </c>
      <c r="AA3474" t="n">
        <v>-8979252</v>
      </c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391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8979252</v>
      </c>
      <c r="AZ3474" t="s">
        <v>871</v>
      </c>
      <c r="BA3474" t="s"/>
      <c r="BB3474" t="n">
        <v>418835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869</v>
      </c>
      <c r="F3475" t="n">
        <v>-1</v>
      </c>
      <c r="G3475" t="s">
        <v>74</v>
      </c>
      <c r="H3475" t="s">
        <v>75</v>
      </c>
      <c r="I3475" t="s"/>
      <c r="J3475" t="s">
        <v>74</v>
      </c>
      <c r="K3475" t="n">
        <v>171.53</v>
      </c>
      <c r="L3475" t="s">
        <v>76</v>
      </c>
      <c r="M3475" t="s"/>
      <c r="N3475" t="s">
        <v>873</v>
      </c>
      <c r="O3475" t="s">
        <v>78</v>
      </c>
      <c r="P3475" t="s">
        <v>869</v>
      </c>
      <c r="Q3475" t="s"/>
      <c r="R3475" t="s">
        <v>171</v>
      </c>
      <c r="S3475" t="s">
        <v>874</v>
      </c>
      <c r="T3475" t="s">
        <v>81</v>
      </c>
      <c r="U3475" t="s">
        <v>82</v>
      </c>
      <c r="V3475" t="s">
        <v>83</v>
      </c>
      <c r="W3475" t="s">
        <v>109</v>
      </c>
      <c r="X3475" t="s"/>
      <c r="Y3475" t="s">
        <v>85</v>
      </c>
      <c r="Z3475">
        <f>HYPERLINK("https://hotel-media.eclerx.com/savepage/tk_15462419922839794_sr_188.html","info")</f>
        <v/>
      </c>
      <c r="AA3475" t="n">
        <v>-8979252</v>
      </c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391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8979252</v>
      </c>
      <c r="AZ3475" t="s">
        <v>871</v>
      </c>
      <c r="BA3475" t="s"/>
      <c r="BB3475" t="n">
        <v>418835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869</v>
      </c>
      <c r="F3476" t="n">
        <v>-1</v>
      </c>
      <c r="G3476" t="s">
        <v>74</v>
      </c>
      <c r="H3476" t="s">
        <v>75</v>
      </c>
      <c r="I3476" t="s"/>
      <c r="J3476" t="s">
        <v>74</v>
      </c>
      <c r="K3476" t="n">
        <v>227.12</v>
      </c>
      <c r="L3476" t="s">
        <v>76</v>
      </c>
      <c r="M3476" t="s"/>
      <c r="N3476" t="s">
        <v>873</v>
      </c>
      <c r="O3476" t="s">
        <v>78</v>
      </c>
      <c r="P3476" t="s">
        <v>869</v>
      </c>
      <c r="Q3476" t="s"/>
      <c r="R3476" t="s">
        <v>171</v>
      </c>
      <c r="S3476" t="s">
        <v>875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>
        <f>HYPERLINK("https://hotel-media.eclerx.com/savepage/tk_15462419922839794_sr_188.html","info")</f>
        <v/>
      </c>
      <c r="AA3476" t="n">
        <v>-8979252</v>
      </c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391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8979252</v>
      </c>
      <c r="AZ3476" t="s">
        <v>871</v>
      </c>
      <c r="BA3476" t="s"/>
      <c r="BB3476" t="n">
        <v>418835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2637</v>
      </c>
      <c r="F3477" t="n">
        <v>-1</v>
      </c>
      <c r="G3477" t="s">
        <v>74</v>
      </c>
      <c r="H3477" t="s">
        <v>75</v>
      </c>
      <c r="I3477" t="s"/>
      <c r="J3477" t="s">
        <v>74</v>
      </c>
      <c r="K3477" t="n">
        <v>99</v>
      </c>
      <c r="L3477" t="s">
        <v>76</v>
      </c>
      <c r="M3477" t="s"/>
      <c r="N3477" t="s">
        <v>93</v>
      </c>
      <c r="O3477" t="s">
        <v>78</v>
      </c>
      <c r="P3477" t="s">
        <v>2637</v>
      </c>
      <c r="Q3477" t="s"/>
      <c r="R3477" t="s">
        <v>112</v>
      </c>
      <c r="S3477" t="s">
        <v>200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>
        <f>HYPERLINK("https://hotel-media.eclerx.com/savepage/tk_1546241412991212_sr_189.html","info")</f>
        <v/>
      </c>
      <c r="AA3477" t="n">
        <v>-163342</v>
      </c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67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163342</v>
      </c>
      <c r="AZ3477" t="s">
        <v>2638</v>
      </c>
      <c r="BA3477" t="s"/>
      <c r="BB3477" t="n">
        <v>69871</v>
      </c>
      <c r="BC3477" t="n">
        <v>52.52439</v>
      </c>
      <c r="BD3477" t="n">
        <v>52.52439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2637</v>
      </c>
      <c r="F3478" t="n">
        <v>-1</v>
      </c>
      <c r="G3478" t="s">
        <v>74</v>
      </c>
      <c r="H3478" t="s">
        <v>75</v>
      </c>
      <c r="I3478" t="s"/>
      <c r="J3478" t="s">
        <v>74</v>
      </c>
      <c r="K3478" t="n">
        <v>109</v>
      </c>
      <c r="L3478" t="s">
        <v>76</v>
      </c>
      <c r="M3478" t="s"/>
      <c r="N3478" t="s">
        <v>95</v>
      </c>
      <c r="O3478" t="s">
        <v>78</v>
      </c>
      <c r="P3478" t="s">
        <v>2637</v>
      </c>
      <c r="Q3478" t="s"/>
      <c r="R3478" t="s">
        <v>112</v>
      </c>
      <c r="S3478" t="s">
        <v>202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>
        <f>HYPERLINK("https://hotel-media.eclerx.com/savepage/tk_1546241412991212_sr_189.html","info")</f>
        <v/>
      </c>
      <c r="AA3478" t="n">
        <v>-163342</v>
      </c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67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163342</v>
      </c>
      <c r="AZ3478" t="s">
        <v>2638</v>
      </c>
      <c r="BA3478" t="s"/>
      <c r="BB3478" t="n">
        <v>69871</v>
      </c>
      <c r="BC3478" t="n">
        <v>52.52439</v>
      </c>
      <c r="BD3478" t="n">
        <v>52.52439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2637</v>
      </c>
      <c r="F3479" t="n">
        <v>-1</v>
      </c>
      <c r="G3479" t="s">
        <v>74</v>
      </c>
      <c r="H3479" t="s">
        <v>75</v>
      </c>
      <c r="I3479" t="s"/>
      <c r="J3479" t="s">
        <v>74</v>
      </c>
      <c r="K3479" t="n">
        <v>164.99</v>
      </c>
      <c r="L3479" t="s">
        <v>76</v>
      </c>
      <c r="M3479" t="s"/>
      <c r="N3479" t="s">
        <v>475</v>
      </c>
      <c r="O3479" t="s">
        <v>78</v>
      </c>
      <c r="P3479" t="s">
        <v>2637</v>
      </c>
      <c r="Q3479" t="s"/>
      <c r="R3479" t="s">
        <v>112</v>
      </c>
      <c r="S3479" t="s">
        <v>2639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>
        <f>HYPERLINK("https://hotel-media.eclerx.com/savepage/tk_1546241412991212_sr_189.html","info")</f>
        <v/>
      </c>
      <c r="AA3479" t="n">
        <v>-163342</v>
      </c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67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163342</v>
      </c>
      <c r="AZ3479" t="s">
        <v>2638</v>
      </c>
      <c r="BA3479" t="s"/>
      <c r="BB3479" t="n">
        <v>69871</v>
      </c>
      <c r="BC3479" t="n">
        <v>52.52439</v>
      </c>
      <c r="BD3479" t="n">
        <v>52.52439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2637</v>
      </c>
      <c r="F3480" t="n">
        <v>-1</v>
      </c>
      <c r="G3480" t="s">
        <v>74</v>
      </c>
      <c r="H3480" t="s">
        <v>75</v>
      </c>
      <c r="I3480" t="s"/>
      <c r="J3480" t="s">
        <v>74</v>
      </c>
      <c r="K3480" t="n">
        <v>175</v>
      </c>
      <c r="L3480" t="s">
        <v>76</v>
      </c>
      <c r="M3480" t="s"/>
      <c r="N3480" t="s">
        <v>203</v>
      </c>
      <c r="O3480" t="s">
        <v>78</v>
      </c>
      <c r="P3480" t="s">
        <v>2637</v>
      </c>
      <c r="Q3480" t="s"/>
      <c r="R3480" t="s">
        <v>112</v>
      </c>
      <c r="S3480" t="s">
        <v>295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>
        <f>HYPERLINK("https://hotel-media.eclerx.com/savepage/tk_1546241412991212_sr_189.html","info")</f>
        <v/>
      </c>
      <c r="AA3480" t="n">
        <v>-163342</v>
      </c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67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163342</v>
      </c>
      <c r="AZ3480" t="s">
        <v>2638</v>
      </c>
      <c r="BA3480" t="s"/>
      <c r="BB3480" t="n">
        <v>69871</v>
      </c>
      <c r="BC3480" t="n">
        <v>52.52439</v>
      </c>
      <c r="BD3480" t="n">
        <v>52.52439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2565</v>
      </c>
      <c r="F3481" t="n">
        <v>-1</v>
      </c>
      <c r="G3481" t="s">
        <v>74</v>
      </c>
      <c r="H3481" t="s">
        <v>75</v>
      </c>
      <c r="I3481" t="s"/>
      <c r="J3481" t="s">
        <v>74</v>
      </c>
      <c r="K3481" t="n">
        <v>53.99</v>
      </c>
      <c r="L3481" t="s">
        <v>76</v>
      </c>
      <c r="M3481" t="s"/>
      <c r="N3481" t="s">
        <v>480</v>
      </c>
      <c r="O3481" t="s">
        <v>78</v>
      </c>
      <c r="P3481" t="s">
        <v>2565</v>
      </c>
      <c r="Q3481" t="s"/>
      <c r="R3481" t="s">
        <v>79</v>
      </c>
      <c r="S3481" t="s">
        <v>1188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>
        <f>HYPERLINK("https://hotel-media.eclerx.com/savepage/tk_15462420509576678_sr_189.html","info")</f>
        <v/>
      </c>
      <c r="AA3481" t="n">
        <v>-231284</v>
      </c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372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231284</v>
      </c>
      <c r="AZ3481" t="s">
        <v>2566</v>
      </c>
      <c r="BA3481" t="s"/>
      <c r="BB3481" t="n">
        <v>145517</v>
      </c>
      <c r="BC3481" t="n">
        <v>52.505694</v>
      </c>
      <c r="BD3481" t="n">
        <v>52.505694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2565</v>
      </c>
      <c r="F3482" t="n">
        <v>-1</v>
      </c>
      <c r="G3482" t="s">
        <v>74</v>
      </c>
      <c r="H3482" t="s">
        <v>75</v>
      </c>
      <c r="I3482" t="s"/>
      <c r="J3482" t="s">
        <v>74</v>
      </c>
      <c r="K3482" t="n">
        <v>69</v>
      </c>
      <c r="L3482" t="s">
        <v>76</v>
      </c>
      <c r="M3482" t="s"/>
      <c r="N3482" t="s">
        <v>2567</v>
      </c>
      <c r="O3482" t="s">
        <v>78</v>
      </c>
      <c r="P3482" t="s">
        <v>2565</v>
      </c>
      <c r="Q3482" t="s"/>
      <c r="R3482" t="s">
        <v>79</v>
      </c>
      <c r="S3482" t="s">
        <v>367</v>
      </c>
      <c r="T3482" t="s">
        <v>81</v>
      </c>
      <c r="U3482" t="s">
        <v>82</v>
      </c>
      <c r="V3482" t="s">
        <v>83</v>
      </c>
      <c r="W3482" t="s">
        <v>84</v>
      </c>
      <c r="X3482" t="s"/>
      <c r="Y3482" t="s">
        <v>85</v>
      </c>
      <c r="Z3482">
        <f>HYPERLINK("https://hotel-media.eclerx.com/savepage/tk_15462420509576678_sr_189.html","info")</f>
        <v/>
      </c>
      <c r="AA3482" t="n">
        <v>-231284</v>
      </c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372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231284</v>
      </c>
      <c r="AZ3482" t="s">
        <v>2566</v>
      </c>
      <c r="BA3482" t="s"/>
      <c r="BB3482" t="n">
        <v>145517</v>
      </c>
      <c r="BC3482" t="n">
        <v>52.505694</v>
      </c>
      <c r="BD3482" t="n">
        <v>52.505694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2565</v>
      </c>
      <c r="F3483" t="n">
        <v>-1</v>
      </c>
      <c r="G3483" t="s">
        <v>74</v>
      </c>
      <c r="H3483" t="s">
        <v>75</v>
      </c>
      <c r="I3483" t="s"/>
      <c r="J3483" t="s">
        <v>74</v>
      </c>
      <c r="K3483" t="n">
        <v>79.01000000000001</v>
      </c>
      <c r="L3483" t="s">
        <v>76</v>
      </c>
      <c r="M3483" t="s"/>
      <c r="N3483" t="s">
        <v>2568</v>
      </c>
      <c r="O3483" t="s">
        <v>78</v>
      </c>
      <c r="P3483" t="s">
        <v>2565</v>
      </c>
      <c r="Q3483" t="s"/>
      <c r="R3483" t="s">
        <v>79</v>
      </c>
      <c r="S3483" t="s">
        <v>1916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>
        <f>HYPERLINK("https://hotel-media.eclerx.com/savepage/tk_15462420509576678_sr_189.html","info")</f>
        <v/>
      </c>
      <c r="AA3483" t="n">
        <v>-231284</v>
      </c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372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231284</v>
      </c>
      <c r="AZ3483" t="s">
        <v>2566</v>
      </c>
      <c r="BA3483" t="s"/>
      <c r="BB3483" t="n">
        <v>145517</v>
      </c>
      <c r="BC3483" t="n">
        <v>52.505694</v>
      </c>
      <c r="BD3483" t="n">
        <v>52.505694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1218</v>
      </c>
      <c r="F3484" t="n">
        <v>-1</v>
      </c>
      <c r="G3484" t="s">
        <v>74</v>
      </c>
      <c r="H3484" t="s">
        <v>75</v>
      </c>
      <c r="I3484" t="s"/>
      <c r="J3484" t="s">
        <v>74</v>
      </c>
      <c r="K3484" t="n">
        <v>71.09999999999999</v>
      </c>
      <c r="L3484" t="s">
        <v>76</v>
      </c>
      <c r="M3484" t="s"/>
      <c r="N3484" t="s">
        <v>95</v>
      </c>
      <c r="O3484" t="s">
        <v>78</v>
      </c>
      <c r="P3484" t="s">
        <v>1218</v>
      </c>
      <c r="Q3484" t="s"/>
      <c r="R3484" t="s">
        <v>171</v>
      </c>
      <c r="S3484" t="s">
        <v>844</v>
      </c>
      <c r="T3484" t="s">
        <v>81</v>
      </c>
      <c r="U3484" t="s">
        <v>82</v>
      </c>
      <c r="V3484" t="s">
        <v>83</v>
      </c>
      <c r="W3484" t="s">
        <v>84</v>
      </c>
      <c r="X3484" t="s"/>
      <c r="Y3484" t="s">
        <v>85</v>
      </c>
      <c r="Z3484">
        <f>HYPERLINK("https://hotel-media.eclerx.com/savepage/tk_1546241461553372_sr_189.html","info")</f>
        <v/>
      </c>
      <c r="AA3484" t="n">
        <v>-2071801</v>
      </c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91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2071801</v>
      </c>
      <c r="AZ3484" t="s">
        <v>1219</v>
      </c>
      <c r="BA3484" t="s"/>
      <c r="BB3484" t="n">
        <v>71136</v>
      </c>
      <c r="BC3484" t="n">
        <v>52.4347</v>
      </c>
      <c r="BD3484" t="n">
        <v>52.4347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2107</v>
      </c>
      <c r="F3485" t="n">
        <v>76893</v>
      </c>
      <c r="G3485" t="s">
        <v>74</v>
      </c>
      <c r="H3485" t="s">
        <v>75</v>
      </c>
      <c r="I3485" t="s"/>
      <c r="J3485" t="s">
        <v>74</v>
      </c>
      <c r="K3485" t="n">
        <v>71.2</v>
      </c>
      <c r="L3485" t="s">
        <v>76</v>
      </c>
      <c r="M3485" t="s"/>
      <c r="N3485" t="s">
        <v>93</v>
      </c>
      <c r="O3485" t="s">
        <v>78</v>
      </c>
      <c r="P3485" t="s">
        <v>2108</v>
      </c>
      <c r="Q3485" t="s"/>
      <c r="R3485" t="s">
        <v>112</v>
      </c>
      <c r="S3485" t="s">
        <v>2109</v>
      </c>
      <c r="T3485" t="s">
        <v>81</v>
      </c>
      <c r="U3485" t="s">
        <v>82</v>
      </c>
      <c r="V3485" t="s">
        <v>83</v>
      </c>
      <c r="W3485" t="s">
        <v>109</v>
      </c>
      <c r="X3485" t="s"/>
      <c r="Y3485" t="s">
        <v>85</v>
      </c>
      <c r="Z3485">
        <f>HYPERLINK("https://hotel-media.eclerx.com/savepage/tk_15462413532351632_sr_188.html","info")</f>
        <v/>
      </c>
      <c r="AA3485" t="n">
        <v>19961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44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1807680</v>
      </c>
      <c r="AZ3485" t="s">
        <v>2110</v>
      </c>
      <c r="BA3485" t="s"/>
      <c r="BB3485" t="n">
        <v>18</v>
      </c>
      <c r="BC3485" t="n">
        <v>52.499954</v>
      </c>
      <c r="BD3485" t="n">
        <v>52.499954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2107</v>
      </c>
      <c r="F3486" t="n">
        <v>76893</v>
      </c>
      <c r="G3486" t="s">
        <v>74</v>
      </c>
      <c r="H3486" t="s">
        <v>75</v>
      </c>
      <c r="I3486" t="s"/>
      <c r="J3486" t="s">
        <v>74</v>
      </c>
      <c r="K3486" t="n">
        <v>89</v>
      </c>
      <c r="L3486" t="s">
        <v>76</v>
      </c>
      <c r="M3486" t="s"/>
      <c r="N3486" t="s">
        <v>95</v>
      </c>
      <c r="O3486" t="s">
        <v>78</v>
      </c>
      <c r="P3486" t="s">
        <v>2108</v>
      </c>
      <c r="Q3486" t="s"/>
      <c r="R3486" t="s">
        <v>112</v>
      </c>
      <c r="S3486" t="s">
        <v>1179</v>
      </c>
      <c r="T3486" t="s">
        <v>81</v>
      </c>
      <c r="U3486" t="s">
        <v>82</v>
      </c>
      <c r="V3486" t="s">
        <v>83</v>
      </c>
      <c r="W3486" t="s">
        <v>109</v>
      </c>
      <c r="X3486" t="s"/>
      <c r="Y3486" t="s">
        <v>85</v>
      </c>
      <c r="Z3486">
        <f>HYPERLINK("https://hotel-media.eclerx.com/savepage/tk_15462413532351632_sr_188.html","info")</f>
        <v/>
      </c>
      <c r="AA3486" t="n">
        <v>19961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44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1807680</v>
      </c>
      <c r="AZ3486" t="s">
        <v>2110</v>
      </c>
      <c r="BA3486" t="s"/>
      <c r="BB3486" t="n">
        <v>18</v>
      </c>
      <c r="BC3486" t="n">
        <v>52.499954</v>
      </c>
      <c r="BD3486" t="n">
        <v>52.499954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2107</v>
      </c>
      <c r="F3487" t="n">
        <v>76893</v>
      </c>
      <c r="G3487" t="s">
        <v>74</v>
      </c>
      <c r="H3487" t="s">
        <v>75</v>
      </c>
      <c r="I3487" t="s"/>
      <c r="J3487" t="s">
        <v>74</v>
      </c>
      <c r="K3487" t="n">
        <v>109</v>
      </c>
      <c r="L3487" t="s">
        <v>76</v>
      </c>
      <c r="M3487" t="s"/>
      <c r="N3487" t="s">
        <v>327</v>
      </c>
      <c r="O3487" t="s">
        <v>78</v>
      </c>
      <c r="P3487" t="s">
        <v>2108</v>
      </c>
      <c r="Q3487" t="s"/>
      <c r="R3487" t="s">
        <v>112</v>
      </c>
      <c r="S3487" t="s">
        <v>202</v>
      </c>
      <c r="T3487" t="s">
        <v>81</v>
      </c>
      <c r="U3487" t="s">
        <v>82</v>
      </c>
      <c r="V3487" t="s">
        <v>83</v>
      </c>
      <c r="W3487" t="s">
        <v>109</v>
      </c>
      <c r="X3487" t="s"/>
      <c r="Y3487" t="s">
        <v>85</v>
      </c>
      <c r="Z3487">
        <f>HYPERLINK("https://hotel-media.eclerx.com/savepage/tk_15462413532351632_sr_188.html","info")</f>
        <v/>
      </c>
      <c r="AA3487" t="n">
        <v>19961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44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1807680</v>
      </c>
      <c r="AZ3487" t="s">
        <v>2110</v>
      </c>
      <c r="BA3487" t="s"/>
      <c r="BB3487" t="n">
        <v>18</v>
      </c>
      <c r="BC3487" t="n">
        <v>52.499954</v>
      </c>
      <c r="BD3487" t="n">
        <v>52.499954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2640</v>
      </c>
      <c r="F3488" t="n">
        <v>-1</v>
      </c>
      <c r="G3488" t="s">
        <v>74</v>
      </c>
      <c r="H3488" t="s">
        <v>75</v>
      </c>
      <c r="I3488" t="s"/>
      <c r="J3488" t="s">
        <v>74</v>
      </c>
      <c r="K3488" t="n">
        <v>89.23999999999999</v>
      </c>
      <c r="L3488" t="s">
        <v>76</v>
      </c>
      <c r="M3488" t="s"/>
      <c r="N3488" t="s">
        <v>93</v>
      </c>
      <c r="O3488" t="s">
        <v>78</v>
      </c>
      <c r="P3488" t="s">
        <v>2640</v>
      </c>
      <c r="Q3488" t="s"/>
      <c r="R3488" t="s">
        <v>171</v>
      </c>
      <c r="S3488" t="s">
        <v>2641</v>
      </c>
      <c r="T3488" t="s">
        <v>81</v>
      </c>
      <c r="U3488" t="s">
        <v>82</v>
      </c>
      <c r="V3488" t="s">
        <v>83</v>
      </c>
      <c r="W3488" t="s">
        <v>109</v>
      </c>
      <c r="X3488" t="s"/>
      <c r="Y3488" t="s">
        <v>85</v>
      </c>
      <c r="Z3488">
        <f>HYPERLINK("https://hotel-media.eclerx.com/savepage/tk_1546241704576427_sr_188.html","info")</f>
        <v/>
      </c>
      <c r="AA3488" t="n">
        <v>-2071707</v>
      </c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234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2071707</v>
      </c>
      <c r="AZ3488" t="s">
        <v>2642</v>
      </c>
      <c r="BA3488" t="s"/>
      <c r="BB3488" t="n">
        <v>421658</v>
      </c>
      <c r="BC3488" t="n">
        <v>52.498974</v>
      </c>
      <c r="BD3488" t="n">
        <v>52.498974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2640</v>
      </c>
      <c r="F3489" t="n">
        <v>-1</v>
      </c>
      <c r="G3489" t="s">
        <v>74</v>
      </c>
      <c r="H3489" t="s">
        <v>75</v>
      </c>
      <c r="I3489" t="s"/>
      <c r="J3489" t="s">
        <v>74</v>
      </c>
      <c r="K3489" t="n">
        <v>99</v>
      </c>
      <c r="L3489" t="s">
        <v>76</v>
      </c>
      <c r="M3489" t="s"/>
      <c r="N3489" t="s">
        <v>95</v>
      </c>
      <c r="O3489" t="s">
        <v>78</v>
      </c>
      <c r="P3489" t="s">
        <v>2640</v>
      </c>
      <c r="Q3489" t="s"/>
      <c r="R3489" t="s">
        <v>171</v>
      </c>
      <c r="S3489" t="s">
        <v>200</v>
      </c>
      <c r="T3489" t="s">
        <v>81</v>
      </c>
      <c r="U3489" t="s">
        <v>82</v>
      </c>
      <c r="V3489" t="s">
        <v>83</v>
      </c>
      <c r="W3489" t="s">
        <v>109</v>
      </c>
      <c r="X3489" t="s"/>
      <c r="Y3489" t="s">
        <v>85</v>
      </c>
      <c r="Z3489">
        <f>HYPERLINK("https://hotel-media.eclerx.com/savepage/tk_1546241704576427_sr_188.html","info")</f>
        <v/>
      </c>
      <c r="AA3489" t="n">
        <v>-2071707</v>
      </c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234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2071707</v>
      </c>
      <c r="AZ3489" t="s">
        <v>2642</v>
      </c>
      <c r="BA3489" t="s"/>
      <c r="BB3489" t="n">
        <v>421658</v>
      </c>
      <c r="BC3489" t="n">
        <v>52.498974</v>
      </c>
      <c r="BD3489" t="n">
        <v>52.498974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2640</v>
      </c>
      <c r="F3490" t="n">
        <v>-1</v>
      </c>
      <c r="G3490" t="s">
        <v>74</v>
      </c>
      <c r="H3490" t="s">
        <v>75</v>
      </c>
      <c r="I3490" t="s"/>
      <c r="J3490" t="s">
        <v>74</v>
      </c>
      <c r="K3490" t="n">
        <v>122.99</v>
      </c>
      <c r="L3490" t="s">
        <v>76</v>
      </c>
      <c r="M3490" t="s"/>
      <c r="N3490" t="s">
        <v>189</v>
      </c>
      <c r="O3490" t="s">
        <v>78</v>
      </c>
      <c r="P3490" t="s">
        <v>2640</v>
      </c>
      <c r="Q3490" t="s"/>
      <c r="R3490" t="s">
        <v>171</v>
      </c>
      <c r="S3490" t="s">
        <v>881</v>
      </c>
      <c r="T3490" t="s">
        <v>81</v>
      </c>
      <c r="U3490" t="s">
        <v>82</v>
      </c>
      <c r="V3490" t="s">
        <v>83</v>
      </c>
      <c r="W3490" t="s">
        <v>109</v>
      </c>
      <c r="X3490" t="s"/>
      <c r="Y3490" t="s">
        <v>85</v>
      </c>
      <c r="Z3490">
        <f>HYPERLINK("https://hotel-media.eclerx.com/savepage/tk_1546241704576427_sr_188.html","info")</f>
        <v/>
      </c>
      <c r="AA3490" t="n">
        <v>-2071707</v>
      </c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234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2071707</v>
      </c>
      <c r="AZ3490" t="s">
        <v>2642</v>
      </c>
      <c r="BA3490" t="s"/>
      <c r="BB3490" t="n">
        <v>421658</v>
      </c>
      <c r="BC3490" t="n">
        <v>52.498974</v>
      </c>
      <c r="BD3490" t="n">
        <v>52.498974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2640</v>
      </c>
      <c r="F3491" t="n">
        <v>-1</v>
      </c>
      <c r="G3491" t="s">
        <v>74</v>
      </c>
      <c r="H3491" t="s">
        <v>75</v>
      </c>
      <c r="I3491" t="s"/>
      <c r="J3491" t="s">
        <v>74</v>
      </c>
      <c r="K3491" t="n">
        <v>133</v>
      </c>
      <c r="L3491" t="s">
        <v>76</v>
      </c>
      <c r="M3491" t="s"/>
      <c r="N3491" t="s">
        <v>1621</v>
      </c>
      <c r="O3491" t="s">
        <v>78</v>
      </c>
      <c r="P3491" t="s">
        <v>2640</v>
      </c>
      <c r="Q3491" t="s"/>
      <c r="R3491" t="s">
        <v>171</v>
      </c>
      <c r="S3491" t="s">
        <v>731</v>
      </c>
      <c r="T3491" t="s">
        <v>81</v>
      </c>
      <c r="U3491" t="s">
        <v>82</v>
      </c>
      <c r="V3491" t="s">
        <v>83</v>
      </c>
      <c r="W3491" t="s">
        <v>109</v>
      </c>
      <c r="X3491" t="s"/>
      <c r="Y3491" t="s">
        <v>85</v>
      </c>
      <c r="Z3491">
        <f>HYPERLINK("https://hotel-media.eclerx.com/savepage/tk_1546241704576427_sr_188.html","info")</f>
        <v/>
      </c>
      <c r="AA3491" t="n">
        <v>-2071707</v>
      </c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234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2071707</v>
      </c>
      <c r="AZ3491" t="s">
        <v>2642</v>
      </c>
      <c r="BA3491" t="s"/>
      <c r="BB3491" t="n">
        <v>421658</v>
      </c>
      <c r="BC3491" t="n">
        <v>52.498974</v>
      </c>
      <c r="BD3491" t="n">
        <v>52.498974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2580</v>
      </c>
      <c r="F3492" t="n">
        <v>529919</v>
      </c>
      <c r="G3492" t="s">
        <v>74</v>
      </c>
      <c r="H3492" t="s">
        <v>75</v>
      </c>
      <c r="I3492" t="s"/>
      <c r="J3492" t="s">
        <v>74</v>
      </c>
      <c r="K3492" t="n">
        <v>103</v>
      </c>
      <c r="L3492" t="s">
        <v>76</v>
      </c>
      <c r="M3492" t="s"/>
      <c r="N3492" t="s">
        <v>2581</v>
      </c>
      <c r="O3492" t="s">
        <v>78</v>
      </c>
      <c r="P3492" t="s">
        <v>2582</v>
      </c>
      <c r="Q3492" t="s"/>
      <c r="R3492" t="s">
        <v>112</v>
      </c>
      <c r="S3492" t="s">
        <v>223</v>
      </c>
      <c r="T3492" t="s">
        <v>81</v>
      </c>
      <c r="U3492" t="s">
        <v>82</v>
      </c>
      <c r="V3492" t="s">
        <v>83</v>
      </c>
      <c r="W3492" t="s">
        <v>109</v>
      </c>
      <c r="X3492" t="s"/>
      <c r="Y3492" t="s">
        <v>85</v>
      </c>
      <c r="Z3492">
        <f>HYPERLINK("https://hotel-media.eclerx.com/savepage/tk_15462414335448852_sr_188.html","info")</f>
        <v/>
      </c>
      <c r="AA3492" t="n">
        <v>5846</v>
      </c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88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1055227</v>
      </c>
      <c r="AZ3492" t="s">
        <v>2583</v>
      </c>
      <c r="BA3492" t="s"/>
      <c r="BB3492" t="n">
        <v>2288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2580</v>
      </c>
      <c r="F3493" t="n">
        <v>529919</v>
      </c>
      <c r="G3493" t="s">
        <v>74</v>
      </c>
      <c r="H3493" t="s">
        <v>75</v>
      </c>
      <c r="I3493" t="s"/>
      <c r="J3493" t="s">
        <v>74</v>
      </c>
      <c r="K3493" t="n">
        <v>114</v>
      </c>
      <c r="L3493" t="s">
        <v>76</v>
      </c>
      <c r="M3493" t="s"/>
      <c r="N3493" t="s">
        <v>2584</v>
      </c>
      <c r="O3493" t="s">
        <v>78</v>
      </c>
      <c r="P3493" t="s">
        <v>2582</v>
      </c>
      <c r="Q3493" t="s"/>
      <c r="R3493" t="s">
        <v>112</v>
      </c>
      <c r="S3493" t="s">
        <v>417</v>
      </c>
      <c r="T3493" t="s">
        <v>81</v>
      </c>
      <c r="U3493" t="s">
        <v>82</v>
      </c>
      <c r="V3493" t="s">
        <v>83</v>
      </c>
      <c r="W3493" t="s">
        <v>109</v>
      </c>
      <c r="X3493" t="s"/>
      <c r="Y3493" t="s">
        <v>85</v>
      </c>
      <c r="Z3493">
        <f>HYPERLINK("https://hotel-media.eclerx.com/savepage/tk_15462414335448852_sr_188.html","info")</f>
        <v/>
      </c>
      <c r="AA3493" t="n">
        <v>5846</v>
      </c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88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1055227</v>
      </c>
      <c r="AZ3493" t="s">
        <v>2583</v>
      </c>
      <c r="BA3493" t="s"/>
      <c r="BB3493" t="n">
        <v>2288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2580</v>
      </c>
      <c r="F3494" t="n">
        <v>529919</v>
      </c>
      <c r="G3494" t="s">
        <v>74</v>
      </c>
      <c r="H3494" t="s">
        <v>75</v>
      </c>
      <c r="I3494" t="s"/>
      <c r="J3494" t="s">
        <v>74</v>
      </c>
      <c r="K3494" t="n">
        <v>112</v>
      </c>
      <c r="L3494" t="s">
        <v>76</v>
      </c>
      <c r="M3494" t="s"/>
      <c r="N3494" t="s">
        <v>2585</v>
      </c>
      <c r="O3494" t="s">
        <v>78</v>
      </c>
      <c r="P3494" t="s">
        <v>2582</v>
      </c>
      <c r="Q3494" t="s"/>
      <c r="R3494" t="s">
        <v>112</v>
      </c>
      <c r="S3494" t="s">
        <v>666</v>
      </c>
      <c r="T3494" t="s">
        <v>81</v>
      </c>
      <c r="U3494" t="s">
        <v>82</v>
      </c>
      <c r="V3494" t="s">
        <v>83</v>
      </c>
      <c r="W3494" t="s">
        <v>109</v>
      </c>
      <c r="X3494" t="s"/>
      <c r="Y3494" t="s">
        <v>85</v>
      </c>
      <c r="Z3494">
        <f>HYPERLINK("https://hotel-media.eclerx.com/savepage/tk_15462414335448852_sr_188.html","info")</f>
        <v/>
      </c>
      <c r="AA3494" t="n">
        <v>5846</v>
      </c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88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1055227</v>
      </c>
      <c r="AZ3494" t="s">
        <v>2583</v>
      </c>
      <c r="BA3494" t="s"/>
      <c r="BB3494" t="n">
        <v>2288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2580</v>
      </c>
      <c r="F3495" t="n">
        <v>529919</v>
      </c>
      <c r="G3495" t="s">
        <v>74</v>
      </c>
      <c r="H3495" t="s">
        <v>75</v>
      </c>
      <c r="I3495" t="s"/>
      <c r="J3495" t="s">
        <v>74</v>
      </c>
      <c r="K3495" t="n">
        <v>122.5</v>
      </c>
      <c r="L3495" t="s">
        <v>76</v>
      </c>
      <c r="M3495" t="s"/>
      <c r="N3495" t="s">
        <v>2584</v>
      </c>
      <c r="O3495" t="s">
        <v>78</v>
      </c>
      <c r="P3495" t="s">
        <v>2582</v>
      </c>
      <c r="Q3495" t="s"/>
      <c r="R3495" t="s">
        <v>112</v>
      </c>
      <c r="S3495" t="s">
        <v>1328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>
        <f>HYPERLINK("https://hotel-media.eclerx.com/savepage/tk_15462414335448852_sr_188.html","info")</f>
        <v/>
      </c>
      <c r="AA3495" t="n">
        <v>5846</v>
      </c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88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1055227</v>
      </c>
      <c r="AZ3495" t="s">
        <v>2583</v>
      </c>
      <c r="BA3495" t="s"/>
      <c r="BB3495" t="n">
        <v>2288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2580</v>
      </c>
      <c r="F3496" t="n">
        <v>529919</v>
      </c>
      <c r="G3496" t="s">
        <v>74</v>
      </c>
      <c r="H3496" t="s">
        <v>75</v>
      </c>
      <c r="I3496" t="s"/>
      <c r="J3496" t="s">
        <v>74</v>
      </c>
      <c r="K3496" t="n">
        <v>124</v>
      </c>
      <c r="L3496" t="s">
        <v>76</v>
      </c>
      <c r="M3496" t="s"/>
      <c r="N3496" t="s">
        <v>2585</v>
      </c>
      <c r="O3496" t="s">
        <v>78</v>
      </c>
      <c r="P3496" t="s">
        <v>2582</v>
      </c>
      <c r="Q3496" t="s"/>
      <c r="R3496" t="s">
        <v>112</v>
      </c>
      <c r="S3496" t="s">
        <v>322</v>
      </c>
      <c r="T3496" t="s">
        <v>81</v>
      </c>
      <c r="U3496" t="s">
        <v>82</v>
      </c>
      <c r="V3496" t="s">
        <v>83</v>
      </c>
      <c r="W3496" t="s">
        <v>109</v>
      </c>
      <c r="X3496" t="s"/>
      <c r="Y3496" t="s">
        <v>85</v>
      </c>
      <c r="Z3496">
        <f>HYPERLINK("https://hotel-media.eclerx.com/savepage/tk_15462414335448852_sr_188.html","info")</f>
        <v/>
      </c>
      <c r="AA3496" t="n">
        <v>5846</v>
      </c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88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1055227</v>
      </c>
      <c r="AZ3496" t="s">
        <v>2583</v>
      </c>
      <c r="BA3496" t="s"/>
      <c r="BB3496" t="n">
        <v>2288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2580</v>
      </c>
      <c r="F3497" t="n">
        <v>529919</v>
      </c>
      <c r="G3497" t="s">
        <v>74</v>
      </c>
      <c r="H3497" t="s">
        <v>75</v>
      </c>
      <c r="I3497" t="s"/>
      <c r="J3497" t="s">
        <v>74</v>
      </c>
      <c r="K3497" t="n">
        <v>131.5</v>
      </c>
      <c r="L3497" t="s">
        <v>76</v>
      </c>
      <c r="M3497" t="s"/>
      <c r="N3497" t="s">
        <v>2585</v>
      </c>
      <c r="O3497" t="s">
        <v>78</v>
      </c>
      <c r="P3497" t="s">
        <v>2582</v>
      </c>
      <c r="Q3497" t="s"/>
      <c r="R3497" t="s">
        <v>112</v>
      </c>
      <c r="S3497" t="s">
        <v>2586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>
        <f>HYPERLINK("https://hotel-media.eclerx.com/savepage/tk_15462414335448852_sr_188.html","info")</f>
        <v/>
      </c>
      <c r="AA3497" t="n">
        <v>5846</v>
      </c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88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1055227</v>
      </c>
      <c r="AZ3497" t="s">
        <v>2583</v>
      </c>
      <c r="BA3497" t="s"/>
      <c r="BB3497" t="n">
        <v>2288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2580</v>
      </c>
      <c r="F3498" t="n">
        <v>529919</v>
      </c>
      <c r="G3498" t="s">
        <v>74</v>
      </c>
      <c r="H3498" t="s">
        <v>75</v>
      </c>
      <c r="I3498" t="s"/>
      <c r="J3498" t="s">
        <v>74</v>
      </c>
      <c r="K3498" t="n">
        <v>134</v>
      </c>
      <c r="L3498" t="s">
        <v>76</v>
      </c>
      <c r="M3498" t="s"/>
      <c r="N3498" t="s">
        <v>2584</v>
      </c>
      <c r="O3498" t="s">
        <v>78</v>
      </c>
      <c r="P3498" t="s">
        <v>2582</v>
      </c>
      <c r="Q3498" t="s"/>
      <c r="R3498" t="s">
        <v>112</v>
      </c>
      <c r="S3498" t="s">
        <v>994</v>
      </c>
      <c r="T3498" t="s">
        <v>81</v>
      </c>
      <c r="U3498" t="s">
        <v>82</v>
      </c>
      <c r="V3498" t="s">
        <v>83</v>
      </c>
      <c r="W3498" t="s">
        <v>84</v>
      </c>
      <c r="X3498" t="s"/>
      <c r="Y3498" t="s">
        <v>85</v>
      </c>
      <c r="Z3498">
        <f>HYPERLINK("https://hotel-media.eclerx.com/savepage/tk_15462414335448852_sr_188.html","info")</f>
        <v/>
      </c>
      <c r="AA3498" t="n">
        <v>5846</v>
      </c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88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1055227</v>
      </c>
      <c r="AZ3498" t="s">
        <v>2583</v>
      </c>
      <c r="BA3498" t="s"/>
      <c r="BB3498" t="n">
        <v>2288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2580</v>
      </c>
      <c r="F3499" t="n">
        <v>529919</v>
      </c>
      <c r="G3499" t="s">
        <v>74</v>
      </c>
      <c r="H3499" t="s">
        <v>75</v>
      </c>
      <c r="I3499" t="s"/>
      <c r="J3499" t="s">
        <v>74</v>
      </c>
      <c r="K3499" t="n">
        <v>135</v>
      </c>
      <c r="L3499" t="s">
        <v>76</v>
      </c>
      <c r="M3499" t="s"/>
      <c r="N3499" t="s">
        <v>2587</v>
      </c>
      <c r="O3499" t="s">
        <v>78</v>
      </c>
      <c r="P3499" t="s">
        <v>2582</v>
      </c>
      <c r="Q3499" t="s"/>
      <c r="R3499" t="s">
        <v>112</v>
      </c>
      <c r="S3499" t="s">
        <v>646</v>
      </c>
      <c r="T3499" t="s">
        <v>81</v>
      </c>
      <c r="U3499" t="s">
        <v>82</v>
      </c>
      <c r="V3499" t="s">
        <v>83</v>
      </c>
      <c r="W3499" t="s">
        <v>109</v>
      </c>
      <c r="X3499" t="s"/>
      <c r="Y3499" t="s">
        <v>85</v>
      </c>
      <c r="Z3499">
        <f>HYPERLINK("https://hotel-media.eclerx.com/savepage/tk_15462414335448852_sr_188.html","info")</f>
        <v/>
      </c>
      <c r="AA3499" t="n">
        <v>5846</v>
      </c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88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1055227</v>
      </c>
      <c r="AZ3499" t="s">
        <v>2583</v>
      </c>
      <c r="BA3499" t="s"/>
      <c r="BB3499" t="n">
        <v>2288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2580</v>
      </c>
      <c r="F3500" t="n">
        <v>529919</v>
      </c>
      <c r="G3500" t="s">
        <v>74</v>
      </c>
      <c r="H3500" t="s">
        <v>75</v>
      </c>
      <c r="I3500" t="s"/>
      <c r="J3500" t="s">
        <v>74</v>
      </c>
      <c r="K3500" t="n">
        <v>135</v>
      </c>
      <c r="L3500" t="s">
        <v>76</v>
      </c>
      <c r="M3500" t="s"/>
      <c r="N3500" t="s">
        <v>2588</v>
      </c>
      <c r="O3500" t="s">
        <v>78</v>
      </c>
      <c r="P3500" t="s">
        <v>2582</v>
      </c>
      <c r="Q3500" t="s"/>
      <c r="R3500" t="s">
        <v>112</v>
      </c>
      <c r="S3500" t="s">
        <v>646</v>
      </c>
      <c r="T3500" t="s">
        <v>81</v>
      </c>
      <c r="U3500" t="s">
        <v>82</v>
      </c>
      <c r="V3500" t="s">
        <v>83</v>
      </c>
      <c r="W3500" t="s">
        <v>109</v>
      </c>
      <c r="X3500" t="s"/>
      <c r="Y3500" t="s">
        <v>85</v>
      </c>
      <c r="Z3500">
        <f>HYPERLINK("https://hotel-media.eclerx.com/savepage/tk_15462414335448852_sr_188.html","info")</f>
        <v/>
      </c>
      <c r="AA3500" t="n">
        <v>5846</v>
      </c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88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1055227</v>
      </c>
      <c r="AZ3500" t="s">
        <v>2583</v>
      </c>
      <c r="BA3500" t="s"/>
      <c r="BB3500" t="n">
        <v>2288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2580</v>
      </c>
      <c r="F3501" t="n">
        <v>529919</v>
      </c>
      <c r="G3501" t="s">
        <v>74</v>
      </c>
      <c r="H3501" t="s">
        <v>75</v>
      </c>
      <c r="I3501" t="s"/>
      <c r="J3501" t="s">
        <v>74</v>
      </c>
      <c r="K3501" t="n">
        <v>144</v>
      </c>
      <c r="L3501" t="s">
        <v>76</v>
      </c>
      <c r="M3501" t="s"/>
      <c r="N3501" t="s">
        <v>2585</v>
      </c>
      <c r="O3501" t="s">
        <v>78</v>
      </c>
      <c r="P3501" t="s">
        <v>2582</v>
      </c>
      <c r="Q3501" t="s"/>
      <c r="R3501" t="s">
        <v>112</v>
      </c>
      <c r="S3501" t="s">
        <v>335</v>
      </c>
      <c r="T3501" t="s">
        <v>81</v>
      </c>
      <c r="U3501" t="s">
        <v>82</v>
      </c>
      <c r="V3501" t="s">
        <v>83</v>
      </c>
      <c r="W3501" t="s">
        <v>84</v>
      </c>
      <c r="X3501" t="s"/>
      <c r="Y3501" t="s">
        <v>85</v>
      </c>
      <c r="Z3501">
        <f>HYPERLINK("https://hotel-media.eclerx.com/savepage/tk_15462414335448852_sr_188.html","info")</f>
        <v/>
      </c>
      <c r="AA3501" t="n">
        <v>5846</v>
      </c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88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1055227</v>
      </c>
      <c r="AZ3501" t="s">
        <v>2583</v>
      </c>
      <c r="BA3501" t="s"/>
      <c r="BB3501" t="n">
        <v>2288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2580</v>
      </c>
      <c r="F3502" t="n">
        <v>529919</v>
      </c>
      <c r="G3502" t="s">
        <v>74</v>
      </c>
      <c r="H3502" t="s">
        <v>75</v>
      </c>
      <c r="I3502" t="s"/>
      <c r="J3502" t="s">
        <v>74</v>
      </c>
      <c r="K3502" t="n">
        <v>149</v>
      </c>
      <c r="L3502" t="s">
        <v>76</v>
      </c>
      <c r="M3502" t="s"/>
      <c r="N3502" t="s">
        <v>2587</v>
      </c>
      <c r="O3502" t="s">
        <v>78</v>
      </c>
      <c r="P3502" t="s">
        <v>2582</v>
      </c>
      <c r="Q3502" t="s"/>
      <c r="R3502" t="s">
        <v>112</v>
      </c>
      <c r="S3502" t="s">
        <v>206</v>
      </c>
      <c r="T3502" t="s">
        <v>81</v>
      </c>
      <c r="U3502" t="s">
        <v>82</v>
      </c>
      <c r="V3502" t="s">
        <v>83</v>
      </c>
      <c r="W3502" t="s">
        <v>109</v>
      </c>
      <c r="X3502" t="s"/>
      <c r="Y3502" t="s">
        <v>85</v>
      </c>
      <c r="Z3502">
        <f>HYPERLINK("https://hotel-media.eclerx.com/savepage/tk_15462414335448852_sr_188.html","info")</f>
        <v/>
      </c>
      <c r="AA3502" t="n">
        <v>5846</v>
      </c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88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1055227</v>
      </c>
      <c r="AZ3502" t="s">
        <v>2583</v>
      </c>
      <c r="BA3502" t="s"/>
      <c r="BB3502" t="n">
        <v>2288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2580</v>
      </c>
      <c r="F3503" t="n">
        <v>529919</v>
      </c>
      <c r="G3503" t="s">
        <v>74</v>
      </c>
      <c r="H3503" t="s">
        <v>75</v>
      </c>
      <c r="I3503" t="s"/>
      <c r="J3503" t="s">
        <v>74</v>
      </c>
      <c r="K3503" t="n">
        <v>149</v>
      </c>
      <c r="L3503" t="s">
        <v>76</v>
      </c>
      <c r="M3503" t="s"/>
      <c r="N3503" t="s">
        <v>2588</v>
      </c>
      <c r="O3503" t="s">
        <v>78</v>
      </c>
      <c r="P3503" t="s">
        <v>2582</v>
      </c>
      <c r="Q3503" t="s"/>
      <c r="R3503" t="s">
        <v>112</v>
      </c>
      <c r="S3503" t="s">
        <v>206</v>
      </c>
      <c r="T3503" t="s">
        <v>81</v>
      </c>
      <c r="U3503" t="s">
        <v>82</v>
      </c>
      <c r="V3503" t="s">
        <v>83</v>
      </c>
      <c r="W3503" t="s">
        <v>109</v>
      </c>
      <c r="X3503" t="s"/>
      <c r="Y3503" t="s">
        <v>85</v>
      </c>
      <c r="Z3503">
        <f>HYPERLINK("https://hotel-media.eclerx.com/savepage/tk_15462414335448852_sr_188.html","info")</f>
        <v/>
      </c>
      <c r="AA3503" t="n">
        <v>5846</v>
      </c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88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1055227</v>
      </c>
      <c r="AZ3503" t="s">
        <v>2583</v>
      </c>
      <c r="BA3503" t="s"/>
      <c r="BB3503" t="n">
        <v>2288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2580</v>
      </c>
      <c r="F3504" t="n">
        <v>529919</v>
      </c>
      <c r="G3504" t="s">
        <v>74</v>
      </c>
      <c r="H3504" t="s">
        <v>75</v>
      </c>
      <c r="I3504" t="s"/>
      <c r="J3504" t="s">
        <v>74</v>
      </c>
      <c r="K3504" t="n">
        <v>234</v>
      </c>
      <c r="L3504" t="s">
        <v>76</v>
      </c>
      <c r="M3504" t="s"/>
      <c r="N3504" t="s">
        <v>2589</v>
      </c>
      <c r="O3504" t="s">
        <v>78</v>
      </c>
      <c r="P3504" t="s">
        <v>2582</v>
      </c>
      <c r="Q3504" t="s"/>
      <c r="R3504" t="s">
        <v>112</v>
      </c>
      <c r="S3504" t="s">
        <v>306</v>
      </c>
      <c r="T3504" t="s">
        <v>81</v>
      </c>
      <c r="U3504" t="s">
        <v>82</v>
      </c>
      <c r="V3504" t="s">
        <v>83</v>
      </c>
      <c r="W3504" t="s">
        <v>109</v>
      </c>
      <c r="X3504" t="s"/>
      <c r="Y3504" t="s">
        <v>85</v>
      </c>
      <c r="Z3504">
        <f>HYPERLINK("https://hotel-media.eclerx.com/savepage/tk_15462414335448852_sr_188.html","info")</f>
        <v/>
      </c>
      <c r="AA3504" t="n">
        <v>5846</v>
      </c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88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1055227</v>
      </c>
      <c r="AZ3504" t="s">
        <v>2583</v>
      </c>
      <c r="BA3504" t="s"/>
      <c r="BB3504" t="n">
        <v>2288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2337</v>
      </c>
      <c r="F3505" t="n">
        <v>-1</v>
      </c>
      <c r="G3505" t="s">
        <v>74</v>
      </c>
      <c r="H3505" t="s">
        <v>75</v>
      </c>
      <c r="I3505" t="s"/>
      <c r="J3505" t="s">
        <v>74</v>
      </c>
      <c r="K3505" t="n">
        <v>56</v>
      </c>
      <c r="L3505" t="s">
        <v>76</v>
      </c>
      <c r="M3505" t="s"/>
      <c r="N3505" t="s">
        <v>787</v>
      </c>
      <c r="O3505" t="s">
        <v>78</v>
      </c>
      <c r="P3505" t="s">
        <v>2337</v>
      </c>
      <c r="Q3505" t="s"/>
      <c r="R3505" t="s">
        <v>79</v>
      </c>
      <c r="S3505" t="s">
        <v>1236</v>
      </c>
      <c r="T3505" t="s">
        <v>81</v>
      </c>
      <c r="U3505" t="s">
        <v>82</v>
      </c>
      <c r="V3505" t="s">
        <v>83</v>
      </c>
      <c r="W3505" t="s">
        <v>109</v>
      </c>
      <c r="X3505" t="s"/>
      <c r="Y3505" t="s">
        <v>85</v>
      </c>
      <c r="Z3505">
        <f>HYPERLINK("https://hotel-media.eclerx.com/savepage/tk_15462420193202612_sr_188.html","info")</f>
        <v/>
      </c>
      <c r="AA3505" t="n">
        <v>-8979225</v>
      </c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406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8979225</v>
      </c>
      <c r="AZ3505" t="s">
        <v>2338</v>
      </c>
      <c r="BA3505" t="s"/>
      <c r="BB3505" t="n">
        <v>37289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2337</v>
      </c>
      <c r="F3506" t="n">
        <v>-1</v>
      </c>
      <c r="G3506" t="s">
        <v>74</v>
      </c>
      <c r="H3506" t="s">
        <v>75</v>
      </c>
      <c r="I3506" t="s"/>
      <c r="J3506" t="s">
        <v>74</v>
      </c>
      <c r="K3506" t="n">
        <v>60</v>
      </c>
      <c r="L3506" t="s">
        <v>76</v>
      </c>
      <c r="M3506" t="s"/>
      <c r="N3506" t="s">
        <v>104</v>
      </c>
      <c r="O3506" t="s">
        <v>78</v>
      </c>
      <c r="P3506" t="s">
        <v>2337</v>
      </c>
      <c r="Q3506" t="s"/>
      <c r="R3506" t="s">
        <v>79</v>
      </c>
      <c r="S3506" t="s">
        <v>377</v>
      </c>
      <c r="T3506" t="s">
        <v>81</v>
      </c>
      <c r="U3506" t="s">
        <v>82</v>
      </c>
      <c r="V3506" t="s">
        <v>83</v>
      </c>
      <c r="W3506" t="s">
        <v>109</v>
      </c>
      <c r="X3506" t="s"/>
      <c r="Y3506" t="s">
        <v>85</v>
      </c>
      <c r="Z3506">
        <f>HYPERLINK("https://hotel-media.eclerx.com/savepage/tk_15462420193202612_sr_188.html","info")</f>
        <v/>
      </c>
      <c r="AA3506" t="n">
        <v>-8979225</v>
      </c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406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8979225</v>
      </c>
      <c r="AZ3506" t="s">
        <v>2338</v>
      </c>
      <c r="BA3506" t="s"/>
      <c r="BB3506" t="n">
        <v>37289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2337</v>
      </c>
      <c r="F3507" t="n">
        <v>-1</v>
      </c>
      <c r="G3507" t="s">
        <v>74</v>
      </c>
      <c r="H3507" t="s">
        <v>75</v>
      </c>
      <c r="I3507" t="s"/>
      <c r="J3507" t="s">
        <v>74</v>
      </c>
      <c r="K3507" t="n">
        <v>64.98999999999999</v>
      </c>
      <c r="L3507" t="s">
        <v>76</v>
      </c>
      <c r="M3507" t="s"/>
      <c r="N3507" t="s">
        <v>183</v>
      </c>
      <c r="O3507" t="s">
        <v>78</v>
      </c>
      <c r="P3507" t="s">
        <v>2337</v>
      </c>
      <c r="Q3507" t="s"/>
      <c r="R3507" t="s">
        <v>79</v>
      </c>
      <c r="S3507" t="s">
        <v>1123</v>
      </c>
      <c r="T3507" t="s">
        <v>81</v>
      </c>
      <c r="U3507" t="s">
        <v>82</v>
      </c>
      <c r="V3507" t="s">
        <v>83</v>
      </c>
      <c r="W3507" t="s">
        <v>109</v>
      </c>
      <c r="X3507" t="s"/>
      <c r="Y3507" t="s">
        <v>85</v>
      </c>
      <c r="Z3507">
        <f>HYPERLINK("https://hotel-media.eclerx.com/savepage/tk_15462420193202612_sr_188.html","info")</f>
        <v/>
      </c>
      <c r="AA3507" t="n">
        <v>-8979225</v>
      </c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406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8979225</v>
      </c>
      <c r="AZ3507" t="s">
        <v>2338</v>
      </c>
      <c r="BA3507" t="s"/>
      <c r="BB3507" t="n">
        <v>37289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2546</v>
      </c>
      <c r="F3508" t="n">
        <v>974683</v>
      </c>
      <c r="G3508" t="s">
        <v>74</v>
      </c>
      <c r="H3508" t="s">
        <v>75</v>
      </c>
      <c r="I3508" t="s"/>
      <c r="J3508" t="s">
        <v>74</v>
      </c>
      <c r="K3508" t="n">
        <v>92.8</v>
      </c>
      <c r="L3508" t="s">
        <v>76</v>
      </c>
      <c r="M3508" t="s"/>
      <c r="N3508" t="s">
        <v>93</v>
      </c>
      <c r="O3508" t="s">
        <v>78</v>
      </c>
      <c r="P3508" t="s">
        <v>2547</v>
      </c>
      <c r="Q3508" t="s"/>
      <c r="R3508" t="s">
        <v>107</v>
      </c>
      <c r="S3508" t="s">
        <v>2548</v>
      </c>
      <c r="T3508" t="s">
        <v>81</v>
      </c>
      <c r="U3508" t="s">
        <v>82</v>
      </c>
      <c r="V3508" t="s">
        <v>83</v>
      </c>
      <c r="W3508" t="s">
        <v>84</v>
      </c>
      <c r="X3508" t="s"/>
      <c r="Y3508" t="s">
        <v>85</v>
      </c>
      <c r="Z3508">
        <f>HYPERLINK("https://hotel-media.eclerx.com/savepage/tk_15462414806162083_sr_189.html","info")</f>
        <v/>
      </c>
      <c r="AA3508" t="n">
        <v>170391</v>
      </c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101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4056097</v>
      </c>
      <c r="AZ3508" t="s">
        <v>2549</v>
      </c>
      <c r="BA3508" t="s"/>
      <c r="BB3508" t="n">
        <v>144699</v>
      </c>
      <c r="BC3508" t="n">
        <v>52.49382</v>
      </c>
      <c r="BD3508" t="n">
        <v>52.49382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2546</v>
      </c>
      <c r="F3509" t="n">
        <v>974683</v>
      </c>
      <c r="G3509" t="s">
        <v>74</v>
      </c>
      <c r="H3509" t="s">
        <v>75</v>
      </c>
      <c r="I3509" t="s"/>
      <c r="J3509" t="s">
        <v>74</v>
      </c>
      <c r="K3509" t="n">
        <v>116</v>
      </c>
      <c r="L3509" t="s">
        <v>76</v>
      </c>
      <c r="M3509" t="s"/>
      <c r="N3509" t="s">
        <v>95</v>
      </c>
      <c r="O3509" t="s">
        <v>78</v>
      </c>
      <c r="P3509" t="s">
        <v>2547</v>
      </c>
      <c r="Q3509" t="s"/>
      <c r="R3509" t="s">
        <v>107</v>
      </c>
      <c r="S3509" t="s">
        <v>425</v>
      </c>
      <c r="T3509" t="s">
        <v>81</v>
      </c>
      <c r="U3509" t="s">
        <v>82</v>
      </c>
      <c r="V3509" t="s">
        <v>83</v>
      </c>
      <c r="W3509" t="s">
        <v>84</v>
      </c>
      <c r="X3509" t="s"/>
      <c r="Y3509" t="s">
        <v>85</v>
      </c>
      <c r="Z3509">
        <f>HYPERLINK("https://hotel-media.eclerx.com/savepage/tk_15462414806162083_sr_189.html","info")</f>
        <v/>
      </c>
      <c r="AA3509" t="n">
        <v>170391</v>
      </c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101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4056097</v>
      </c>
      <c r="AZ3509" t="s">
        <v>2549</v>
      </c>
      <c r="BA3509" t="s"/>
      <c r="BB3509" t="n">
        <v>144699</v>
      </c>
      <c r="BC3509" t="n">
        <v>52.49382</v>
      </c>
      <c r="BD3509" t="n">
        <v>52.49382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2546</v>
      </c>
      <c r="F3510" t="n">
        <v>974683</v>
      </c>
      <c r="G3510" t="s">
        <v>74</v>
      </c>
      <c r="H3510" t="s">
        <v>75</v>
      </c>
      <c r="I3510" t="s"/>
      <c r="J3510" t="s">
        <v>74</v>
      </c>
      <c r="K3510" t="n">
        <v>136</v>
      </c>
      <c r="L3510" t="s">
        <v>76</v>
      </c>
      <c r="M3510" t="s"/>
      <c r="N3510" t="s">
        <v>327</v>
      </c>
      <c r="O3510" t="s">
        <v>78</v>
      </c>
      <c r="P3510" t="s">
        <v>2547</v>
      </c>
      <c r="Q3510" t="s"/>
      <c r="R3510" t="s">
        <v>107</v>
      </c>
      <c r="S3510" t="s">
        <v>912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>
        <f>HYPERLINK("https://hotel-media.eclerx.com/savepage/tk_15462414806162083_sr_189.html","info")</f>
        <v/>
      </c>
      <c r="AA3510" t="n">
        <v>170391</v>
      </c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101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4056097</v>
      </c>
      <c r="AZ3510" t="s">
        <v>2549</v>
      </c>
      <c r="BA3510" t="s"/>
      <c r="BB3510" t="n">
        <v>144699</v>
      </c>
      <c r="BC3510" t="n">
        <v>52.49382</v>
      </c>
      <c r="BD3510" t="n">
        <v>52.49382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2643</v>
      </c>
      <c r="F3511" t="n">
        <v>-1</v>
      </c>
      <c r="G3511" t="s">
        <v>74</v>
      </c>
      <c r="H3511" t="s">
        <v>75</v>
      </c>
      <c r="I3511" t="s"/>
      <c r="J3511" t="s">
        <v>74</v>
      </c>
      <c r="K3511" t="n">
        <v>115</v>
      </c>
      <c r="L3511" t="s">
        <v>76</v>
      </c>
      <c r="M3511" t="s"/>
      <c r="N3511" t="s">
        <v>95</v>
      </c>
      <c r="O3511" t="s">
        <v>78</v>
      </c>
      <c r="P3511" t="s">
        <v>2643</v>
      </c>
      <c r="Q3511" t="s"/>
      <c r="R3511" t="s">
        <v>112</v>
      </c>
      <c r="S3511" t="s">
        <v>226</v>
      </c>
      <c r="T3511" t="s">
        <v>81</v>
      </c>
      <c r="U3511" t="s">
        <v>82</v>
      </c>
      <c r="V3511" t="s">
        <v>83</v>
      </c>
      <c r="W3511" t="s">
        <v>109</v>
      </c>
      <c r="X3511" t="s"/>
      <c r="Y3511" t="s">
        <v>85</v>
      </c>
      <c r="Z3511">
        <f>HYPERLINK("https://hotel-media.eclerx.com/savepage/tk_15462418194765763_sr_189.html","info")</f>
        <v/>
      </c>
      <c r="AA3511" t="n">
        <v>-163299</v>
      </c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266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163299</v>
      </c>
      <c r="AZ3511" t="s">
        <v>2644</v>
      </c>
      <c r="BA3511" t="s"/>
      <c r="BB3511" t="n">
        <v>153894</v>
      </c>
      <c r="BC3511" t="n">
        <v>52.50254</v>
      </c>
      <c r="BD3511" t="n">
        <v>52.50254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2643</v>
      </c>
      <c r="F3512" t="n">
        <v>-1</v>
      </c>
      <c r="G3512" t="s">
        <v>74</v>
      </c>
      <c r="H3512" t="s">
        <v>75</v>
      </c>
      <c r="I3512" t="s"/>
      <c r="J3512" t="s">
        <v>74</v>
      </c>
      <c r="K3512" t="n">
        <v>150.01</v>
      </c>
      <c r="L3512" t="s">
        <v>76</v>
      </c>
      <c r="M3512" t="s"/>
      <c r="N3512" t="s">
        <v>372</v>
      </c>
      <c r="O3512" t="s">
        <v>78</v>
      </c>
      <c r="P3512" t="s">
        <v>2643</v>
      </c>
      <c r="Q3512" t="s"/>
      <c r="R3512" t="s">
        <v>112</v>
      </c>
      <c r="S3512" t="s">
        <v>889</v>
      </c>
      <c r="T3512" t="s">
        <v>81</v>
      </c>
      <c r="U3512" t="s">
        <v>82</v>
      </c>
      <c r="V3512" t="s">
        <v>83</v>
      </c>
      <c r="W3512" t="s">
        <v>84</v>
      </c>
      <c r="X3512" t="s"/>
      <c r="Y3512" t="s">
        <v>85</v>
      </c>
      <c r="Z3512">
        <f>HYPERLINK("https://hotel-media.eclerx.com/savepage/tk_15462418194765763_sr_189.html","info")</f>
        <v/>
      </c>
      <c r="AA3512" t="n">
        <v>-163299</v>
      </c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266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163299</v>
      </c>
      <c r="AZ3512" t="s">
        <v>2644</v>
      </c>
      <c r="BA3512" t="s"/>
      <c r="BB3512" t="n">
        <v>153894</v>
      </c>
      <c r="BC3512" t="n">
        <v>52.50254</v>
      </c>
      <c r="BD3512" t="n">
        <v>52.50254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2643</v>
      </c>
      <c r="F3513" t="n">
        <v>-1</v>
      </c>
      <c r="G3513" t="s">
        <v>74</v>
      </c>
      <c r="H3513" t="s">
        <v>75</v>
      </c>
      <c r="I3513" t="s"/>
      <c r="J3513" t="s">
        <v>74</v>
      </c>
      <c r="K3513" t="n">
        <v>195</v>
      </c>
      <c r="L3513" t="s">
        <v>76</v>
      </c>
      <c r="M3513" t="s"/>
      <c r="N3513" t="s">
        <v>475</v>
      </c>
      <c r="O3513" t="s">
        <v>78</v>
      </c>
      <c r="P3513" t="s">
        <v>2643</v>
      </c>
      <c r="Q3513" t="s"/>
      <c r="R3513" t="s">
        <v>112</v>
      </c>
      <c r="S3513" t="s">
        <v>1505</v>
      </c>
      <c r="T3513" t="s">
        <v>81</v>
      </c>
      <c r="U3513" t="s">
        <v>82</v>
      </c>
      <c r="V3513" t="s">
        <v>83</v>
      </c>
      <c r="W3513" t="s">
        <v>109</v>
      </c>
      <c r="X3513" t="s"/>
      <c r="Y3513" t="s">
        <v>85</v>
      </c>
      <c r="Z3513">
        <f>HYPERLINK("https://hotel-media.eclerx.com/savepage/tk_15462418194765763_sr_189.html","info")</f>
        <v/>
      </c>
      <c r="AA3513" t="n">
        <v>-163299</v>
      </c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266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163299</v>
      </c>
      <c r="AZ3513" t="s">
        <v>2644</v>
      </c>
      <c r="BA3513" t="s"/>
      <c r="BB3513" t="n">
        <v>153894</v>
      </c>
      <c r="BC3513" t="n">
        <v>52.50254</v>
      </c>
      <c r="BD3513" t="n">
        <v>52.50254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2643</v>
      </c>
      <c r="F3514" t="n">
        <v>-1</v>
      </c>
      <c r="G3514" t="s">
        <v>74</v>
      </c>
      <c r="H3514" t="s">
        <v>75</v>
      </c>
      <c r="I3514" t="s"/>
      <c r="J3514" t="s">
        <v>74</v>
      </c>
      <c r="K3514" t="n">
        <v>215.01</v>
      </c>
      <c r="L3514" t="s">
        <v>76</v>
      </c>
      <c r="M3514" t="s"/>
      <c r="N3514" t="s">
        <v>475</v>
      </c>
      <c r="O3514" t="s">
        <v>78</v>
      </c>
      <c r="P3514" t="s">
        <v>2643</v>
      </c>
      <c r="Q3514" t="s"/>
      <c r="R3514" t="s">
        <v>112</v>
      </c>
      <c r="S3514" t="s">
        <v>2645</v>
      </c>
      <c r="T3514" t="s">
        <v>81</v>
      </c>
      <c r="U3514" t="s">
        <v>82</v>
      </c>
      <c r="V3514" t="s">
        <v>83</v>
      </c>
      <c r="W3514" t="s">
        <v>109</v>
      </c>
      <c r="X3514" t="s"/>
      <c r="Y3514" t="s">
        <v>85</v>
      </c>
      <c r="Z3514">
        <f>HYPERLINK("https://hotel-media.eclerx.com/savepage/tk_15462418194765763_sr_189.html","info")</f>
        <v/>
      </c>
      <c r="AA3514" t="n">
        <v>-163299</v>
      </c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266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163299</v>
      </c>
      <c r="AZ3514" t="s">
        <v>2644</v>
      </c>
      <c r="BA3514" t="s"/>
      <c r="BB3514" t="n">
        <v>153894</v>
      </c>
      <c r="BC3514" t="n">
        <v>52.50254</v>
      </c>
      <c r="BD3514" t="n">
        <v>52.50254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2643</v>
      </c>
      <c r="F3515" t="n">
        <v>-1</v>
      </c>
      <c r="G3515" t="s">
        <v>74</v>
      </c>
      <c r="H3515" t="s">
        <v>75</v>
      </c>
      <c r="I3515" t="s"/>
      <c r="J3515" t="s">
        <v>74</v>
      </c>
      <c r="K3515" t="n">
        <v>244.99</v>
      </c>
      <c r="L3515" t="s">
        <v>76</v>
      </c>
      <c r="M3515" t="s"/>
      <c r="N3515" t="s">
        <v>475</v>
      </c>
      <c r="O3515" t="s">
        <v>78</v>
      </c>
      <c r="P3515" t="s">
        <v>2643</v>
      </c>
      <c r="Q3515" t="s"/>
      <c r="R3515" t="s">
        <v>112</v>
      </c>
      <c r="S3515" t="s">
        <v>2646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>
        <f>HYPERLINK("https://hotel-media.eclerx.com/savepage/tk_15462418194765763_sr_189.html","info")</f>
        <v/>
      </c>
      <c r="AA3515" t="n">
        <v>-163299</v>
      </c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266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163299</v>
      </c>
      <c r="AZ3515" t="s">
        <v>2644</v>
      </c>
      <c r="BA3515" t="s"/>
      <c r="BB3515" t="n">
        <v>153894</v>
      </c>
      <c r="BC3515" t="n">
        <v>52.50254</v>
      </c>
      <c r="BD3515" t="n">
        <v>52.50254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2242</v>
      </c>
      <c r="F3516" t="n">
        <v>-1</v>
      </c>
      <c r="G3516" t="s">
        <v>74</v>
      </c>
      <c r="H3516" t="s">
        <v>75</v>
      </c>
      <c r="I3516" t="s"/>
      <c r="J3516" t="s">
        <v>74</v>
      </c>
      <c r="K3516" t="n">
        <v>103.7</v>
      </c>
      <c r="L3516" t="s">
        <v>76</v>
      </c>
      <c r="M3516" t="s"/>
      <c r="N3516" t="s">
        <v>93</v>
      </c>
      <c r="O3516" t="s">
        <v>78</v>
      </c>
      <c r="P3516" t="s">
        <v>2242</v>
      </c>
      <c r="Q3516" t="s"/>
      <c r="R3516" t="s">
        <v>112</v>
      </c>
      <c r="S3516" t="s">
        <v>2243</v>
      </c>
      <c r="T3516" t="s">
        <v>81</v>
      </c>
      <c r="U3516" t="s">
        <v>82</v>
      </c>
      <c r="V3516" t="s">
        <v>83</v>
      </c>
      <c r="W3516" t="s">
        <v>109</v>
      </c>
      <c r="X3516" t="s"/>
      <c r="Y3516" t="s">
        <v>85</v>
      </c>
      <c r="Z3516">
        <f>HYPERLINK("https://hotel-media.eclerx.com/savepage/tk_15462421635964622_sr_188.html","info")</f>
        <v/>
      </c>
      <c r="AA3516" t="n">
        <v>-163106</v>
      </c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484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163106</v>
      </c>
      <c r="AZ3516" t="s">
        <v>2244</v>
      </c>
      <c r="BA3516" t="s"/>
      <c r="BB3516" t="n">
        <v>222599</v>
      </c>
      <c r="BC3516" t="n">
        <v>52.50931</v>
      </c>
      <c r="BD3516" t="n">
        <v>52.50931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2242</v>
      </c>
      <c r="F3517" t="n">
        <v>-1</v>
      </c>
      <c r="G3517" t="s">
        <v>74</v>
      </c>
      <c r="H3517" t="s">
        <v>75</v>
      </c>
      <c r="I3517" t="s"/>
      <c r="J3517" t="s">
        <v>74</v>
      </c>
      <c r="K3517" t="n">
        <v>118.8</v>
      </c>
      <c r="L3517" t="s">
        <v>76</v>
      </c>
      <c r="M3517" t="s"/>
      <c r="N3517" t="s">
        <v>544</v>
      </c>
      <c r="O3517" t="s">
        <v>78</v>
      </c>
      <c r="P3517" t="s">
        <v>2242</v>
      </c>
      <c r="Q3517" t="s"/>
      <c r="R3517" t="s">
        <v>112</v>
      </c>
      <c r="S3517" t="s">
        <v>681</v>
      </c>
      <c r="T3517" t="s">
        <v>81</v>
      </c>
      <c r="U3517" t="s">
        <v>82</v>
      </c>
      <c r="V3517" t="s">
        <v>83</v>
      </c>
      <c r="W3517" t="s">
        <v>109</v>
      </c>
      <c r="X3517" t="s"/>
      <c r="Y3517" t="s">
        <v>85</v>
      </c>
      <c r="Z3517">
        <f>HYPERLINK("https://hotel-media.eclerx.com/savepage/tk_15462421635964622_sr_188.html","info")</f>
        <v/>
      </c>
      <c r="AA3517" t="n">
        <v>-163106</v>
      </c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484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163106</v>
      </c>
      <c r="AZ3517" t="s">
        <v>2244</v>
      </c>
      <c r="BA3517" t="s"/>
      <c r="BB3517" t="n">
        <v>222599</v>
      </c>
      <c r="BC3517" t="n">
        <v>52.50931</v>
      </c>
      <c r="BD3517" t="n">
        <v>52.50931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2242</v>
      </c>
      <c r="F3518" t="n">
        <v>-1</v>
      </c>
      <c r="G3518" t="s">
        <v>74</v>
      </c>
      <c r="H3518" t="s">
        <v>75</v>
      </c>
      <c r="I3518" t="s"/>
      <c r="J3518" t="s">
        <v>74</v>
      </c>
      <c r="K3518" t="n">
        <v>120.7</v>
      </c>
      <c r="L3518" t="s">
        <v>76</v>
      </c>
      <c r="M3518" t="s"/>
      <c r="N3518" t="s">
        <v>2245</v>
      </c>
      <c r="O3518" t="s">
        <v>78</v>
      </c>
      <c r="P3518" t="s">
        <v>2242</v>
      </c>
      <c r="Q3518" t="s"/>
      <c r="R3518" t="s">
        <v>112</v>
      </c>
      <c r="S3518" t="s">
        <v>2246</v>
      </c>
      <c r="T3518" t="s">
        <v>81</v>
      </c>
      <c r="U3518" t="s">
        <v>82</v>
      </c>
      <c r="V3518" t="s">
        <v>83</v>
      </c>
      <c r="W3518" t="s">
        <v>109</v>
      </c>
      <c r="X3518" t="s"/>
      <c r="Y3518" t="s">
        <v>85</v>
      </c>
      <c r="Z3518">
        <f>HYPERLINK("https://hotel-media.eclerx.com/savepage/tk_15462421635964622_sr_188.html","info")</f>
        <v/>
      </c>
      <c r="AA3518" t="n">
        <v>-163106</v>
      </c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484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163106</v>
      </c>
      <c r="AZ3518" t="s">
        <v>2244</v>
      </c>
      <c r="BA3518" t="s"/>
      <c r="BB3518" t="n">
        <v>222599</v>
      </c>
      <c r="BC3518" t="n">
        <v>52.50931</v>
      </c>
      <c r="BD3518" t="n">
        <v>52.50931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2242</v>
      </c>
      <c r="F3519" t="n">
        <v>-1</v>
      </c>
      <c r="G3519" t="s">
        <v>74</v>
      </c>
      <c r="H3519" t="s">
        <v>75</v>
      </c>
      <c r="I3519" t="s"/>
      <c r="J3519" t="s">
        <v>74</v>
      </c>
      <c r="K3519" t="n">
        <v>129.2</v>
      </c>
      <c r="L3519" t="s">
        <v>76</v>
      </c>
      <c r="M3519" t="s"/>
      <c r="N3519" t="s">
        <v>2247</v>
      </c>
      <c r="O3519" t="s">
        <v>78</v>
      </c>
      <c r="P3519" t="s">
        <v>2242</v>
      </c>
      <c r="Q3519" t="s"/>
      <c r="R3519" t="s">
        <v>112</v>
      </c>
      <c r="S3519" t="s">
        <v>2248</v>
      </c>
      <c r="T3519" t="s">
        <v>81</v>
      </c>
      <c r="U3519" t="s">
        <v>82</v>
      </c>
      <c r="V3519" t="s">
        <v>83</v>
      </c>
      <c r="W3519" t="s">
        <v>109</v>
      </c>
      <c r="X3519" t="s"/>
      <c r="Y3519" t="s">
        <v>85</v>
      </c>
      <c r="Z3519">
        <f>HYPERLINK("https://hotel-media.eclerx.com/savepage/tk_15462421635964622_sr_188.html","info")</f>
        <v/>
      </c>
      <c r="AA3519" t="n">
        <v>-163106</v>
      </c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484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163106</v>
      </c>
      <c r="AZ3519" t="s">
        <v>2244</v>
      </c>
      <c r="BA3519" t="s"/>
      <c r="BB3519" t="n">
        <v>222599</v>
      </c>
      <c r="BC3519" t="n">
        <v>52.50931</v>
      </c>
      <c r="BD3519" t="n">
        <v>52.50931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2242</v>
      </c>
      <c r="F3520" t="n">
        <v>-1</v>
      </c>
      <c r="G3520" t="s">
        <v>74</v>
      </c>
      <c r="H3520" t="s">
        <v>75</v>
      </c>
      <c r="I3520" t="s"/>
      <c r="J3520" t="s">
        <v>74</v>
      </c>
      <c r="K3520" t="n">
        <v>131.99</v>
      </c>
      <c r="L3520" t="s">
        <v>76</v>
      </c>
      <c r="M3520" t="s"/>
      <c r="N3520" t="s">
        <v>544</v>
      </c>
      <c r="O3520" t="s">
        <v>78</v>
      </c>
      <c r="P3520" t="s">
        <v>2242</v>
      </c>
      <c r="Q3520" t="s"/>
      <c r="R3520" t="s">
        <v>112</v>
      </c>
      <c r="S3520" t="s">
        <v>587</v>
      </c>
      <c r="T3520" t="s">
        <v>81</v>
      </c>
      <c r="U3520" t="s">
        <v>82</v>
      </c>
      <c r="V3520" t="s">
        <v>83</v>
      </c>
      <c r="W3520" t="s">
        <v>109</v>
      </c>
      <c r="X3520" t="s"/>
      <c r="Y3520" t="s">
        <v>85</v>
      </c>
      <c r="Z3520">
        <f>HYPERLINK("https://hotel-media.eclerx.com/savepage/tk_15462421635964622_sr_188.html","info")</f>
        <v/>
      </c>
      <c r="AA3520" t="n">
        <v>-163106</v>
      </c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484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163106</v>
      </c>
      <c r="AZ3520" t="s">
        <v>2244</v>
      </c>
      <c r="BA3520" t="s"/>
      <c r="BB3520" t="n">
        <v>222599</v>
      </c>
      <c r="BC3520" t="n">
        <v>52.50931</v>
      </c>
      <c r="BD3520" t="n">
        <v>52.50931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2242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151.2</v>
      </c>
      <c r="L3521" t="s">
        <v>76</v>
      </c>
      <c r="M3521" t="s"/>
      <c r="N3521" t="s">
        <v>544</v>
      </c>
      <c r="O3521" t="s">
        <v>78</v>
      </c>
      <c r="P3521" t="s">
        <v>2242</v>
      </c>
      <c r="Q3521" t="s"/>
      <c r="R3521" t="s">
        <v>112</v>
      </c>
      <c r="S3521" t="s">
        <v>1037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>
        <f>HYPERLINK("https://hotel-media.eclerx.com/savepage/tk_15462421635964622_sr_188.html","info")</f>
        <v/>
      </c>
      <c r="AA3521" t="n">
        <v>-163106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484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163106</v>
      </c>
      <c r="AZ3521" t="s">
        <v>2244</v>
      </c>
      <c r="BA3521" t="s"/>
      <c r="BB3521" t="n">
        <v>222599</v>
      </c>
      <c r="BC3521" t="n">
        <v>52.50931</v>
      </c>
      <c r="BD3521" t="n">
        <v>52.50931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2242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151.29</v>
      </c>
      <c r="L3522" t="s">
        <v>76</v>
      </c>
      <c r="M3522" t="s"/>
      <c r="N3522" t="s">
        <v>2245</v>
      </c>
      <c r="O3522" t="s">
        <v>78</v>
      </c>
      <c r="P3522" t="s">
        <v>2242</v>
      </c>
      <c r="Q3522" t="s"/>
      <c r="R3522" t="s">
        <v>112</v>
      </c>
      <c r="S3522" t="s">
        <v>2249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>
        <f>HYPERLINK("https://hotel-media.eclerx.com/savepage/tk_15462421635964622_sr_188.html","info")</f>
        <v/>
      </c>
      <c r="AA3522" t="n">
        <v>-163106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484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163106</v>
      </c>
      <c r="AZ3522" t="s">
        <v>2244</v>
      </c>
      <c r="BA3522" t="s"/>
      <c r="BB3522" t="n">
        <v>222599</v>
      </c>
      <c r="BC3522" t="n">
        <v>52.50931</v>
      </c>
      <c r="BD3522" t="n">
        <v>52.50931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2242</v>
      </c>
      <c r="F3523" t="n">
        <v>-1</v>
      </c>
      <c r="G3523" t="s">
        <v>74</v>
      </c>
      <c r="H3523" t="s">
        <v>75</v>
      </c>
      <c r="I3523" t="s"/>
      <c r="J3523" t="s">
        <v>74</v>
      </c>
      <c r="K3523" t="n">
        <v>151.99</v>
      </c>
      <c r="L3523" t="s">
        <v>76</v>
      </c>
      <c r="M3523" t="s"/>
      <c r="N3523" t="s">
        <v>2247</v>
      </c>
      <c r="O3523" t="s">
        <v>78</v>
      </c>
      <c r="P3523" t="s">
        <v>2242</v>
      </c>
      <c r="Q3523" t="s"/>
      <c r="R3523" t="s">
        <v>112</v>
      </c>
      <c r="S3523" t="s">
        <v>336</v>
      </c>
      <c r="T3523" t="s">
        <v>81</v>
      </c>
      <c r="U3523" t="s">
        <v>82</v>
      </c>
      <c r="V3523" t="s">
        <v>83</v>
      </c>
      <c r="W3523" t="s">
        <v>109</v>
      </c>
      <c r="X3523" t="s"/>
      <c r="Y3523" t="s">
        <v>85</v>
      </c>
      <c r="Z3523">
        <f>HYPERLINK("https://hotel-media.eclerx.com/savepage/tk_15462421635964622_sr_188.html","info")</f>
        <v/>
      </c>
      <c r="AA3523" t="n">
        <v>-163106</v>
      </c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484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163106</v>
      </c>
      <c r="AZ3523" t="s">
        <v>2244</v>
      </c>
      <c r="BA3523" t="s"/>
      <c r="BB3523" t="n">
        <v>222599</v>
      </c>
      <c r="BC3523" t="n">
        <v>52.50931</v>
      </c>
      <c r="BD3523" t="n">
        <v>52.50931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2242</v>
      </c>
      <c r="F3524" t="n">
        <v>-1</v>
      </c>
      <c r="G3524" t="s">
        <v>74</v>
      </c>
      <c r="H3524" t="s">
        <v>75</v>
      </c>
      <c r="I3524" t="s"/>
      <c r="J3524" t="s">
        <v>74</v>
      </c>
      <c r="K3524" t="n">
        <v>159.8</v>
      </c>
      <c r="L3524" t="s">
        <v>76</v>
      </c>
      <c r="M3524" t="s"/>
      <c r="N3524" t="s">
        <v>2247</v>
      </c>
      <c r="O3524" t="s">
        <v>78</v>
      </c>
      <c r="P3524" t="s">
        <v>2242</v>
      </c>
      <c r="Q3524" t="s"/>
      <c r="R3524" t="s">
        <v>112</v>
      </c>
      <c r="S3524" t="s">
        <v>2250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>
        <f>HYPERLINK("https://hotel-media.eclerx.com/savepage/tk_15462421635964622_sr_188.html","info")</f>
        <v/>
      </c>
      <c r="AA3524" t="n">
        <v>-163106</v>
      </c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484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163106</v>
      </c>
      <c r="AZ3524" t="s">
        <v>2244</v>
      </c>
      <c r="BA3524" t="s"/>
      <c r="BB3524" t="n">
        <v>222599</v>
      </c>
      <c r="BC3524" t="n">
        <v>52.50931</v>
      </c>
      <c r="BD3524" t="n">
        <v>52.50931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2242</v>
      </c>
      <c r="F3525" t="n">
        <v>-1</v>
      </c>
      <c r="G3525" t="s">
        <v>74</v>
      </c>
      <c r="H3525" t="s">
        <v>75</v>
      </c>
      <c r="I3525" t="s"/>
      <c r="J3525" t="s">
        <v>74</v>
      </c>
      <c r="K3525" t="n">
        <v>168</v>
      </c>
      <c r="L3525" t="s">
        <v>76</v>
      </c>
      <c r="M3525" t="s"/>
      <c r="N3525" t="s">
        <v>544</v>
      </c>
      <c r="O3525" t="s">
        <v>78</v>
      </c>
      <c r="P3525" t="s">
        <v>2242</v>
      </c>
      <c r="Q3525" t="s"/>
      <c r="R3525" t="s">
        <v>112</v>
      </c>
      <c r="S3525" t="s">
        <v>565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>
        <f>HYPERLINK("https://hotel-media.eclerx.com/savepage/tk_15462421635964622_sr_188.html","info")</f>
        <v/>
      </c>
      <c r="AA3525" t="n">
        <v>-163106</v>
      </c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484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163106</v>
      </c>
      <c r="AZ3525" t="s">
        <v>2244</v>
      </c>
      <c r="BA3525" t="s"/>
      <c r="BB3525" t="n">
        <v>222599</v>
      </c>
      <c r="BC3525" t="n">
        <v>52.50931</v>
      </c>
      <c r="BD3525" t="n">
        <v>52.50931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2242</v>
      </c>
      <c r="F3526" t="n">
        <v>-1</v>
      </c>
      <c r="G3526" t="s">
        <v>74</v>
      </c>
      <c r="H3526" t="s">
        <v>75</v>
      </c>
      <c r="I3526" t="s"/>
      <c r="J3526" t="s">
        <v>74</v>
      </c>
      <c r="K3526" t="n">
        <v>177.99</v>
      </c>
      <c r="L3526" t="s">
        <v>76</v>
      </c>
      <c r="M3526" t="s"/>
      <c r="N3526" t="s">
        <v>2245</v>
      </c>
      <c r="O3526" t="s">
        <v>78</v>
      </c>
      <c r="P3526" t="s">
        <v>2242</v>
      </c>
      <c r="Q3526" t="s"/>
      <c r="R3526" t="s">
        <v>112</v>
      </c>
      <c r="S3526" t="s">
        <v>1034</v>
      </c>
      <c r="T3526" t="s">
        <v>81</v>
      </c>
      <c r="U3526" t="s">
        <v>82</v>
      </c>
      <c r="V3526" t="s">
        <v>83</v>
      </c>
      <c r="W3526" t="s">
        <v>84</v>
      </c>
      <c r="X3526" t="s"/>
      <c r="Y3526" t="s">
        <v>85</v>
      </c>
      <c r="Z3526">
        <f>HYPERLINK("https://hotel-media.eclerx.com/savepage/tk_15462421635964622_sr_188.html","info")</f>
        <v/>
      </c>
      <c r="AA3526" t="n">
        <v>-163106</v>
      </c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484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163106</v>
      </c>
      <c r="AZ3526" t="s">
        <v>2244</v>
      </c>
      <c r="BA3526" t="s"/>
      <c r="BB3526" t="n">
        <v>222599</v>
      </c>
      <c r="BC3526" t="n">
        <v>52.50931</v>
      </c>
      <c r="BD3526" t="n">
        <v>52.50931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2242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188</v>
      </c>
      <c r="L3527" t="s">
        <v>76</v>
      </c>
      <c r="M3527" t="s"/>
      <c r="N3527" t="s">
        <v>2247</v>
      </c>
      <c r="O3527" t="s">
        <v>78</v>
      </c>
      <c r="P3527" t="s">
        <v>2242</v>
      </c>
      <c r="Q3527" t="s"/>
      <c r="R3527" t="s">
        <v>112</v>
      </c>
      <c r="S3527" t="s">
        <v>685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>
        <f>HYPERLINK("https://hotel-media.eclerx.com/savepage/tk_15462421635964622_sr_188.html","info")</f>
        <v/>
      </c>
      <c r="AA3527" t="n">
        <v>-163106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484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163106</v>
      </c>
      <c r="AZ3527" t="s">
        <v>2244</v>
      </c>
      <c r="BA3527" t="s"/>
      <c r="BB3527" t="n">
        <v>222599</v>
      </c>
      <c r="BC3527" t="n">
        <v>52.50931</v>
      </c>
      <c r="BD3527" t="n">
        <v>52.50931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2490</v>
      </c>
      <c r="F3528" t="n">
        <v>467247</v>
      </c>
      <c r="G3528" t="s">
        <v>74</v>
      </c>
      <c r="H3528" t="s">
        <v>75</v>
      </c>
      <c r="I3528" t="s"/>
      <c r="J3528" t="s">
        <v>74</v>
      </c>
      <c r="K3528" t="n">
        <v>130</v>
      </c>
      <c r="L3528" t="s">
        <v>76</v>
      </c>
      <c r="M3528" t="s"/>
      <c r="N3528" t="s">
        <v>2491</v>
      </c>
      <c r="O3528" t="s">
        <v>78</v>
      </c>
      <c r="P3528" t="s">
        <v>2492</v>
      </c>
      <c r="Q3528" t="s"/>
      <c r="R3528" t="s">
        <v>112</v>
      </c>
      <c r="S3528" t="s">
        <v>766</v>
      </c>
      <c r="T3528" t="s">
        <v>81</v>
      </c>
      <c r="U3528" t="s">
        <v>82</v>
      </c>
      <c r="V3528" t="s">
        <v>83</v>
      </c>
      <c r="W3528" t="s">
        <v>109</v>
      </c>
      <c r="X3528" t="s"/>
      <c r="Y3528" t="s">
        <v>85</v>
      </c>
      <c r="Z3528">
        <f>HYPERLINK("https://hotel-media.eclerx.com/savepage/tk_15462416389332235_sr_189.html","info")</f>
        <v/>
      </c>
      <c r="AA3528" t="n">
        <v>123519</v>
      </c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177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1626217</v>
      </c>
      <c r="AZ3528" t="s">
        <v>2493</v>
      </c>
      <c r="BA3528" t="s"/>
      <c r="BB3528" t="n">
        <v>220946</v>
      </c>
      <c r="BC3528" t="n">
        <v>52.52144</v>
      </c>
      <c r="BD3528" t="n">
        <v>52.52144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2490</v>
      </c>
      <c r="F3529" t="n">
        <v>467247</v>
      </c>
      <c r="G3529" t="s">
        <v>74</v>
      </c>
      <c r="H3529" t="s">
        <v>75</v>
      </c>
      <c r="I3529" t="s"/>
      <c r="J3529" t="s">
        <v>74</v>
      </c>
      <c r="K3529" t="n">
        <v>160</v>
      </c>
      <c r="L3529" t="s">
        <v>76</v>
      </c>
      <c r="M3529" t="s"/>
      <c r="N3529" t="s">
        <v>2494</v>
      </c>
      <c r="O3529" t="s">
        <v>78</v>
      </c>
      <c r="P3529" t="s">
        <v>2492</v>
      </c>
      <c r="Q3529" t="s"/>
      <c r="R3529" t="s">
        <v>112</v>
      </c>
      <c r="S3529" t="s">
        <v>1005</v>
      </c>
      <c r="T3529" t="s">
        <v>81</v>
      </c>
      <c r="U3529" t="s">
        <v>82</v>
      </c>
      <c r="V3529" t="s">
        <v>83</v>
      </c>
      <c r="W3529" t="s">
        <v>109</v>
      </c>
      <c r="X3529" t="s"/>
      <c r="Y3529" t="s">
        <v>85</v>
      </c>
      <c r="Z3529">
        <f>HYPERLINK("https://hotel-media.eclerx.com/savepage/tk_15462416389332235_sr_189.html","info")</f>
        <v/>
      </c>
      <c r="AA3529" t="n">
        <v>123519</v>
      </c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177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1626217</v>
      </c>
      <c r="AZ3529" t="s">
        <v>2493</v>
      </c>
      <c r="BA3529" t="s"/>
      <c r="BB3529" t="n">
        <v>220946</v>
      </c>
      <c r="BC3529" t="n">
        <v>52.52144</v>
      </c>
      <c r="BD3529" t="n">
        <v>52.52144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2490</v>
      </c>
      <c r="F3530" t="n">
        <v>467247</v>
      </c>
      <c r="G3530" t="s">
        <v>74</v>
      </c>
      <c r="H3530" t="s">
        <v>75</v>
      </c>
      <c r="I3530" t="s"/>
      <c r="J3530" t="s">
        <v>74</v>
      </c>
      <c r="K3530" t="n">
        <v>130</v>
      </c>
      <c r="L3530" t="s">
        <v>76</v>
      </c>
      <c r="M3530" t="s"/>
      <c r="N3530" t="s">
        <v>2495</v>
      </c>
      <c r="O3530" t="s">
        <v>78</v>
      </c>
      <c r="P3530" t="s">
        <v>2492</v>
      </c>
      <c r="Q3530" t="s"/>
      <c r="R3530" t="s">
        <v>112</v>
      </c>
      <c r="S3530" t="s">
        <v>766</v>
      </c>
      <c r="T3530" t="s">
        <v>81</v>
      </c>
      <c r="U3530" t="s">
        <v>82</v>
      </c>
      <c r="V3530" t="s">
        <v>83</v>
      </c>
      <c r="W3530" t="s">
        <v>109</v>
      </c>
      <c r="X3530" t="s"/>
      <c r="Y3530" t="s">
        <v>85</v>
      </c>
      <c r="Z3530">
        <f>HYPERLINK("https://hotel-media.eclerx.com/savepage/tk_15462416389332235_sr_189.html","info")</f>
        <v/>
      </c>
      <c r="AA3530" t="n">
        <v>123519</v>
      </c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177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1626217</v>
      </c>
      <c r="AZ3530" t="s">
        <v>2493</v>
      </c>
      <c r="BA3530" t="s"/>
      <c r="BB3530" t="n">
        <v>220946</v>
      </c>
      <c r="BC3530" t="n">
        <v>52.52144</v>
      </c>
      <c r="BD3530" t="n">
        <v>52.52144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2490</v>
      </c>
      <c r="F3531" t="n">
        <v>467247</v>
      </c>
      <c r="G3531" t="s">
        <v>74</v>
      </c>
      <c r="H3531" t="s">
        <v>75</v>
      </c>
      <c r="I3531" t="s"/>
      <c r="J3531" t="s">
        <v>74</v>
      </c>
      <c r="K3531" t="n">
        <v>154</v>
      </c>
      <c r="L3531" t="s">
        <v>76</v>
      </c>
      <c r="M3531" t="s"/>
      <c r="N3531" t="s">
        <v>2496</v>
      </c>
      <c r="O3531" t="s">
        <v>78</v>
      </c>
      <c r="P3531" t="s">
        <v>2492</v>
      </c>
      <c r="Q3531" t="s"/>
      <c r="R3531" t="s">
        <v>112</v>
      </c>
      <c r="S3531" t="s">
        <v>785</v>
      </c>
      <c r="T3531" t="s">
        <v>81</v>
      </c>
      <c r="U3531" t="s">
        <v>82</v>
      </c>
      <c r="V3531" t="s">
        <v>83</v>
      </c>
      <c r="W3531" t="s">
        <v>109</v>
      </c>
      <c r="X3531" t="s"/>
      <c r="Y3531" t="s">
        <v>85</v>
      </c>
      <c r="Z3531">
        <f>HYPERLINK("https://hotel-media.eclerx.com/savepage/tk_15462416389332235_sr_189.html","info")</f>
        <v/>
      </c>
      <c r="AA3531" t="n">
        <v>123519</v>
      </c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177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1626217</v>
      </c>
      <c r="AZ3531" t="s">
        <v>2493</v>
      </c>
      <c r="BA3531" t="s"/>
      <c r="BB3531" t="n">
        <v>220946</v>
      </c>
      <c r="BC3531" t="n">
        <v>52.52144</v>
      </c>
      <c r="BD3531" t="n">
        <v>52.52144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2490</v>
      </c>
      <c r="F3532" t="n">
        <v>467247</v>
      </c>
      <c r="G3532" t="s">
        <v>74</v>
      </c>
      <c r="H3532" t="s">
        <v>75</v>
      </c>
      <c r="I3532" t="s"/>
      <c r="J3532" t="s">
        <v>74</v>
      </c>
      <c r="K3532" t="n">
        <v>160</v>
      </c>
      <c r="L3532" t="s">
        <v>76</v>
      </c>
      <c r="M3532" t="s"/>
      <c r="N3532" t="s">
        <v>2495</v>
      </c>
      <c r="O3532" t="s">
        <v>78</v>
      </c>
      <c r="P3532" t="s">
        <v>2492</v>
      </c>
      <c r="Q3532" t="s"/>
      <c r="R3532" t="s">
        <v>112</v>
      </c>
      <c r="S3532" t="s">
        <v>1005</v>
      </c>
      <c r="T3532" t="s">
        <v>81</v>
      </c>
      <c r="U3532" t="s">
        <v>82</v>
      </c>
      <c r="V3532" t="s">
        <v>83</v>
      </c>
      <c r="W3532" t="s">
        <v>109</v>
      </c>
      <c r="X3532" t="s"/>
      <c r="Y3532" t="s">
        <v>85</v>
      </c>
      <c r="Z3532">
        <f>HYPERLINK("https://hotel-media.eclerx.com/savepage/tk_15462416389332235_sr_189.html","info")</f>
        <v/>
      </c>
      <c r="AA3532" t="n">
        <v>123519</v>
      </c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177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1626217</v>
      </c>
      <c r="AZ3532" t="s">
        <v>2493</v>
      </c>
      <c r="BA3532" t="s"/>
      <c r="BB3532" t="n">
        <v>220946</v>
      </c>
      <c r="BC3532" t="n">
        <v>52.52144</v>
      </c>
      <c r="BD3532" t="n">
        <v>52.52144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2490</v>
      </c>
      <c r="F3533" t="n">
        <v>467247</v>
      </c>
      <c r="G3533" t="s">
        <v>74</v>
      </c>
      <c r="H3533" t="s">
        <v>75</v>
      </c>
      <c r="I3533" t="s"/>
      <c r="J3533" t="s">
        <v>74</v>
      </c>
      <c r="K3533" t="n">
        <v>166</v>
      </c>
      <c r="L3533" t="s">
        <v>76</v>
      </c>
      <c r="M3533" t="s"/>
      <c r="N3533" t="s">
        <v>2495</v>
      </c>
      <c r="O3533" t="s">
        <v>78</v>
      </c>
      <c r="P3533" t="s">
        <v>2492</v>
      </c>
      <c r="Q3533" t="s"/>
      <c r="R3533" t="s">
        <v>112</v>
      </c>
      <c r="S3533" t="s">
        <v>2497</v>
      </c>
      <c r="T3533" t="s">
        <v>81</v>
      </c>
      <c r="U3533" t="s">
        <v>82</v>
      </c>
      <c r="V3533" t="s">
        <v>83</v>
      </c>
      <c r="W3533" t="s">
        <v>84</v>
      </c>
      <c r="X3533" t="s"/>
      <c r="Y3533" t="s">
        <v>85</v>
      </c>
      <c r="Z3533">
        <f>HYPERLINK("https://hotel-media.eclerx.com/savepage/tk_15462416389332235_sr_189.html","info")</f>
        <v/>
      </c>
      <c r="AA3533" t="n">
        <v>123519</v>
      </c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177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1626217</v>
      </c>
      <c r="AZ3533" t="s">
        <v>2493</v>
      </c>
      <c r="BA3533" t="s"/>
      <c r="BB3533" t="n">
        <v>220946</v>
      </c>
      <c r="BC3533" t="n">
        <v>52.52144</v>
      </c>
      <c r="BD3533" t="n">
        <v>52.52144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2490</v>
      </c>
      <c r="F3534" t="n">
        <v>467247</v>
      </c>
      <c r="G3534" t="s">
        <v>74</v>
      </c>
      <c r="H3534" t="s">
        <v>75</v>
      </c>
      <c r="I3534" t="s"/>
      <c r="J3534" t="s">
        <v>74</v>
      </c>
      <c r="K3534" t="n">
        <v>166</v>
      </c>
      <c r="L3534" t="s">
        <v>76</v>
      </c>
      <c r="M3534" t="s"/>
      <c r="N3534" t="s">
        <v>2494</v>
      </c>
      <c r="O3534" t="s">
        <v>78</v>
      </c>
      <c r="P3534" t="s">
        <v>2492</v>
      </c>
      <c r="Q3534" t="s"/>
      <c r="R3534" t="s">
        <v>112</v>
      </c>
      <c r="S3534" t="s">
        <v>2497</v>
      </c>
      <c r="T3534" t="s">
        <v>81</v>
      </c>
      <c r="U3534" t="s">
        <v>82</v>
      </c>
      <c r="V3534" t="s">
        <v>83</v>
      </c>
      <c r="W3534" t="s">
        <v>84</v>
      </c>
      <c r="X3534" t="s"/>
      <c r="Y3534" t="s">
        <v>85</v>
      </c>
      <c r="Z3534">
        <f>HYPERLINK("https://hotel-media.eclerx.com/savepage/tk_15462416389332235_sr_189.html","info")</f>
        <v/>
      </c>
      <c r="AA3534" t="n">
        <v>123519</v>
      </c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177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1626217</v>
      </c>
      <c r="AZ3534" t="s">
        <v>2493</v>
      </c>
      <c r="BA3534" t="s"/>
      <c r="BB3534" t="n">
        <v>220946</v>
      </c>
      <c r="BC3534" t="n">
        <v>52.52144</v>
      </c>
      <c r="BD3534" t="n">
        <v>52.52144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2490</v>
      </c>
      <c r="F3535" t="n">
        <v>467247</v>
      </c>
      <c r="G3535" t="s">
        <v>74</v>
      </c>
      <c r="H3535" t="s">
        <v>75</v>
      </c>
      <c r="I3535" t="s"/>
      <c r="J3535" t="s">
        <v>74</v>
      </c>
      <c r="K3535" t="n">
        <v>190</v>
      </c>
      <c r="L3535" t="s">
        <v>76</v>
      </c>
      <c r="M3535" t="s"/>
      <c r="N3535" t="s">
        <v>2496</v>
      </c>
      <c r="O3535" t="s">
        <v>78</v>
      </c>
      <c r="P3535" t="s">
        <v>2492</v>
      </c>
      <c r="Q3535" t="s"/>
      <c r="R3535" t="s">
        <v>112</v>
      </c>
      <c r="S3535" t="s">
        <v>1009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>
        <f>HYPERLINK("https://hotel-media.eclerx.com/savepage/tk_15462416389332235_sr_189.html","info")</f>
        <v/>
      </c>
      <c r="AA3535" t="n">
        <v>123519</v>
      </c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177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1626217</v>
      </c>
      <c r="AZ3535" t="s">
        <v>2493</v>
      </c>
      <c r="BA3535" t="s"/>
      <c r="BB3535" t="n">
        <v>220946</v>
      </c>
      <c r="BC3535" t="n">
        <v>52.52144</v>
      </c>
      <c r="BD3535" t="n">
        <v>52.52144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2490</v>
      </c>
      <c r="F3536" t="n">
        <v>467247</v>
      </c>
      <c r="G3536" t="s">
        <v>74</v>
      </c>
      <c r="H3536" t="s">
        <v>75</v>
      </c>
      <c r="I3536" t="s"/>
      <c r="J3536" t="s">
        <v>74</v>
      </c>
      <c r="K3536" t="n">
        <v>190</v>
      </c>
      <c r="L3536" t="s">
        <v>76</v>
      </c>
      <c r="M3536" t="s"/>
      <c r="N3536" t="s">
        <v>2496</v>
      </c>
      <c r="O3536" t="s">
        <v>78</v>
      </c>
      <c r="P3536" t="s">
        <v>2492</v>
      </c>
      <c r="Q3536" t="s"/>
      <c r="R3536" t="s">
        <v>112</v>
      </c>
      <c r="S3536" t="s">
        <v>1009</v>
      </c>
      <c r="T3536" t="s">
        <v>81</v>
      </c>
      <c r="U3536" t="s">
        <v>82</v>
      </c>
      <c r="V3536" t="s">
        <v>83</v>
      </c>
      <c r="W3536" t="s">
        <v>109</v>
      </c>
      <c r="X3536" t="s"/>
      <c r="Y3536" t="s">
        <v>85</v>
      </c>
      <c r="Z3536">
        <f>HYPERLINK("https://hotel-media.eclerx.com/savepage/tk_15462416389332235_sr_189.html","info")</f>
        <v/>
      </c>
      <c r="AA3536" t="n">
        <v>123519</v>
      </c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177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1626217</v>
      </c>
      <c r="AZ3536" t="s">
        <v>2493</v>
      </c>
      <c r="BA3536" t="s"/>
      <c r="BB3536" t="n">
        <v>220946</v>
      </c>
      <c r="BC3536" t="n">
        <v>52.52144</v>
      </c>
      <c r="BD3536" t="n">
        <v>52.52144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2490</v>
      </c>
      <c r="F3537" t="n">
        <v>467247</v>
      </c>
      <c r="G3537" t="s">
        <v>74</v>
      </c>
      <c r="H3537" t="s">
        <v>75</v>
      </c>
      <c r="I3537" t="s"/>
      <c r="J3537" t="s">
        <v>74</v>
      </c>
      <c r="K3537" t="n">
        <v>196</v>
      </c>
      <c r="L3537" t="s">
        <v>76</v>
      </c>
      <c r="M3537" t="s"/>
      <c r="N3537" t="s">
        <v>2495</v>
      </c>
      <c r="O3537" t="s">
        <v>78</v>
      </c>
      <c r="P3537" t="s">
        <v>2492</v>
      </c>
      <c r="Q3537" t="s"/>
      <c r="R3537" t="s">
        <v>112</v>
      </c>
      <c r="S3537" t="s">
        <v>2498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>
        <f>HYPERLINK("https://hotel-media.eclerx.com/savepage/tk_15462416389332235_sr_189.html","info")</f>
        <v/>
      </c>
      <c r="AA3537" t="n">
        <v>123519</v>
      </c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177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1626217</v>
      </c>
      <c r="AZ3537" t="s">
        <v>2493</v>
      </c>
      <c r="BA3537" t="s"/>
      <c r="BB3537" t="n">
        <v>220946</v>
      </c>
      <c r="BC3537" t="n">
        <v>52.52144</v>
      </c>
      <c r="BD3537" t="n">
        <v>52.52144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2490</v>
      </c>
      <c r="F3538" t="n">
        <v>467247</v>
      </c>
      <c r="G3538" t="s">
        <v>74</v>
      </c>
      <c r="H3538" t="s">
        <v>75</v>
      </c>
      <c r="I3538" t="s"/>
      <c r="J3538" t="s">
        <v>74</v>
      </c>
      <c r="K3538" t="n">
        <v>196</v>
      </c>
      <c r="L3538" t="s">
        <v>76</v>
      </c>
      <c r="M3538" t="s"/>
      <c r="N3538" t="s">
        <v>2494</v>
      </c>
      <c r="O3538" t="s">
        <v>78</v>
      </c>
      <c r="P3538" t="s">
        <v>2492</v>
      </c>
      <c r="Q3538" t="s"/>
      <c r="R3538" t="s">
        <v>112</v>
      </c>
      <c r="S3538" t="s">
        <v>2498</v>
      </c>
      <c r="T3538" t="s">
        <v>81</v>
      </c>
      <c r="U3538" t="s">
        <v>82</v>
      </c>
      <c r="V3538" t="s">
        <v>83</v>
      </c>
      <c r="W3538" t="s">
        <v>84</v>
      </c>
      <c r="X3538" t="s"/>
      <c r="Y3538" t="s">
        <v>85</v>
      </c>
      <c r="Z3538">
        <f>HYPERLINK("https://hotel-media.eclerx.com/savepage/tk_15462416389332235_sr_189.html","info")</f>
        <v/>
      </c>
      <c r="AA3538" t="n">
        <v>123519</v>
      </c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177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1626217</v>
      </c>
      <c r="AZ3538" t="s">
        <v>2493</v>
      </c>
      <c r="BA3538" t="s"/>
      <c r="BB3538" t="n">
        <v>220946</v>
      </c>
      <c r="BC3538" t="n">
        <v>52.52144</v>
      </c>
      <c r="BD3538" t="n">
        <v>52.52144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2490</v>
      </c>
      <c r="F3539" t="n">
        <v>467247</v>
      </c>
      <c r="G3539" t="s">
        <v>74</v>
      </c>
      <c r="H3539" t="s">
        <v>75</v>
      </c>
      <c r="I3539" t="s"/>
      <c r="J3539" t="s">
        <v>74</v>
      </c>
      <c r="K3539" t="n">
        <v>202</v>
      </c>
      <c r="L3539" t="s">
        <v>76</v>
      </c>
      <c r="M3539" t="s"/>
      <c r="N3539" t="s">
        <v>2499</v>
      </c>
      <c r="O3539" t="s">
        <v>78</v>
      </c>
      <c r="P3539" t="s">
        <v>2492</v>
      </c>
      <c r="Q3539" t="s"/>
      <c r="R3539" t="s">
        <v>112</v>
      </c>
      <c r="S3539" t="s">
        <v>2500</v>
      </c>
      <c r="T3539" t="s">
        <v>81</v>
      </c>
      <c r="U3539" t="s">
        <v>82</v>
      </c>
      <c r="V3539" t="s">
        <v>83</v>
      </c>
      <c r="W3539" t="s">
        <v>84</v>
      </c>
      <c r="X3539" t="s"/>
      <c r="Y3539" t="s">
        <v>85</v>
      </c>
      <c r="Z3539">
        <f>HYPERLINK("https://hotel-media.eclerx.com/savepage/tk_15462416389332235_sr_189.html","info")</f>
        <v/>
      </c>
      <c r="AA3539" t="n">
        <v>123519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177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1626217</v>
      </c>
      <c r="AZ3539" t="s">
        <v>2493</v>
      </c>
      <c r="BA3539" t="s"/>
      <c r="BB3539" t="n">
        <v>220946</v>
      </c>
      <c r="BC3539" t="n">
        <v>52.52144</v>
      </c>
      <c r="BD3539" t="n">
        <v>52.52144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2490</v>
      </c>
      <c r="F3540" t="n">
        <v>467247</v>
      </c>
      <c r="G3540" t="s">
        <v>74</v>
      </c>
      <c r="H3540" t="s">
        <v>75</v>
      </c>
      <c r="I3540" t="s"/>
      <c r="J3540" t="s">
        <v>74</v>
      </c>
      <c r="K3540" t="n">
        <v>224</v>
      </c>
      <c r="L3540" t="s">
        <v>76</v>
      </c>
      <c r="M3540" t="s"/>
      <c r="N3540" t="s">
        <v>2501</v>
      </c>
      <c r="O3540" t="s">
        <v>78</v>
      </c>
      <c r="P3540" t="s">
        <v>2492</v>
      </c>
      <c r="Q3540" t="s"/>
      <c r="R3540" t="s">
        <v>112</v>
      </c>
      <c r="S3540" t="s">
        <v>1345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>
        <f>HYPERLINK("https://hotel-media.eclerx.com/savepage/tk_15462416389332235_sr_189.html","info")</f>
        <v/>
      </c>
      <c r="AA3540" t="n">
        <v>123519</v>
      </c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177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1626217</v>
      </c>
      <c r="AZ3540" t="s">
        <v>2493</v>
      </c>
      <c r="BA3540" t="s"/>
      <c r="BB3540" t="n">
        <v>220946</v>
      </c>
      <c r="BC3540" t="n">
        <v>52.52144</v>
      </c>
      <c r="BD3540" t="n">
        <v>52.52144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2490</v>
      </c>
      <c r="F3541" t="n">
        <v>467247</v>
      </c>
      <c r="G3541" t="s">
        <v>74</v>
      </c>
      <c r="H3541" t="s">
        <v>75</v>
      </c>
      <c r="I3541" t="s"/>
      <c r="J3541" t="s">
        <v>74</v>
      </c>
      <c r="K3541" t="n">
        <v>226</v>
      </c>
      <c r="L3541" t="s">
        <v>76</v>
      </c>
      <c r="M3541" t="s"/>
      <c r="N3541" t="s">
        <v>2496</v>
      </c>
      <c r="O3541" t="s">
        <v>78</v>
      </c>
      <c r="P3541" t="s">
        <v>2492</v>
      </c>
      <c r="Q3541" t="s"/>
      <c r="R3541" t="s">
        <v>112</v>
      </c>
      <c r="S3541" t="s">
        <v>2502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>
        <f>HYPERLINK("https://hotel-media.eclerx.com/savepage/tk_15462416389332235_sr_189.html","info")</f>
        <v/>
      </c>
      <c r="AA3541" t="n">
        <v>123519</v>
      </c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177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1626217</v>
      </c>
      <c r="AZ3541" t="s">
        <v>2493</v>
      </c>
      <c r="BA3541" t="s"/>
      <c r="BB3541" t="n">
        <v>220946</v>
      </c>
      <c r="BC3541" t="n">
        <v>52.52144</v>
      </c>
      <c r="BD3541" t="n">
        <v>52.52144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2490</v>
      </c>
      <c r="F3542" t="n">
        <v>467247</v>
      </c>
      <c r="G3542" t="s">
        <v>74</v>
      </c>
      <c r="H3542" t="s">
        <v>75</v>
      </c>
      <c r="I3542" t="s"/>
      <c r="J3542" t="s">
        <v>74</v>
      </c>
      <c r="K3542" t="n">
        <v>250</v>
      </c>
      <c r="L3542" t="s">
        <v>76</v>
      </c>
      <c r="M3542" t="s"/>
      <c r="N3542" t="s">
        <v>2499</v>
      </c>
      <c r="O3542" t="s">
        <v>78</v>
      </c>
      <c r="P3542" t="s">
        <v>2492</v>
      </c>
      <c r="Q3542" t="s"/>
      <c r="R3542" t="s">
        <v>112</v>
      </c>
      <c r="S3542" t="s">
        <v>2503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>
        <f>HYPERLINK("https://hotel-media.eclerx.com/savepage/tk_15462416389332235_sr_189.html","info")</f>
        <v/>
      </c>
      <c r="AA3542" t="n">
        <v>123519</v>
      </c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177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1626217</v>
      </c>
      <c r="AZ3542" t="s">
        <v>2493</v>
      </c>
      <c r="BA3542" t="s"/>
      <c r="BB3542" t="n">
        <v>220946</v>
      </c>
      <c r="BC3542" t="n">
        <v>52.52144</v>
      </c>
      <c r="BD3542" t="n">
        <v>52.52144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2490</v>
      </c>
      <c r="F3543" t="n">
        <v>467247</v>
      </c>
      <c r="G3543" t="s">
        <v>74</v>
      </c>
      <c r="H3543" t="s">
        <v>75</v>
      </c>
      <c r="I3543" t="s"/>
      <c r="J3543" t="s">
        <v>74</v>
      </c>
      <c r="K3543" t="n">
        <v>280</v>
      </c>
      <c r="L3543" t="s">
        <v>76</v>
      </c>
      <c r="M3543" t="s"/>
      <c r="N3543" t="s">
        <v>2501</v>
      </c>
      <c r="O3543" t="s">
        <v>78</v>
      </c>
      <c r="P3543" t="s">
        <v>2492</v>
      </c>
      <c r="Q3543" t="s"/>
      <c r="R3543" t="s">
        <v>112</v>
      </c>
      <c r="S3543" t="s">
        <v>128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>
        <f>HYPERLINK("https://hotel-media.eclerx.com/savepage/tk_15462416389332235_sr_189.html","info")</f>
        <v/>
      </c>
      <c r="AA3543" t="n">
        <v>123519</v>
      </c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177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1626217</v>
      </c>
      <c r="AZ3543" t="s">
        <v>2493</v>
      </c>
      <c r="BA3543" t="s"/>
      <c r="BB3543" t="n">
        <v>220946</v>
      </c>
      <c r="BC3543" t="n">
        <v>52.52144</v>
      </c>
      <c r="BD3543" t="n">
        <v>52.52144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2490</v>
      </c>
      <c r="F3544" t="n">
        <v>467247</v>
      </c>
      <c r="G3544" t="s">
        <v>74</v>
      </c>
      <c r="H3544" t="s">
        <v>75</v>
      </c>
      <c r="I3544" t="s"/>
      <c r="J3544" t="s">
        <v>74</v>
      </c>
      <c r="K3544" t="n">
        <v>520</v>
      </c>
      <c r="L3544" t="s">
        <v>76</v>
      </c>
      <c r="M3544" t="s"/>
      <c r="N3544" t="s">
        <v>2504</v>
      </c>
      <c r="O3544" t="s">
        <v>78</v>
      </c>
      <c r="P3544" t="s">
        <v>2492</v>
      </c>
      <c r="Q3544" t="s"/>
      <c r="R3544" t="s">
        <v>112</v>
      </c>
      <c r="S3544" t="s">
        <v>2505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>
        <f>HYPERLINK("https://hotel-media.eclerx.com/savepage/tk_15462416389332235_sr_189.html","info")</f>
        <v/>
      </c>
      <c r="AA3544" t="n">
        <v>123519</v>
      </c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177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1626217</v>
      </c>
      <c r="AZ3544" t="s">
        <v>2493</v>
      </c>
      <c r="BA3544" t="s"/>
      <c r="BB3544" t="n">
        <v>220946</v>
      </c>
      <c r="BC3544" t="n">
        <v>52.52144</v>
      </c>
      <c r="BD3544" t="n">
        <v>52.52144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2490</v>
      </c>
      <c r="F3545" t="n">
        <v>467247</v>
      </c>
      <c r="G3545" t="s">
        <v>74</v>
      </c>
      <c r="H3545" t="s">
        <v>75</v>
      </c>
      <c r="I3545" t="s"/>
      <c r="J3545" t="s">
        <v>74</v>
      </c>
      <c r="K3545" t="n">
        <v>650</v>
      </c>
      <c r="L3545" t="s">
        <v>76</v>
      </c>
      <c r="M3545" t="s"/>
      <c r="N3545" t="s">
        <v>2504</v>
      </c>
      <c r="O3545" t="s">
        <v>78</v>
      </c>
      <c r="P3545" t="s">
        <v>2492</v>
      </c>
      <c r="Q3545" t="s"/>
      <c r="R3545" t="s">
        <v>112</v>
      </c>
      <c r="S3545" t="s">
        <v>2506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>
        <f>HYPERLINK("https://hotel-media.eclerx.com/savepage/tk_15462416389332235_sr_189.html","info")</f>
        <v/>
      </c>
      <c r="AA3545" t="n">
        <v>123519</v>
      </c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177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1626217</v>
      </c>
      <c r="AZ3545" t="s">
        <v>2493</v>
      </c>
      <c r="BA3545" t="s"/>
      <c r="BB3545" t="n">
        <v>220946</v>
      </c>
      <c r="BC3545" t="n">
        <v>52.52144</v>
      </c>
      <c r="BD3545" t="n">
        <v>52.52144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2490</v>
      </c>
      <c r="F3546" t="n">
        <v>467247</v>
      </c>
      <c r="G3546" t="s">
        <v>74</v>
      </c>
      <c r="H3546" t="s">
        <v>75</v>
      </c>
      <c r="I3546" t="s"/>
      <c r="J3546" t="s">
        <v>74</v>
      </c>
      <c r="K3546" t="n">
        <v>680</v>
      </c>
      <c r="L3546" t="s">
        <v>76</v>
      </c>
      <c r="M3546" t="s"/>
      <c r="N3546" t="s">
        <v>2507</v>
      </c>
      <c r="O3546" t="s">
        <v>78</v>
      </c>
      <c r="P3546" t="s">
        <v>2492</v>
      </c>
      <c r="Q3546" t="s"/>
      <c r="R3546" t="s">
        <v>112</v>
      </c>
      <c r="S3546" t="s">
        <v>2508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>
        <f>HYPERLINK("https://hotel-media.eclerx.com/savepage/tk_15462416389332235_sr_189.html","info")</f>
        <v/>
      </c>
      <c r="AA3546" t="n">
        <v>123519</v>
      </c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177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1626217</v>
      </c>
      <c r="AZ3546" t="s">
        <v>2493</v>
      </c>
      <c r="BA3546" t="s"/>
      <c r="BB3546" t="n">
        <v>220946</v>
      </c>
      <c r="BC3546" t="n">
        <v>52.52144</v>
      </c>
      <c r="BD3546" t="n">
        <v>52.52144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2490</v>
      </c>
      <c r="F3547" t="n">
        <v>467247</v>
      </c>
      <c r="G3547" t="s">
        <v>74</v>
      </c>
      <c r="H3547" t="s">
        <v>75</v>
      </c>
      <c r="I3547" t="s"/>
      <c r="J3547" t="s">
        <v>74</v>
      </c>
      <c r="K3547" t="n">
        <v>850</v>
      </c>
      <c r="L3547" t="s">
        <v>76</v>
      </c>
      <c r="M3547" t="s"/>
      <c r="N3547" t="s">
        <v>2507</v>
      </c>
      <c r="O3547" t="s">
        <v>78</v>
      </c>
      <c r="P3547" t="s">
        <v>2492</v>
      </c>
      <c r="Q3547" t="s"/>
      <c r="R3547" t="s">
        <v>112</v>
      </c>
      <c r="S3547" t="s">
        <v>2509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>
        <f>HYPERLINK("https://hotel-media.eclerx.com/savepage/tk_15462416389332235_sr_189.html","info")</f>
        <v/>
      </c>
      <c r="AA3547" t="n">
        <v>123519</v>
      </c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177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1626217</v>
      </c>
      <c r="AZ3547" t="s">
        <v>2493</v>
      </c>
      <c r="BA3547" t="s"/>
      <c r="BB3547" t="n">
        <v>220946</v>
      </c>
      <c r="BC3547" t="n">
        <v>52.52144</v>
      </c>
      <c r="BD3547" t="n">
        <v>52.52144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185</v>
      </c>
      <c r="F3548" t="n">
        <v>-1</v>
      </c>
      <c r="G3548" t="s">
        <v>74</v>
      </c>
      <c r="H3548" t="s">
        <v>75</v>
      </c>
      <c r="I3548" t="s"/>
      <c r="J3548" t="s">
        <v>74</v>
      </c>
      <c r="K3548" t="n">
        <v>90.7</v>
      </c>
      <c r="L3548" t="s">
        <v>76</v>
      </c>
      <c r="M3548" t="s"/>
      <c r="N3548" t="s">
        <v>93</v>
      </c>
      <c r="O3548" t="s">
        <v>78</v>
      </c>
      <c r="P3548" t="s">
        <v>185</v>
      </c>
      <c r="Q3548" t="s"/>
      <c r="R3548" t="s">
        <v>112</v>
      </c>
      <c r="S3548" t="s">
        <v>186</v>
      </c>
      <c r="T3548" t="s">
        <v>81</v>
      </c>
      <c r="U3548" t="s">
        <v>82</v>
      </c>
      <c r="V3548" t="s">
        <v>83</v>
      </c>
      <c r="W3548" t="s">
        <v>109</v>
      </c>
      <c r="X3548" t="s"/>
      <c r="Y3548" t="s">
        <v>85</v>
      </c>
      <c r="Z3548">
        <f>HYPERLINK("https://hotel-media.eclerx.com/savepage/tk_15462421265939708_sr_188.html","info")</f>
        <v/>
      </c>
      <c r="AA3548" t="n">
        <v>-955180</v>
      </c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463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955180</v>
      </c>
      <c r="AZ3548" t="s">
        <v>187</v>
      </c>
      <c r="BA3548" t="s"/>
      <c r="BB3548" t="n">
        <v>60665</v>
      </c>
      <c r="BC3548" t="n">
        <v>52.403019</v>
      </c>
      <c r="BD3548" t="n">
        <v>52.403019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185</v>
      </c>
      <c r="F3549" t="n">
        <v>-1</v>
      </c>
      <c r="G3549" t="s">
        <v>74</v>
      </c>
      <c r="H3549" t="s">
        <v>75</v>
      </c>
      <c r="I3549" t="s"/>
      <c r="J3549" t="s">
        <v>74</v>
      </c>
      <c r="K3549" t="n">
        <v>101.58</v>
      </c>
      <c r="L3549" t="s">
        <v>76</v>
      </c>
      <c r="M3549" t="s"/>
      <c r="N3549" t="s">
        <v>183</v>
      </c>
      <c r="O3549" t="s">
        <v>78</v>
      </c>
      <c r="P3549" t="s">
        <v>185</v>
      </c>
      <c r="Q3549" t="s"/>
      <c r="R3549" t="s">
        <v>112</v>
      </c>
      <c r="S3549" t="s">
        <v>188</v>
      </c>
      <c r="T3549" t="s">
        <v>81</v>
      </c>
      <c r="U3549" t="s">
        <v>82</v>
      </c>
      <c r="V3549" t="s">
        <v>83</v>
      </c>
      <c r="W3549" t="s">
        <v>109</v>
      </c>
      <c r="X3549" t="s"/>
      <c r="Y3549" t="s">
        <v>85</v>
      </c>
      <c r="Z3549">
        <f>HYPERLINK("https://hotel-media.eclerx.com/savepage/tk_15462421265939708_sr_188.html","info")</f>
        <v/>
      </c>
      <c r="AA3549" t="n">
        <v>-955180</v>
      </c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463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955180</v>
      </c>
      <c r="AZ3549" t="s">
        <v>187</v>
      </c>
      <c r="BA3549" t="s"/>
      <c r="BB3549" t="n">
        <v>60665</v>
      </c>
      <c r="BC3549" t="n">
        <v>52.403019</v>
      </c>
      <c r="BD3549" t="n">
        <v>52.403019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185</v>
      </c>
      <c r="F3550" t="n">
        <v>-1</v>
      </c>
      <c r="G3550" t="s">
        <v>74</v>
      </c>
      <c r="H3550" t="s">
        <v>75</v>
      </c>
      <c r="I3550" t="s"/>
      <c r="J3550" t="s">
        <v>74</v>
      </c>
      <c r="K3550" t="n">
        <v>104.55</v>
      </c>
      <c r="L3550" t="s">
        <v>76</v>
      </c>
      <c r="M3550" t="s"/>
      <c r="N3550" t="s">
        <v>189</v>
      </c>
      <c r="O3550" t="s">
        <v>78</v>
      </c>
      <c r="P3550" t="s">
        <v>185</v>
      </c>
      <c r="Q3550" t="s"/>
      <c r="R3550" t="s">
        <v>112</v>
      </c>
      <c r="S3550" t="s">
        <v>190</v>
      </c>
      <c r="T3550" t="s">
        <v>81</v>
      </c>
      <c r="U3550" t="s">
        <v>82</v>
      </c>
      <c r="V3550" t="s">
        <v>83</v>
      </c>
      <c r="W3550" t="s">
        <v>109</v>
      </c>
      <c r="X3550" t="s"/>
      <c r="Y3550" t="s">
        <v>85</v>
      </c>
      <c r="Z3550">
        <f>HYPERLINK("https://hotel-media.eclerx.com/savepage/tk_15462421265939708_sr_188.html","info")</f>
        <v/>
      </c>
      <c r="AA3550" t="n">
        <v>-955180</v>
      </c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463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955180</v>
      </c>
      <c r="AZ3550" t="s">
        <v>187</v>
      </c>
      <c r="BA3550" t="s"/>
      <c r="BB3550" t="n">
        <v>60665</v>
      </c>
      <c r="BC3550" t="n">
        <v>52.403019</v>
      </c>
      <c r="BD3550" t="n">
        <v>52.403019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185</v>
      </c>
      <c r="F3551" t="n">
        <v>-1</v>
      </c>
      <c r="G3551" t="s">
        <v>74</v>
      </c>
      <c r="H3551" t="s">
        <v>75</v>
      </c>
      <c r="I3551" t="s"/>
      <c r="J3551" t="s">
        <v>74</v>
      </c>
      <c r="K3551" t="n">
        <v>142.62</v>
      </c>
      <c r="L3551" t="s">
        <v>76</v>
      </c>
      <c r="M3551" t="s"/>
      <c r="N3551" t="s">
        <v>191</v>
      </c>
      <c r="O3551" t="s">
        <v>78</v>
      </c>
      <c r="P3551" t="s">
        <v>185</v>
      </c>
      <c r="Q3551" t="s"/>
      <c r="R3551" t="s">
        <v>112</v>
      </c>
      <c r="S3551" t="s">
        <v>192</v>
      </c>
      <c r="T3551" t="s">
        <v>81</v>
      </c>
      <c r="U3551" t="s">
        <v>82</v>
      </c>
      <c r="V3551" t="s">
        <v>83</v>
      </c>
      <c r="W3551" t="s">
        <v>109</v>
      </c>
      <c r="X3551" t="s"/>
      <c r="Y3551" t="s">
        <v>85</v>
      </c>
      <c r="Z3551">
        <f>HYPERLINK("https://hotel-media.eclerx.com/savepage/tk_15462421265939708_sr_188.html","info")</f>
        <v/>
      </c>
      <c r="AA3551" t="n">
        <v>-955180</v>
      </c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463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955180</v>
      </c>
      <c r="AZ3551" t="s">
        <v>187</v>
      </c>
      <c r="BA3551" t="s"/>
      <c r="BB3551" t="n">
        <v>60665</v>
      </c>
      <c r="BC3551" t="n">
        <v>52.403019</v>
      </c>
      <c r="BD3551" t="n">
        <v>52.403019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185</v>
      </c>
      <c r="F3552" t="n">
        <v>-1</v>
      </c>
      <c r="G3552" t="s">
        <v>74</v>
      </c>
      <c r="H3552" t="s">
        <v>75</v>
      </c>
      <c r="I3552" t="s"/>
      <c r="J3552" t="s">
        <v>74</v>
      </c>
      <c r="K3552" t="n">
        <v>143.8</v>
      </c>
      <c r="L3552" t="s">
        <v>76</v>
      </c>
      <c r="M3552" t="s"/>
      <c r="N3552" t="s">
        <v>189</v>
      </c>
      <c r="O3552" t="s">
        <v>78</v>
      </c>
      <c r="P3552" t="s">
        <v>185</v>
      </c>
      <c r="Q3552" t="s"/>
      <c r="R3552" t="s">
        <v>112</v>
      </c>
      <c r="S3552" t="s">
        <v>193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>
        <f>HYPERLINK("https://hotel-media.eclerx.com/savepage/tk_15462421265939708_sr_188.html","info")</f>
        <v/>
      </c>
      <c r="AA3552" t="n">
        <v>-955180</v>
      </c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463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955180</v>
      </c>
      <c r="AZ3552" t="s">
        <v>187</v>
      </c>
      <c r="BA3552" t="s"/>
      <c r="BB3552" t="n">
        <v>60665</v>
      </c>
      <c r="BC3552" t="n">
        <v>52.403019</v>
      </c>
      <c r="BD3552" t="n">
        <v>52.403019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185</v>
      </c>
      <c r="F3553" t="n">
        <v>-1</v>
      </c>
      <c r="G3553" t="s">
        <v>74</v>
      </c>
      <c r="H3553" t="s">
        <v>75</v>
      </c>
      <c r="I3553" t="s"/>
      <c r="J3553" t="s">
        <v>74</v>
      </c>
      <c r="K3553" t="n">
        <v>146.78</v>
      </c>
      <c r="L3553" t="s">
        <v>76</v>
      </c>
      <c r="M3553" t="s"/>
      <c r="N3553" t="s">
        <v>194</v>
      </c>
      <c r="O3553" t="s">
        <v>78</v>
      </c>
      <c r="P3553" t="s">
        <v>185</v>
      </c>
      <c r="Q3553" t="s"/>
      <c r="R3553" t="s">
        <v>112</v>
      </c>
      <c r="S3553" t="s">
        <v>195</v>
      </c>
      <c r="T3553" t="s">
        <v>81</v>
      </c>
      <c r="U3553" t="s">
        <v>82</v>
      </c>
      <c r="V3553" t="s">
        <v>83</v>
      </c>
      <c r="W3553" t="s">
        <v>109</v>
      </c>
      <c r="X3553" t="s"/>
      <c r="Y3553" t="s">
        <v>85</v>
      </c>
      <c r="Z3553">
        <f>HYPERLINK("https://hotel-media.eclerx.com/savepage/tk_15462421265939708_sr_188.html","info")</f>
        <v/>
      </c>
      <c r="AA3553" t="n">
        <v>-955180</v>
      </c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463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955180</v>
      </c>
      <c r="AZ3553" t="s">
        <v>187</v>
      </c>
      <c r="BA3553" t="s"/>
      <c r="BB3553" t="n">
        <v>60665</v>
      </c>
      <c r="BC3553" t="n">
        <v>52.403019</v>
      </c>
      <c r="BD3553" t="n">
        <v>52.403019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185</v>
      </c>
      <c r="F3554" t="n">
        <v>-1</v>
      </c>
      <c r="G3554" t="s">
        <v>74</v>
      </c>
      <c r="H3554" t="s">
        <v>75</v>
      </c>
      <c r="I3554" t="s"/>
      <c r="J3554" t="s">
        <v>74</v>
      </c>
      <c r="K3554" t="n">
        <v>204.3</v>
      </c>
      <c r="L3554" t="s">
        <v>76</v>
      </c>
      <c r="M3554" t="s"/>
      <c r="N3554" t="s">
        <v>194</v>
      </c>
      <c r="O3554" t="s">
        <v>78</v>
      </c>
      <c r="P3554" t="s">
        <v>185</v>
      </c>
      <c r="Q3554" t="s"/>
      <c r="R3554" t="s">
        <v>112</v>
      </c>
      <c r="S3554" t="s">
        <v>196</v>
      </c>
      <c r="T3554" t="s">
        <v>81</v>
      </c>
      <c r="U3554" t="s">
        <v>82</v>
      </c>
      <c r="V3554" t="s">
        <v>83</v>
      </c>
      <c r="W3554" t="s">
        <v>84</v>
      </c>
      <c r="X3554" t="s"/>
      <c r="Y3554" t="s">
        <v>85</v>
      </c>
      <c r="Z3554">
        <f>HYPERLINK("https://hotel-media.eclerx.com/savepage/tk_15462421265939708_sr_188.html","info")</f>
        <v/>
      </c>
      <c r="AA3554" t="n">
        <v>-955180</v>
      </c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463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955180</v>
      </c>
      <c r="AZ3554" t="s">
        <v>187</v>
      </c>
      <c r="BA3554" t="s"/>
      <c r="BB3554" t="n">
        <v>60665</v>
      </c>
      <c r="BC3554" t="n">
        <v>52.403019</v>
      </c>
      <c r="BD3554" t="n">
        <v>52.403019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2316</v>
      </c>
      <c r="F3555" t="n">
        <v>-1</v>
      </c>
      <c r="G3555" t="s">
        <v>74</v>
      </c>
      <c r="H3555" t="s">
        <v>75</v>
      </c>
      <c r="I3555" t="s"/>
      <c r="J3555" t="s">
        <v>74</v>
      </c>
      <c r="K3555" t="n">
        <v>95.01000000000001</v>
      </c>
      <c r="L3555" t="s">
        <v>76</v>
      </c>
      <c r="M3555" t="s"/>
      <c r="N3555" t="s">
        <v>2317</v>
      </c>
      <c r="O3555" t="s">
        <v>78</v>
      </c>
      <c r="P3555" t="s">
        <v>2316</v>
      </c>
      <c r="Q3555" t="s"/>
      <c r="R3555" t="s">
        <v>171</v>
      </c>
      <c r="S3555" t="s">
        <v>1472</v>
      </c>
      <c r="T3555" t="s">
        <v>81</v>
      </c>
      <c r="U3555" t="s">
        <v>82</v>
      </c>
      <c r="V3555" t="s">
        <v>83</v>
      </c>
      <c r="W3555" t="s">
        <v>109</v>
      </c>
      <c r="X3555" t="s"/>
      <c r="Y3555" t="s">
        <v>85</v>
      </c>
      <c r="Z3555">
        <f>HYPERLINK("https://hotel-media.eclerx.com/savepage/tk_15462422190778575_sr_189.html","info")</f>
        <v/>
      </c>
      <c r="AA3555" t="n">
        <v>-2071809</v>
      </c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447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2071809</v>
      </c>
      <c r="AZ3555" t="s">
        <v>2318</v>
      </c>
      <c r="BA3555" t="s"/>
      <c r="BB3555" t="n">
        <v>391621</v>
      </c>
      <c r="BC3555" t="n">
        <v>52.502167</v>
      </c>
      <c r="BD3555" t="n">
        <v>52.502167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1998</v>
      </c>
      <c r="F3556" t="n">
        <v>-1</v>
      </c>
      <c r="G3556" t="s">
        <v>74</v>
      </c>
      <c r="H3556" t="s">
        <v>75</v>
      </c>
      <c r="I3556" t="s"/>
      <c r="J3556" t="s">
        <v>74</v>
      </c>
      <c r="K3556" t="n">
        <v>83</v>
      </c>
      <c r="L3556" t="s">
        <v>76</v>
      </c>
      <c r="M3556" t="s"/>
      <c r="N3556" t="s">
        <v>93</v>
      </c>
      <c r="O3556" t="s">
        <v>78</v>
      </c>
      <c r="P3556" t="s">
        <v>1998</v>
      </c>
      <c r="Q3556" t="s"/>
      <c r="R3556" t="s">
        <v>171</v>
      </c>
      <c r="S3556" t="s">
        <v>1488</v>
      </c>
      <c r="T3556" t="s">
        <v>81</v>
      </c>
      <c r="U3556" t="s">
        <v>82</v>
      </c>
      <c r="V3556" t="s">
        <v>83</v>
      </c>
      <c r="W3556" t="s">
        <v>109</v>
      </c>
      <c r="X3556" t="s"/>
      <c r="Y3556" t="s">
        <v>85</v>
      </c>
      <c r="Z3556">
        <f>HYPERLINK("https://hotel-media.eclerx.com/savepage/tk_15462419673714528_sr_189.html","info")</f>
        <v/>
      </c>
      <c r="AA3556" t="n">
        <v>-2071523</v>
      </c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335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2071523</v>
      </c>
      <c r="AZ3556" t="s">
        <v>1999</v>
      </c>
      <c r="BA3556" t="s"/>
      <c r="BB3556" t="n">
        <v>63998</v>
      </c>
      <c r="BC3556" t="n">
        <v>52.53546</v>
      </c>
      <c r="BD3556" t="n">
        <v>52.53546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1998</v>
      </c>
      <c r="F3557" t="n">
        <v>-1</v>
      </c>
      <c r="G3557" t="s">
        <v>74</v>
      </c>
      <c r="H3557" t="s">
        <v>75</v>
      </c>
      <c r="I3557" t="s"/>
      <c r="J3557" t="s">
        <v>74</v>
      </c>
      <c r="K3557" t="n">
        <v>98</v>
      </c>
      <c r="L3557" t="s">
        <v>76</v>
      </c>
      <c r="M3557" t="s"/>
      <c r="N3557" t="s">
        <v>95</v>
      </c>
      <c r="O3557" t="s">
        <v>78</v>
      </c>
      <c r="P3557" t="s">
        <v>1998</v>
      </c>
      <c r="Q3557" t="s"/>
      <c r="R3557" t="s">
        <v>171</v>
      </c>
      <c r="S3557" t="s">
        <v>656</v>
      </c>
      <c r="T3557" t="s">
        <v>81</v>
      </c>
      <c r="U3557" t="s">
        <v>82</v>
      </c>
      <c r="V3557" t="s">
        <v>83</v>
      </c>
      <c r="W3557" t="s">
        <v>109</v>
      </c>
      <c r="X3557" t="s"/>
      <c r="Y3557" t="s">
        <v>85</v>
      </c>
      <c r="Z3557">
        <f>HYPERLINK("https://hotel-media.eclerx.com/savepage/tk_15462419673714528_sr_189.html","info")</f>
        <v/>
      </c>
      <c r="AA3557" t="n">
        <v>-2071523</v>
      </c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335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2071523</v>
      </c>
      <c r="AZ3557" t="s">
        <v>1999</v>
      </c>
      <c r="BA3557" t="s"/>
      <c r="BB3557" t="n">
        <v>63998</v>
      </c>
      <c r="BC3557" t="n">
        <v>52.53546</v>
      </c>
      <c r="BD3557" t="n">
        <v>52.53546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1998</v>
      </c>
      <c r="F3558" t="n">
        <v>-1</v>
      </c>
      <c r="G3558" t="s">
        <v>74</v>
      </c>
      <c r="H3558" t="s">
        <v>75</v>
      </c>
      <c r="I3558" t="s"/>
      <c r="J3558" t="s">
        <v>74</v>
      </c>
      <c r="K3558" t="n">
        <v>116</v>
      </c>
      <c r="L3558" t="s">
        <v>76</v>
      </c>
      <c r="M3558" t="s"/>
      <c r="N3558" t="s">
        <v>2000</v>
      </c>
      <c r="O3558" t="s">
        <v>78</v>
      </c>
      <c r="P3558" t="s">
        <v>1998</v>
      </c>
      <c r="Q3558" t="s"/>
      <c r="R3558" t="s">
        <v>171</v>
      </c>
      <c r="S3558" t="s">
        <v>425</v>
      </c>
      <c r="T3558" t="s">
        <v>81</v>
      </c>
      <c r="U3558" t="s">
        <v>82</v>
      </c>
      <c r="V3558" t="s">
        <v>83</v>
      </c>
      <c r="W3558" t="s">
        <v>84</v>
      </c>
      <c r="X3558" t="s"/>
      <c r="Y3558" t="s">
        <v>85</v>
      </c>
      <c r="Z3558">
        <f>HYPERLINK("https://hotel-media.eclerx.com/savepage/tk_15462419673714528_sr_189.html","info")</f>
        <v/>
      </c>
      <c r="AA3558" t="n">
        <v>-2071523</v>
      </c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335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2071523</v>
      </c>
      <c r="AZ3558" t="s">
        <v>1999</v>
      </c>
      <c r="BA3558" t="s"/>
      <c r="BB3558" t="n">
        <v>63998</v>
      </c>
      <c r="BC3558" t="n">
        <v>52.53546</v>
      </c>
      <c r="BD3558" t="n">
        <v>52.53546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1998</v>
      </c>
      <c r="F3559" t="n">
        <v>-1</v>
      </c>
      <c r="G3559" t="s">
        <v>74</v>
      </c>
      <c r="H3559" t="s">
        <v>75</v>
      </c>
      <c r="I3559" t="s"/>
      <c r="J3559" t="s">
        <v>74</v>
      </c>
      <c r="K3559" t="n">
        <v>127</v>
      </c>
      <c r="L3559" t="s">
        <v>76</v>
      </c>
      <c r="M3559" t="s"/>
      <c r="N3559" t="s">
        <v>2001</v>
      </c>
      <c r="O3559" t="s">
        <v>78</v>
      </c>
      <c r="P3559" t="s">
        <v>1998</v>
      </c>
      <c r="Q3559" t="s"/>
      <c r="R3559" t="s">
        <v>171</v>
      </c>
      <c r="S3559" t="s">
        <v>1257</v>
      </c>
      <c r="T3559" t="s">
        <v>81</v>
      </c>
      <c r="U3559" t="s">
        <v>82</v>
      </c>
      <c r="V3559" t="s">
        <v>83</v>
      </c>
      <c r="W3559" t="s">
        <v>84</v>
      </c>
      <c r="X3559" t="s"/>
      <c r="Y3559" t="s">
        <v>85</v>
      </c>
      <c r="Z3559">
        <f>HYPERLINK("https://hotel-media.eclerx.com/savepage/tk_15462419673714528_sr_189.html","info")</f>
        <v/>
      </c>
      <c r="AA3559" t="n">
        <v>-2071523</v>
      </c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335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2071523</v>
      </c>
      <c r="AZ3559" t="s">
        <v>1999</v>
      </c>
      <c r="BA3559" t="s"/>
      <c r="BB3559" t="n">
        <v>63998</v>
      </c>
      <c r="BC3559" t="n">
        <v>52.53546</v>
      </c>
      <c r="BD3559" t="n">
        <v>52.53546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1998</v>
      </c>
      <c r="F3560" t="n">
        <v>-1</v>
      </c>
      <c r="G3560" t="s">
        <v>74</v>
      </c>
      <c r="H3560" t="s">
        <v>75</v>
      </c>
      <c r="I3560" t="s"/>
      <c r="J3560" t="s">
        <v>74</v>
      </c>
      <c r="K3560" t="n">
        <v>144</v>
      </c>
      <c r="L3560" t="s">
        <v>76</v>
      </c>
      <c r="M3560" t="s"/>
      <c r="N3560" t="s">
        <v>205</v>
      </c>
      <c r="O3560" t="s">
        <v>78</v>
      </c>
      <c r="P3560" t="s">
        <v>1998</v>
      </c>
      <c r="Q3560" t="s"/>
      <c r="R3560" t="s">
        <v>171</v>
      </c>
      <c r="S3560" t="s">
        <v>335</v>
      </c>
      <c r="T3560" t="s">
        <v>81</v>
      </c>
      <c r="U3560" t="s">
        <v>82</v>
      </c>
      <c r="V3560" t="s">
        <v>83</v>
      </c>
      <c r="W3560" t="s">
        <v>109</v>
      </c>
      <c r="X3560" t="s"/>
      <c r="Y3560" t="s">
        <v>85</v>
      </c>
      <c r="Z3560">
        <f>HYPERLINK("https://hotel-media.eclerx.com/savepage/tk_15462419673714528_sr_189.html","info")</f>
        <v/>
      </c>
      <c r="AA3560" t="n">
        <v>-2071523</v>
      </c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335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2071523</v>
      </c>
      <c r="AZ3560" t="s">
        <v>1999</v>
      </c>
      <c r="BA3560" t="s"/>
      <c r="BB3560" t="n">
        <v>63998</v>
      </c>
      <c r="BC3560" t="n">
        <v>52.53546</v>
      </c>
      <c r="BD3560" t="n">
        <v>52.53546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1998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161.99</v>
      </c>
      <c r="L3561" t="s">
        <v>76</v>
      </c>
      <c r="M3561" t="s"/>
      <c r="N3561" t="s">
        <v>1621</v>
      </c>
      <c r="O3561" t="s">
        <v>78</v>
      </c>
      <c r="P3561" t="s">
        <v>1998</v>
      </c>
      <c r="Q3561" t="s"/>
      <c r="R3561" t="s">
        <v>171</v>
      </c>
      <c r="S3561" t="s">
        <v>768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>
        <f>HYPERLINK("https://hotel-media.eclerx.com/savepage/tk_15462419673714528_sr_189.html","info")</f>
        <v/>
      </c>
      <c r="AA3561" t="n">
        <v>-2071523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335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2071523</v>
      </c>
      <c r="AZ3561" t="s">
        <v>1999</v>
      </c>
      <c r="BA3561" t="s"/>
      <c r="BB3561" t="n">
        <v>63998</v>
      </c>
      <c r="BC3561" t="n">
        <v>52.53546</v>
      </c>
      <c r="BD3561" t="n">
        <v>52.53546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2236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65</v>
      </c>
      <c r="L3562" t="s">
        <v>76</v>
      </c>
      <c r="M3562" t="s"/>
      <c r="N3562" t="s">
        <v>95</v>
      </c>
      <c r="O3562" t="s">
        <v>78</v>
      </c>
      <c r="P3562" t="s">
        <v>2236</v>
      </c>
      <c r="Q3562" t="s"/>
      <c r="R3562" t="s">
        <v>171</v>
      </c>
      <c r="S3562" t="s">
        <v>363</v>
      </c>
      <c r="T3562" t="s">
        <v>81</v>
      </c>
      <c r="U3562" t="s">
        <v>82</v>
      </c>
      <c r="V3562" t="s">
        <v>83</v>
      </c>
      <c r="W3562" t="s">
        <v>109</v>
      </c>
      <c r="X3562" t="s"/>
      <c r="Y3562" t="s">
        <v>85</v>
      </c>
      <c r="Z3562">
        <f>HYPERLINK("https://hotel-media.eclerx.com/savepage/tk_15462414529184113_sr_189.html","info")</f>
        <v/>
      </c>
      <c r="AA3562" t="n">
        <v>-3423345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87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3423345</v>
      </c>
      <c r="AZ3562" t="s">
        <v>2237</v>
      </c>
      <c r="BA3562" t="s"/>
      <c r="BB3562" t="n">
        <v>638470</v>
      </c>
      <c r="BC3562" t="n">
        <v>52.49961</v>
      </c>
      <c r="BD3562" t="n">
        <v>52.49961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2647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65</v>
      </c>
      <c r="L3563" t="s">
        <v>76</v>
      </c>
      <c r="M3563" t="s"/>
      <c r="N3563" t="s">
        <v>104</v>
      </c>
      <c r="O3563" t="s">
        <v>78</v>
      </c>
      <c r="P3563" t="s">
        <v>2647</v>
      </c>
      <c r="Q3563" t="s"/>
      <c r="R3563" t="s">
        <v>171</v>
      </c>
      <c r="S3563" t="s">
        <v>363</v>
      </c>
      <c r="T3563" t="s">
        <v>81</v>
      </c>
      <c r="U3563" t="s">
        <v>82</v>
      </c>
      <c r="V3563" t="s">
        <v>83</v>
      </c>
      <c r="W3563" t="s">
        <v>84</v>
      </c>
      <c r="X3563" t="s"/>
      <c r="Y3563" t="s">
        <v>85</v>
      </c>
      <c r="Z3563">
        <f>HYPERLINK("https://hotel-media.eclerx.com/savepage/tk_15462413103080788_sr_188.html","info")</f>
        <v/>
      </c>
      <c r="AA3563" t="n">
        <v>-3852188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20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3852188</v>
      </c>
      <c r="AZ3563" t="s">
        <v>2648</v>
      </c>
      <c r="BA3563" t="s"/>
      <c r="BB3563" t="n">
        <v>164614</v>
      </c>
      <c r="BC3563" t="n">
        <v>52.489378</v>
      </c>
      <c r="BD3563" t="n">
        <v>52.489378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987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79</v>
      </c>
      <c r="L3564" t="s">
        <v>76</v>
      </c>
      <c r="M3564" t="s"/>
      <c r="N3564" t="s">
        <v>104</v>
      </c>
      <c r="O3564" t="s">
        <v>78</v>
      </c>
      <c r="P3564" t="s">
        <v>987</v>
      </c>
      <c r="Q3564" t="s"/>
      <c r="R3564" t="s">
        <v>79</v>
      </c>
      <c r="S3564" t="s">
        <v>98</v>
      </c>
      <c r="T3564" t="s">
        <v>81</v>
      </c>
      <c r="U3564" t="s">
        <v>82</v>
      </c>
      <c r="V3564" t="s">
        <v>83</v>
      </c>
      <c r="W3564" t="s">
        <v>84</v>
      </c>
      <c r="X3564" t="s"/>
      <c r="Y3564" t="s">
        <v>85</v>
      </c>
      <c r="Z3564">
        <f>HYPERLINK("https://hotel-media.eclerx.com/savepage/tk_15462417103780057_sr_188.html","info")</f>
        <v/>
      </c>
      <c r="AA3564" t="n">
        <v>-2071544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237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2071544</v>
      </c>
      <c r="AZ3564" t="s">
        <v>988</v>
      </c>
      <c r="BA3564" t="s"/>
      <c r="BB3564" t="n">
        <v>37775</v>
      </c>
      <c r="BC3564" t="n">
        <v>52.46414</v>
      </c>
      <c r="BD3564" t="n">
        <v>52.46414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1024</v>
      </c>
      <c r="F3565" t="n">
        <v>379377</v>
      </c>
      <c r="G3565" t="s">
        <v>74</v>
      </c>
      <c r="H3565" t="s">
        <v>75</v>
      </c>
      <c r="I3565" t="s"/>
      <c r="J3565" t="s">
        <v>74</v>
      </c>
      <c r="K3565" t="n">
        <v>74</v>
      </c>
      <c r="L3565" t="s">
        <v>76</v>
      </c>
      <c r="M3565" t="s"/>
      <c r="N3565" t="s">
        <v>95</v>
      </c>
      <c r="O3565" t="s">
        <v>78</v>
      </c>
      <c r="P3565" t="s">
        <v>1025</v>
      </c>
      <c r="Q3565" t="s"/>
      <c r="R3565" t="s">
        <v>171</v>
      </c>
      <c r="S3565" t="s">
        <v>600</v>
      </c>
      <c r="T3565" t="s">
        <v>81</v>
      </c>
      <c r="U3565" t="s">
        <v>82</v>
      </c>
      <c r="V3565" t="s">
        <v>83</v>
      </c>
      <c r="W3565" t="s">
        <v>109</v>
      </c>
      <c r="X3565" t="s"/>
      <c r="Y3565" t="s">
        <v>85</v>
      </c>
      <c r="Z3565">
        <f>HYPERLINK("https://hotel-media.eclerx.com/savepage/tk_15462415372073662_sr_188.html","info")</f>
        <v/>
      </c>
      <c r="AA3565" t="n">
        <v>98115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145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937736</v>
      </c>
      <c r="AZ3565" t="s">
        <v>1026</v>
      </c>
      <c r="BA3565" t="s"/>
      <c r="BB3565" t="n">
        <v>412055</v>
      </c>
      <c r="BC3565" t="n">
        <v>52.510116</v>
      </c>
      <c r="BD3565" t="n">
        <v>52.510116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1024</v>
      </c>
      <c r="F3566" t="n">
        <v>379377</v>
      </c>
      <c r="G3566" t="s">
        <v>74</v>
      </c>
      <c r="H3566" t="s">
        <v>75</v>
      </c>
      <c r="I3566" t="s"/>
      <c r="J3566" t="s">
        <v>74</v>
      </c>
      <c r="K3566" t="n">
        <v>84</v>
      </c>
      <c r="L3566" t="s">
        <v>76</v>
      </c>
      <c r="M3566" t="s"/>
      <c r="N3566" t="s">
        <v>327</v>
      </c>
      <c r="O3566" t="s">
        <v>78</v>
      </c>
      <c r="P3566" t="s">
        <v>1025</v>
      </c>
      <c r="Q3566" t="s"/>
      <c r="R3566" t="s">
        <v>171</v>
      </c>
      <c r="S3566" t="s">
        <v>179</v>
      </c>
      <c r="T3566" t="s">
        <v>81</v>
      </c>
      <c r="U3566" t="s">
        <v>82</v>
      </c>
      <c r="V3566" t="s">
        <v>83</v>
      </c>
      <c r="W3566" t="s">
        <v>109</v>
      </c>
      <c r="X3566" t="s"/>
      <c r="Y3566" t="s">
        <v>85</v>
      </c>
      <c r="Z3566">
        <f>HYPERLINK("https://hotel-media.eclerx.com/savepage/tk_15462415372073662_sr_188.html","info")</f>
        <v/>
      </c>
      <c r="AA3566" t="n">
        <v>98115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145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937736</v>
      </c>
      <c r="AZ3566" t="s">
        <v>1026</v>
      </c>
      <c r="BA3566" t="s"/>
      <c r="BB3566" t="n">
        <v>412055</v>
      </c>
      <c r="BC3566" t="n">
        <v>52.510116</v>
      </c>
      <c r="BD3566" t="n">
        <v>52.510116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1024</v>
      </c>
      <c r="F3567" t="n">
        <v>379377</v>
      </c>
      <c r="G3567" t="s">
        <v>74</v>
      </c>
      <c r="H3567" t="s">
        <v>75</v>
      </c>
      <c r="I3567" t="s"/>
      <c r="J3567" t="s">
        <v>74</v>
      </c>
      <c r="K3567" t="n">
        <v>99.01000000000001</v>
      </c>
      <c r="L3567" t="s">
        <v>76</v>
      </c>
      <c r="M3567" t="s"/>
      <c r="N3567" t="s">
        <v>1027</v>
      </c>
      <c r="O3567" t="s">
        <v>78</v>
      </c>
      <c r="P3567" t="s">
        <v>1025</v>
      </c>
      <c r="Q3567" t="s"/>
      <c r="R3567" t="s">
        <v>171</v>
      </c>
      <c r="S3567" t="s">
        <v>610</v>
      </c>
      <c r="T3567" t="s">
        <v>81</v>
      </c>
      <c r="U3567" t="s">
        <v>82</v>
      </c>
      <c r="V3567" t="s">
        <v>83</v>
      </c>
      <c r="W3567" t="s">
        <v>109</v>
      </c>
      <c r="X3567" t="s"/>
      <c r="Y3567" t="s">
        <v>85</v>
      </c>
      <c r="Z3567">
        <f>HYPERLINK("https://hotel-media.eclerx.com/savepage/tk_15462415372073662_sr_188.html","info")</f>
        <v/>
      </c>
      <c r="AA3567" t="n">
        <v>98115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145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937736</v>
      </c>
      <c r="AZ3567" t="s">
        <v>1026</v>
      </c>
      <c r="BA3567" t="s"/>
      <c r="BB3567" t="n">
        <v>412055</v>
      </c>
      <c r="BC3567" t="n">
        <v>52.510116</v>
      </c>
      <c r="BD3567" t="n">
        <v>52.510116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1024</v>
      </c>
      <c r="F3568" t="n">
        <v>379377</v>
      </c>
      <c r="G3568" t="s">
        <v>74</v>
      </c>
      <c r="H3568" t="s">
        <v>75</v>
      </c>
      <c r="I3568" t="s"/>
      <c r="J3568" t="s">
        <v>74</v>
      </c>
      <c r="K3568" t="n">
        <v>119</v>
      </c>
      <c r="L3568" t="s">
        <v>76</v>
      </c>
      <c r="M3568" t="s"/>
      <c r="N3568" t="s">
        <v>475</v>
      </c>
      <c r="O3568" t="s">
        <v>78</v>
      </c>
      <c r="P3568" t="s">
        <v>1025</v>
      </c>
      <c r="Q3568" t="s"/>
      <c r="R3568" t="s">
        <v>171</v>
      </c>
      <c r="S3568" t="s">
        <v>204</v>
      </c>
      <c r="T3568" t="s">
        <v>81</v>
      </c>
      <c r="U3568" t="s">
        <v>82</v>
      </c>
      <c r="V3568" t="s">
        <v>83</v>
      </c>
      <c r="W3568" t="s">
        <v>109</v>
      </c>
      <c r="X3568" t="s"/>
      <c r="Y3568" t="s">
        <v>85</v>
      </c>
      <c r="Z3568">
        <f>HYPERLINK("https://hotel-media.eclerx.com/savepage/tk_15462415372073662_sr_188.html","info")</f>
        <v/>
      </c>
      <c r="AA3568" t="n">
        <v>98115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145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937736</v>
      </c>
      <c r="AZ3568" t="s">
        <v>1026</v>
      </c>
      <c r="BA3568" t="s"/>
      <c r="BB3568" t="n">
        <v>412055</v>
      </c>
      <c r="BC3568" t="n">
        <v>52.510116</v>
      </c>
      <c r="BD3568" t="n">
        <v>52.510116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2592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99.75</v>
      </c>
      <c r="L3569" t="s">
        <v>76</v>
      </c>
      <c r="M3569" t="s"/>
      <c r="N3569" t="s">
        <v>93</v>
      </c>
      <c r="O3569" t="s">
        <v>78</v>
      </c>
      <c r="P3569" t="s">
        <v>2592</v>
      </c>
      <c r="Q3569" t="s"/>
      <c r="R3569" t="s">
        <v>112</v>
      </c>
      <c r="S3569" t="s">
        <v>644</v>
      </c>
      <c r="T3569" t="s">
        <v>81</v>
      </c>
      <c r="U3569" t="s">
        <v>82</v>
      </c>
      <c r="V3569" t="s">
        <v>83</v>
      </c>
      <c r="W3569" t="s">
        <v>84</v>
      </c>
      <c r="X3569" t="s"/>
      <c r="Y3569" t="s">
        <v>85</v>
      </c>
      <c r="Z3569">
        <f>HYPERLINK("https://hotel-media.eclerx.com/savepage/tk_1546242270265052_sr_189.html","info")</f>
        <v/>
      </c>
      <c r="AA3569" t="n">
        <v>-8979220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472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8979220</v>
      </c>
      <c r="AZ3569" t="s">
        <v>2593</v>
      </c>
      <c r="BA3569" t="s"/>
      <c r="BB3569" t="n">
        <v>145196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2592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105</v>
      </c>
      <c r="L3570" t="s">
        <v>76</v>
      </c>
      <c r="M3570" t="s"/>
      <c r="N3570" t="s">
        <v>104</v>
      </c>
      <c r="O3570" t="s">
        <v>78</v>
      </c>
      <c r="P3570" t="s">
        <v>2592</v>
      </c>
      <c r="Q3570" t="s"/>
      <c r="R3570" t="s">
        <v>112</v>
      </c>
      <c r="S3570" t="s">
        <v>225</v>
      </c>
      <c r="T3570" t="s">
        <v>81</v>
      </c>
      <c r="U3570" t="s">
        <v>82</v>
      </c>
      <c r="V3570" t="s">
        <v>83</v>
      </c>
      <c r="W3570" t="s">
        <v>84</v>
      </c>
      <c r="X3570" t="s"/>
      <c r="Y3570" t="s">
        <v>85</v>
      </c>
      <c r="Z3570">
        <f>HYPERLINK("https://hotel-media.eclerx.com/savepage/tk_1546242270265052_sr_189.html","info")</f>
        <v/>
      </c>
      <c r="AA3570" t="n">
        <v>-8979220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472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8979220</v>
      </c>
      <c r="AZ3570" t="s">
        <v>2593</v>
      </c>
      <c r="BA3570" t="s"/>
      <c r="BB3570" t="n">
        <v>145196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2592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109.25</v>
      </c>
      <c r="L3571" t="s">
        <v>76</v>
      </c>
      <c r="M3571" t="s"/>
      <c r="N3571" t="s">
        <v>2594</v>
      </c>
      <c r="O3571" t="s">
        <v>78</v>
      </c>
      <c r="P3571" t="s">
        <v>2592</v>
      </c>
      <c r="Q3571" t="s"/>
      <c r="R3571" t="s">
        <v>112</v>
      </c>
      <c r="S3571" t="s">
        <v>2595</v>
      </c>
      <c r="T3571" t="s">
        <v>81</v>
      </c>
      <c r="U3571" t="s">
        <v>82</v>
      </c>
      <c r="V3571" t="s">
        <v>83</v>
      </c>
      <c r="W3571" t="s">
        <v>109</v>
      </c>
      <c r="X3571" t="s"/>
      <c r="Y3571" t="s">
        <v>85</v>
      </c>
      <c r="Z3571">
        <f>HYPERLINK("https://hotel-media.eclerx.com/savepage/tk_1546242270265052_sr_189.html","info")</f>
        <v/>
      </c>
      <c r="AA3571" t="n">
        <v>-8979220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472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8979220</v>
      </c>
      <c r="AZ3571" t="s">
        <v>2593</v>
      </c>
      <c r="BA3571" t="s"/>
      <c r="BB3571" t="n">
        <v>145196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2592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115.01</v>
      </c>
      <c r="L3572" t="s">
        <v>76</v>
      </c>
      <c r="M3572" t="s"/>
      <c r="N3572" t="s">
        <v>2594</v>
      </c>
      <c r="O3572" t="s">
        <v>78</v>
      </c>
      <c r="P3572" t="s">
        <v>2592</v>
      </c>
      <c r="Q3572" t="s"/>
      <c r="R3572" t="s">
        <v>112</v>
      </c>
      <c r="S3572" t="s">
        <v>357</v>
      </c>
      <c r="T3572" t="s">
        <v>81</v>
      </c>
      <c r="U3572" t="s">
        <v>82</v>
      </c>
      <c r="V3572" t="s">
        <v>83</v>
      </c>
      <c r="W3572" t="s">
        <v>109</v>
      </c>
      <c r="X3572" t="s"/>
      <c r="Y3572" t="s">
        <v>85</v>
      </c>
      <c r="Z3572">
        <f>HYPERLINK("https://hotel-media.eclerx.com/savepage/tk_1546242270265052_sr_189.html","info")</f>
        <v/>
      </c>
      <c r="AA3572" t="n">
        <v>-8979220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472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8979220</v>
      </c>
      <c r="AZ3572" t="s">
        <v>2593</v>
      </c>
      <c r="BA3572" t="s"/>
      <c r="BB3572" t="n">
        <v>145196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2512</v>
      </c>
      <c r="F3573" t="n">
        <v>-1</v>
      </c>
      <c r="G3573" t="s">
        <v>74</v>
      </c>
      <c r="H3573" t="s">
        <v>75</v>
      </c>
      <c r="I3573" t="s"/>
      <c r="J3573" t="s">
        <v>74</v>
      </c>
      <c r="K3573" t="n">
        <v>103.95</v>
      </c>
      <c r="L3573" t="s">
        <v>76</v>
      </c>
      <c r="M3573" t="s"/>
      <c r="N3573" t="s">
        <v>95</v>
      </c>
      <c r="O3573" t="s">
        <v>78</v>
      </c>
      <c r="P3573" t="s">
        <v>2512</v>
      </c>
      <c r="Q3573" t="s"/>
      <c r="R3573" t="s">
        <v>171</v>
      </c>
      <c r="S3573" t="s">
        <v>1262</v>
      </c>
      <c r="T3573" t="s">
        <v>81</v>
      </c>
      <c r="U3573" t="s">
        <v>82</v>
      </c>
      <c r="V3573" t="s">
        <v>83</v>
      </c>
      <c r="W3573" t="s">
        <v>109</v>
      </c>
      <c r="X3573" t="s"/>
      <c r="Y3573" t="s">
        <v>85</v>
      </c>
      <c r="Z3573">
        <f>HYPERLINK("https://hotel-media.eclerx.com/savepage/tk_15462420280345225_sr_189.html","info")</f>
        <v/>
      </c>
      <c r="AA3573" t="n">
        <v>-2071800</v>
      </c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364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2071800</v>
      </c>
      <c r="AZ3573" t="s">
        <v>2513</v>
      </c>
      <c r="BA3573" t="s"/>
      <c r="BB3573" t="n">
        <v>22606</v>
      </c>
      <c r="BC3573" t="n">
        <v>52.40531</v>
      </c>
      <c r="BD3573" t="n">
        <v>52.40531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1244</v>
      </c>
      <c r="F3574" t="n">
        <v>76872</v>
      </c>
      <c r="G3574" t="s">
        <v>74</v>
      </c>
      <c r="H3574" t="s">
        <v>75</v>
      </c>
      <c r="I3574" t="s"/>
      <c r="J3574" t="s">
        <v>74</v>
      </c>
      <c r="K3574" t="n">
        <v>69</v>
      </c>
      <c r="L3574" t="s">
        <v>76</v>
      </c>
      <c r="M3574" t="s"/>
      <c r="N3574" t="s">
        <v>366</v>
      </c>
      <c r="O3574" t="s">
        <v>78</v>
      </c>
      <c r="P3574" t="s">
        <v>1245</v>
      </c>
      <c r="Q3574" t="s"/>
      <c r="R3574" t="s">
        <v>171</v>
      </c>
      <c r="S3574" t="s">
        <v>367</v>
      </c>
      <c r="T3574" t="s">
        <v>81</v>
      </c>
      <c r="U3574" t="s">
        <v>82</v>
      </c>
      <c r="V3574" t="s">
        <v>83</v>
      </c>
      <c r="W3574" t="s">
        <v>109</v>
      </c>
      <c r="X3574" t="s"/>
      <c r="Y3574" t="s">
        <v>85</v>
      </c>
      <c r="Z3574">
        <f>HYPERLINK("https://hotel-media.eclerx.com/savepage/tk_15462414078406217_sr_188.html","info")</f>
        <v/>
      </c>
      <c r="AA3574" t="n">
        <v>17191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74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937932</v>
      </c>
      <c r="AZ3574" t="s">
        <v>1246</v>
      </c>
      <c r="BA3574" t="s"/>
      <c r="BB3574" t="n">
        <v>77606</v>
      </c>
      <c r="BC3574" t="n">
        <v>52.524507</v>
      </c>
      <c r="BD3574" t="n">
        <v>52.524507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1244</v>
      </c>
      <c r="F3575" t="n">
        <v>76872</v>
      </c>
      <c r="G3575" t="s">
        <v>74</v>
      </c>
      <c r="H3575" t="s">
        <v>75</v>
      </c>
      <c r="I3575" t="s"/>
      <c r="J3575" t="s">
        <v>74</v>
      </c>
      <c r="K3575" t="n">
        <v>79</v>
      </c>
      <c r="L3575" t="s">
        <v>76</v>
      </c>
      <c r="M3575" t="s"/>
      <c r="N3575" t="s">
        <v>1247</v>
      </c>
      <c r="O3575" t="s">
        <v>78</v>
      </c>
      <c r="P3575" t="s">
        <v>1245</v>
      </c>
      <c r="Q3575" t="s"/>
      <c r="R3575" t="s">
        <v>171</v>
      </c>
      <c r="S3575" t="s">
        <v>98</v>
      </c>
      <c r="T3575" t="s">
        <v>81</v>
      </c>
      <c r="U3575" t="s">
        <v>82</v>
      </c>
      <c r="V3575" t="s">
        <v>83</v>
      </c>
      <c r="W3575" t="s">
        <v>109</v>
      </c>
      <c r="X3575" t="s"/>
      <c r="Y3575" t="s">
        <v>85</v>
      </c>
      <c r="Z3575">
        <f>HYPERLINK("https://hotel-media.eclerx.com/savepage/tk_15462414078406217_sr_188.html","info")</f>
        <v/>
      </c>
      <c r="AA3575" t="n">
        <v>17191</v>
      </c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74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937932</v>
      </c>
      <c r="AZ3575" t="s">
        <v>1246</v>
      </c>
      <c r="BA3575" t="s"/>
      <c r="BB3575" t="n">
        <v>77606</v>
      </c>
      <c r="BC3575" t="n">
        <v>52.524507</v>
      </c>
      <c r="BD3575" t="n">
        <v>52.524507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1244</v>
      </c>
      <c r="F3576" t="n">
        <v>76872</v>
      </c>
      <c r="G3576" t="s">
        <v>74</v>
      </c>
      <c r="H3576" t="s">
        <v>75</v>
      </c>
      <c r="I3576" t="s"/>
      <c r="J3576" t="s">
        <v>74</v>
      </c>
      <c r="K3576" t="n">
        <v>109</v>
      </c>
      <c r="L3576" t="s">
        <v>76</v>
      </c>
      <c r="M3576" t="s"/>
      <c r="N3576" t="s">
        <v>1248</v>
      </c>
      <c r="O3576" t="s">
        <v>78</v>
      </c>
      <c r="P3576" t="s">
        <v>1245</v>
      </c>
      <c r="Q3576" t="s"/>
      <c r="R3576" t="s">
        <v>171</v>
      </c>
      <c r="S3576" t="s">
        <v>202</v>
      </c>
      <c r="T3576" t="s">
        <v>81</v>
      </c>
      <c r="U3576" t="s">
        <v>82</v>
      </c>
      <c r="V3576" t="s">
        <v>83</v>
      </c>
      <c r="W3576" t="s">
        <v>109</v>
      </c>
      <c r="X3576" t="s"/>
      <c r="Y3576" t="s">
        <v>85</v>
      </c>
      <c r="Z3576">
        <f>HYPERLINK("https://hotel-media.eclerx.com/savepage/tk_15462414078406217_sr_188.html","info")</f>
        <v/>
      </c>
      <c r="AA3576" t="n">
        <v>17191</v>
      </c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74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937932</v>
      </c>
      <c r="AZ3576" t="s">
        <v>1246</v>
      </c>
      <c r="BA3576" t="s"/>
      <c r="BB3576" t="n">
        <v>77606</v>
      </c>
      <c r="BC3576" t="n">
        <v>52.524507</v>
      </c>
      <c r="BD3576" t="n">
        <v>52.524507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2649</v>
      </c>
      <c r="F3577" t="n">
        <v>-1</v>
      </c>
      <c r="G3577" t="s">
        <v>74</v>
      </c>
      <c r="H3577" t="s">
        <v>75</v>
      </c>
      <c r="I3577" t="s"/>
      <c r="J3577" t="s">
        <v>74</v>
      </c>
      <c r="K3577" t="n">
        <v>145.77</v>
      </c>
      <c r="L3577" t="s">
        <v>76</v>
      </c>
      <c r="M3577" t="s"/>
      <c r="N3577" t="s">
        <v>104</v>
      </c>
      <c r="O3577" t="s">
        <v>78</v>
      </c>
      <c r="P3577" t="s">
        <v>2649</v>
      </c>
      <c r="Q3577" t="s"/>
      <c r="R3577" t="s">
        <v>112</v>
      </c>
      <c r="S3577" t="s">
        <v>2650</v>
      </c>
      <c r="T3577" t="s">
        <v>81</v>
      </c>
      <c r="U3577" t="s">
        <v>82</v>
      </c>
      <c r="V3577" t="s">
        <v>83</v>
      </c>
      <c r="W3577" t="s">
        <v>84</v>
      </c>
      <c r="X3577" t="s"/>
      <c r="Y3577" t="s">
        <v>85</v>
      </c>
      <c r="Z3577">
        <f>HYPERLINK("https://hotel-media.eclerx.com/savepage/tk_15462418607831051_sr_189.html","info")</f>
        <v/>
      </c>
      <c r="AA3577" t="n">
        <v>-6859060</v>
      </c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286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6859060</v>
      </c>
      <c r="AZ3577" t="s">
        <v>2651</v>
      </c>
      <c r="BA3577" t="s"/>
      <c r="BB3577" t="n">
        <v>546489</v>
      </c>
      <c r="BC3577" t="n">
        <v>52.53974</v>
      </c>
      <c r="BD3577" t="n">
        <v>52.53974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2649</v>
      </c>
      <c r="F3578" t="n">
        <v>-1</v>
      </c>
      <c r="G3578" t="s">
        <v>74</v>
      </c>
      <c r="H3578" t="s">
        <v>75</v>
      </c>
      <c r="I3578" t="s"/>
      <c r="J3578" t="s">
        <v>74</v>
      </c>
      <c r="K3578" t="n">
        <v>157.07</v>
      </c>
      <c r="L3578" t="s">
        <v>76</v>
      </c>
      <c r="M3578" t="s"/>
      <c r="N3578" t="s">
        <v>220</v>
      </c>
      <c r="O3578" t="s">
        <v>78</v>
      </c>
      <c r="P3578" t="s">
        <v>2649</v>
      </c>
      <c r="Q3578" t="s"/>
      <c r="R3578" t="s">
        <v>112</v>
      </c>
      <c r="S3578" t="s">
        <v>2652</v>
      </c>
      <c r="T3578" t="s">
        <v>81</v>
      </c>
      <c r="U3578" t="s">
        <v>82</v>
      </c>
      <c r="V3578" t="s">
        <v>83</v>
      </c>
      <c r="W3578" t="s">
        <v>84</v>
      </c>
      <c r="X3578" t="s"/>
      <c r="Y3578" t="s">
        <v>85</v>
      </c>
      <c r="Z3578">
        <f>HYPERLINK("https://hotel-media.eclerx.com/savepage/tk_15462418607831051_sr_189.html","info")</f>
        <v/>
      </c>
      <c r="AA3578" t="n">
        <v>-6859060</v>
      </c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286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6859060</v>
      </c>
      <c r="AZ3578" t="s">
        <v>2651</v>
      </c>
      <c r="BA3578" t="s"/>
      <c r="BB3578" t="n">
        <v>546489</v>
      </c>
      <c r="BC3578" t="n">
        <v>52.53974</v>
      </c>
      <c r="BD3578" t="n">
        <v>52.53974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2649</v>
      </c>
      <c r="F3579" t="n">
        <v>-1</v>
      </c>
      <c r="G3579" t="s">
        <v>74</v>
      </c>
      <c r="H3579" t="s">
        <v>75</v>
      </c>
      <c r="I3579" t="s"/>
      <c r="J3579" t="s">
        <v>74</v>
      </c>
      <c r="K3579" t="n">
        <v>162.72</v>
      </c>
      <c r="L3579" t="s">
        <v>76</v>
      </c>
      <c r="M3579" t="s"/>
      <c r="N3579" t="s">
        <v>340</v>
      </c>
      <c r="O3579" t="s">
        <v>78</v>
      </c>
      <c r="P3579" t="s">
        <v>2649</v>
      </c>
      <c r="Q3579" t="s"/>
      <c r="R3579" t="s">
        <v>112</v>
      </c>
      <c r="S3579" t="s">
        <v>2653</v>
      </c>
      <c r="T3579" t="s">
        <v>81</v>
      </c>
      <c r="U3579" t="s">
        <v>82</v>
      </c>
      <c r="V3579" t="s">
        <v>83</v>
      </c>
      <c r="W3579" t="s">
        <v>84</v>
      </c>
      <c r="X3579" t="s"/>
      <c r="Y3579" t="s">
        <v>85</v>
      </c>
      <c r="Z3579">
        <f>HYPERLINK("https://hotel-media.eclerx.com/savepage/tk_15462418607831051_sr_189.html","info")</f>
        <v/>
      </c>
      <c r="AA3579" t="n">
        <v>-6859060</v>
      </c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286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6859060</v>
      </c>
      <c r="AZ3579" t="s">
        <v>2651</v>
      </c>
      <c r="BA3579" t="s"/>
      <c r="BB3579" t="n">
        <v>546489</v>
      </c>
      <c r="BC3579" t="n">
        <v>52.53974</v>
      </c>
      <c r="BD3579" t="n">
        <v>52.53974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1994</v>
      </c>
      <c r="F3580" t="n">
        <v>-1</v>
      </c>
      <c r="G3580" t="s">
        <v>74</v>
      </c>
      <c r="H3580" t="s">
        <v>75</v>
      </c>
      <c r="I3580" t="s"/>
      <c r="J3580" t="s">
        <v>74</v>
      </c>
      <c r="K3580" t="n">
        <v>114.75</v>
      </c>
      <c r="L3580" t="s">
        <v>76</v>
      </c>
      <c r="M3580" t="s"/>
      <c r="N3580" t="s">
        <v>93</v>
      </c>
      <c r="O3580" t="s">
        <v>78</v>
      </c>
      <c r="P3580" t="s">
        <v>1994</v>
      </c>
      <c r="Q3580" t="s"/>
      <c r="R3580" t="s">
        <v>171</v>
      </c>
      <c r="S3580" t="s">
        <v>1995</v>
      </c>
      <c r="T3580" t="s">
        <v>81</v>
      </c>
      <c r="U3580" t="s">
        <v>82</v>
      </c>
      <c r="V3580" t="s">
        <v>83</v>
      </c>
      <c r="W3580" t="s">
        <v>109</v>
      </c>
      <c r="X3580" t="s"/>
      <c r="Y3580" t="s">
        <v>85</v>
      </c>
      <c r="Z3580">
        <f>HYPERLINK("https://hotel-media.eclerx.com/savepage/tk_154624170998681_sr_189.html","info")</f>
        <v/>
      </c>
      <c r="AA3580" t="n">
        <v>-5877005</v>
      </c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212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5877005</v>
      </c>
      <c r="AZ3580" t="s">
        <v>1996</v>
      </c>
      <c r="BA3580" t="s"/>
      <c r="BB3580" t="n">
        <v>85132</v>
      </c>
      <c r="BC3580" t="n">
        <v>52.431669</v>
      </c>
      <c r="BD3580" t="n">
        <v>52.431669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1994</v>
      </c>
      <c r="F3581" t="n">
        <v>-1</v>
      </c>
      <c r="G3581" t="s">
        <v>74</v>
      </c>
      <c r="H3581" t="s">
        <v>75</v>
      </c>
      <c r="I3581" t="s"/>
      <c r="J3581" t="s">
        <v>74</v>
      </c>
      <c r="K3581" t="n">
        <v>135</v>
      </c>
      <c r="L3581" t="s">
        <v>76</v>
      </c>
      <c r="M3581" t="s"/>
      <c r="N3581" t="s">
        <v>95</v>
      </c>
      <c r="O3581" t="s">
        <v>78</v>
      </c>
      <c r="P3581" t="s">
        <v>1994</v>
      </c>
      <c r="Q3581" t="s"/>
      <c r="R3581" t="s">
        <v>171</v>
      </c>
      <c r="S3581" t="s">
        <v>646</v>
      </c>
      <c r="T3581" t="s">
        <v>81</v>
      </c>
      <c r="U3581" t="s">
        <v>82</v>
      </c>
      <c r="V3581" t="s">
        <v>83</v>
      </c>
      <c r="W3581" t="s">
        <v>109</v>
      </c>
      <c r="X3581" t="s"/>
      <c r="Y3581" t="s">
        <v>85</v>
      </c>
      <c r="Z3581">
        <f>HYPERLINK("https://hotel-media.eclerx.com/savepage/tk_154624170998681_sr_189.html","info")</f>
        <v/>
      </c>
      <c r="AA3581" t="n">
        <v>-5877005</v>
      </c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212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5877005</v>
      </c>
      <c r="AZ3581" t="s">
        <v>1996</v>
      </c>
      <c r="BA3581" t="s"/>
      <c r="BB3581" t="n">
        <v>85132</v>
      </c>
      <c r="BC3581" t="n">
        <v>52.431669</v>
      </c>
      <c r="BD3581" t="n">
        <v>52.431669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1994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145</v>
      </c>
      <c r="L3582" t="s">
        <v>76</v>
      </c>
      <c r="M3582" t="s"/>
      <c r="N3582" t="s">
        <v>189</v>
      </c>
      <c r="O3582" t="s">
        <v>78</v>
      </c>
      <c r="P3582" t="s">
        <v>1994</v>
      </c>
      <c r="Q3582" t="s"/>
      <c r="R3582" t="s">
        <v>171</v>
      </c>
      <c r="S3582" t="s">
        <v>562</v>
      </c>
      <c r="T3582" t="s">
        <v>81</v>
      </c>
      <c r="U3582" t="s">
        <v>82</v>
      </c>
      <c r="V3582" t="s">
        <v>83</v>
      </c>
      <c r="W3582" t="s">
        <v>109</v>
      </c>
      <c r="X3582" t="s"/>
      <c r="Y3582" t="s">
        <v>85</v>
      </c>
      <c r="Z3582">
        <f>HYPERLINK("https://hotel-media.eclerx.com/savepage/tk_154624170998681_sr_189.html","info")</f>
        <v/>
      </c>
      <c r="AA3582" t="n">
        <v>-5877005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212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5877005</v>
      </c>
      <c r="AZ3582" t="s">
        <v>1996</v>
      </c>
      <c r="BA3582" t="s"/>
      <c r="BB3582" t="n">
        <v>85132</v>
      </c>
      <c r="BC3582" t="n">
        <v>52.431669</v>
      </c>
      <c r="BD3582" t="n">
        <v>52.431669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1994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181</v>
      </c>
      <c r="L3583" t="s">
        <v>76</v>
      </c>
      <c r="M3583" t="s"/>
      <c r="N3583" t="s">
        <v>189</v>
      </c>
      <c r="O3583" t="s">
        <v>78</v>
      </c>
      <c r="P3583" t="s">
        <v>1994</v>
      </c>
      <c r="Q3583" t="s"/>
      <c r="R3583" t="s">
        <v>171</v>
      </c>
      <c r="S3583" t="s">
        <v>1997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>
        <f>HYPERLINK("https://hotel-media.eclerx.com/savepage/tk_154624170998681_sr_189.html","info")</f>
        <v/>
      </c>
      <c r="AA3583" t="n">
        <v>-5877005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212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5877005</v>
      </c>
      <c r="AZ3583" t="s">
        <v>1996</v>
      </c>
      <c r="BA3583" t="s"/>
      <c r="BB3583" t="n">
        <v>85132</v>
      </c>
      <c r="BC3583" t="n">
        <v>52.431669</v>
      </c>
      <c r="BD3583" t="n">
        <v>52.431669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73</v>
      </c>
      <c r="F3584" t="n">
        <v>-1</v>
      </c>
      <c r="G3584" t="s">
        <v>74</v>
      </c>
      <c r="H3584" t="s">
        <v>75</v>
      </c>
      <c r="I3584" t="s"/>
      <c r="J3584" t="s">
        <v>74</v>
      </c>
      <c r="K3584" t="n">
        <v>61</v>
      </c>
      <c r="L3584" t="s">
        <v>76</v>
      </c>
      <c r="M3584" t="s"/>
      <c r="N3584" t="s">
        <v>77</v>
      </c>
      <c r="O3584" t="s">
        <v>78</v>
      </c>
      <c r="P3584" t="s">
        <v>73</v>
      </c>
      <c r="Q3584" t="s"/>
      <c r="R3584" t="s">
        <v>79</v>
      </c>
      <c r="S3584" t="s">
        <v>80</v>
      </c>
      <c r="T3584" t="s">
        <v>81</v>
      </c>
      <c r="U3584" t="s">
        <v>82</v>
      </c>
      <c r="V3584" t="s">
        <v>83</v>
      </c>
      <c r="W3584" t="s">
        <v>84</v>
      </c>
      <c r="X3584" t="s"/>
      <c r="Y3584" t="s">
        <v>85</v>
      </c>
      <c r="Z3584">
        <f>HYPERLINK("https://hotel-media.eclerx.com/savepage/tk_1546241830886241_sr_189.html","info")</f>
        <v/>
      </c>
      <c r="AA3584" t="n">
        <v>-4880360</v>
      </c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272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4880360</v>
      </c>
      <c r="AZ3584" t="s">
        <v>91</v>
      </c>
      <c r="BA3584" t="s"/>
      <c r="BB3584" t="n">
        <v>539519</v>
      </c>
      <c r="BC3584" t="n">
        <v>52.504378</v>
      </c>
      <c r="BD3584" t="n">
        <v>52.504378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73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91</v>
      </c>
      <c r="L3585" t="s">
        <v>76</v>
      </c>
      <c r="M3585" t="s"/>
      <c r="N3585" t="s">
        <v>93</v>
      </c>
      <c r="O3585" t="s">
        <v>78</v>
      </c>
      <c r="P3585" t="s">
        <v>73</v>
      </c>
      <c r="Q3585" t="s"/>
      <c r="R3585" t="s">
        <v>79</v>
      </c>
      <c r="S3585" t="s">
        <v>94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>
        <f>HYPERLINK("https://hotel-media.eclerx.com/savepage/tk_1546241830886241_sr_189.html","info")</f>
        <v/>
      </c>
      <c r="AA3585" t="n">
        <v>-4880360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272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4880360</v>
      </c>
      <c r="AZ3585" t="s">
        <v>91</v>
      </c>
      <c r="BA3585" t="s"/>
      <c r="BB3585" t="n">
        <v>539519</v>
      </c>
      <c r="BC3585" t="n">
        <v>52.504378</v>
      </c>
      <c r="BD3585" t="n">
        <v>52.504378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73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101</v>
      </c>
      <c r="L3586" t="s">
        <v>76</v>
      </c>
      <c r="M3586" t="s"/>
      <c r="N3586" t="s">
        <v>95</v>
      </c>
      <c r="O3586" t="s">
        <v>78</v>
      </c>
      <c r="P3586" t="s">
        <v>73</v>
      </c>
      <c r="Q3586" t="s"/>
      <c r="R3586" t="s">
        <v>79</v>
      </c>
      <c r="S3586" t="s">
        <v>96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>
        <f>HYPERLINK("https://hotel-media.eclerx.com/savepage/tk_1546241830886241_sr_189.html","info")</f>
        <v/>
      </c>
      <c r="AA3586" t="n">
        <v>-4880360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272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4880360</v>
      </c>
      <c r="AZ3586" t="s">
        <v>91</v>
      </c>
      <c r="BA3586" t="s"/>
      <c r="BB3586" t="n">
        <v>539519</v>
      </c>
      <c r="BC3586" t="n">
        <v>52.504378</v>
      </c>
      <c r="BD3586" t="n">
        <v>52.504378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2654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70.56999999999999</v>
      </c>
      <c r="L3587" t="s">
        <v>76</v>
      </c>
      <c r="M3587" t="s"/>
      <c r="N3587" t="s">
        <v>101</v>
      </c>
      <c r="O3587" t="s">
        <v>78</v>
      </c>
      <c r="P3587" t="s">
        <v>2654</v>
      </c>
      <c r="Q3587" t="s"/>
      <c r="R3587" t="s">
        <v>171</v>
      </c>
      <c r="S3587" t="s">
        <v>2655</v>
      </c>
      <c r="T3587" t="s">
        <v>81</v>
      </c>
      <c r="U3587" t="s">
        <v>82</v>
      </c>
      <c r="V3587" t="s">
        <v>83</v>
      </c>
      <c r="W3587" t="s">
        <v>109</v>
      </c>
      <c r="X3587" t="s"/>
      <c r="Y3587" t="s">
        <v>85</v>
      </c>
      <c r="Z3587">
        <f>HYPERLINK("https://hotel-media.eclerx.com/savepage/tk_1546241713915317_sr_188.html","info")</f>
        <v/>
      </c>
      <c r="AA3587" t="n">
        <v>-2071467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239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2071467</v>
      </c>
      <c r="AZ3587" t="s">
        <v>2656</v>
      </c>
      <c r="BA3587" t="s"/>
      <c r="BB3587" t="n">
        <v>421986</v>
      </c>
      <c r="BC3587" t="n">
        <v>52.526524</v>
      </c>
      <c r="BD3587" t="n">
        <v>52.526524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2654</v>
      </c>
      <c r="F3588" t="n">
        <v>-1</v>
      </c>
      <c r="G3588" t="s">
        <v>74</v>
      </c>
      <c r="H3588" t="s">
        <v>75</v>
      </c>
      <c r="I3588" t="s"/>
      <c r="J3588" t="s">
        <v>74</v>
      </c>
      <c r="K3588" t="n">
        <v>70.56999999999999</v>
      </c>
      <c r="L3588" t="s">
        <v>76</v>
      </c>
      <c r="M3588" t="s"/>
      <c r="N3588" t="s">
        <v>2657</v>
      </c>
      <c r="O3588" t="s">
        <v>78</v>
      </c>
      <c r="P3588" t="s">
        <v>2654</v>
      </c>
      <c r="Q3588" t="s"/>
      <c r="R3588" t="s">
        <v>171</v>
      </c>
      <c r="S3588" t="s">
        <v>2655</v>
      </c>
      <c r="T3588" t="s">
        <v>81</v>
      </c>
      <c r="U3588" t="s">
        <v>82</v>
      </c>
      <c r="V3588" t="s">
        <v>83</v>
      </c>
      <c r="W3588" t="s">
        <v>109</v>
      </c>
      <c r="X3588" t="s"/>
      <c r="Y3588" t="s">
        <v>85</v>
      </c>
      <c r="Z3588">
        <f>HYPERLINK("https://hotel-media.eclerx.com/savepage/tk_1546241713915317_sr_188.html","info")</f>
        <v/>
      </c>
      <c r="AA3588" t="n">
        <v>-2071467</v>
      </c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239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2071467</v>
      </c>
      <c r="AZ3588" t="s">
        <v>2656</v>
      </c>
      <c r="BA3588" t="s"/>
      <c r="BB3588" t="n">
        <v>421986</v>
      </c>
      <c r="BC3588" t="n">
        <v>52.526524</v>
      </c>
      <c r="BD3588" t="n">
        <v>52.526524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2654</v>
      </c>
      <c r="F3589" t="n">
        <v>-1</v>
      </c>
      <c r="G3589" t="s">
        <v>74</v>
      </c>
      <c r="H3589" t="s">
        <v>75</v>
      </c>
      <c r="I3589" t="s"/>
      <c r="J3589" t="s">
        <v>74</v>
      </c>
      <c r="K3589" t="n">
        <v>87.58</v>
      </c>
      <c r="L3589" t="s">
        <v>76</v>
      </c>
      <c r="M3589" t="s"/>
      <c r="N3589" t="s">
        <v>182</v>
      </c>
      <c r="O3589" t="s">
        <v>78</v>
      </c>
      <c r="P3589" t="s">
        <v>2654</v>
      </c>
      <c r="Q3589" t="s"/>
      <c r="R3589" t="s">
        <v>171</v>
      </c>
      <c r="S3589" t="s">
        <v>2658</v>
      </c>
      <c r="T3589" t="s">
        <v>81</v>
      </c>
      <c r="U3589" t="s">
        <v>82</v>
      </c>
      <c r="V3589" t="s">
        <v>83</v>
      </c>
      <c r="W3589" t="s">
        <v>109</v>
      </c>
      <c r="X3589" t="s"/>
      <c r="Y3589" t="s">
        <v>85</v>
      </c>
      <c r="Z3589">
        <f>HYPERLINK("https://hotel-media.eclerx.com/savepage/tk_1546241713915317_sr_188.html","info")</f>
        <v/>
      </c>
      <c r="AA3589" t="n">
        <v>-2071467</v>
      </c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239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2071467</v>
      </c>
      <c r="AZ3589" t="s">
        <v>2656</v>
      </c>
      <c r="BA3589" t="s"/>
      <c r="BB3589" t="n">
        <v>421986</v>
      </c>
      <c r="BC3589" t="n">
        <v>52.526524</v>
      </c>
      <c r="BD3589" t="n">
        <v>52.526524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2654</v>
      </c>
      <c r="F3590" t="n">
        <v>-1</v>
      </c>
      <c r="G3590" t="s">
        <v>74</v>
      </c>
      <c r="H3590" t="s">
        <v>75</v>
      </c>
      <c r="I3590" t="s"/>
      <c r="J3590" t="s">
        <v>74</v>
      </c>
      <c r="K3590" t="n">
        <v>114.67</v>
      </c>
      <c r="L3590" t="s">
        <v>76</v>
      </c>
      <c r="M3590" t="s"/>
      <c r="N3590" t="s">
        <v>2659</v>
      </c>
      <c r="O3590" t="s">
        <v>78</v>
      </c>
      <c r="P3590" t="s">
        <v>2654</v>
      </c>
      <c r="Q3590" t="s"/>
      <c r="R3590" t="s">
        <v>171</v>
      </c>
      <c r="S3590" t="s">
        <v>2660</v>
      </c>
      <c r="T3590" t="s">
        <v>81</v>
      </c>
      <c r="U3590" t="s">
        <v>82</v>
      </c>
      <c r="V3590" t="s">
        <v>83</v>
      </c>
      <c r="W3590" t="s">
        <v>109</v>
      </c>
      <c r="X3590" t="s"/>
      <c r="Y3590" t="s">
        <v>85</v>
      </c>
      <c r="Z3590">
        <f>HYPERLINK("https://hotel-media.eclerx.com/savepage/tk_1546241713915317_sr_188.html","info")</f>
        <v/>
      </c>
      <c r="AA3590" t="n">
        <v>-2071467</v>
      </c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239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2071467</v>
      </c>
      <c r="AZ3590" t="s">
        <v>2656</v>
      </c>
      <c r="BA3590" t="s"/>
      <c r="BB3590" t="n">
        <v>421986</v>
      </c>
      <c r="BC3590" t="n">
        <v>52.526524</v>
      </c>
      <c r="BD3590" t="n">
        <v>52.526524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2654</v>
      </c>
      <c r="F3591" t="n">
        <v>-1</v>
      </c>
      <c r="G3591" t="s">
        <v>74</v>
      </c>
      <c r="H3591" t="s">
        <v>75</v>
      </c>
      <c r="I3591" t="s"/>
      <c r="J3591" t="s">
        <v>74</v>
      </c>
      <c r="K3591" t="n">
        <v>156.37</v>
      </c>
      <c r="L3591" t="s">
        <v>76</v>
      </c>
      <c r="M3591" t="s"/>
      <c r="N3591" t="s">
        <v>2659</v>
      </c>
      <c r="O3591" t="s">
        <v>78</v>
      </c>
      <c r="P3591" t="s">
        <v>2654</v>
      </c>
      <c r="Q3591" t="s"/>
      <c r="R3591" t="s">
        <v>171</v>
      </c>
      <c r="S3591" t="s">
        <v>2661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>
        <f>HYPERLINK("https://hotel-media.eclerx.com/savepage/tk_1546241713915317_sr_188.html","info")</f>
        <v/>
      </c>
      <c r="AA3591" t="n">
        <v>-2071467</v>
      </c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239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2071467</v>
      </c>
      <c r="AZ3591" t="s">
        <v>2656</v>
      </c>
      <c r="BA3591" t="s"/>
      <c r="BB3591" t="n">
        <v>421986</v>
      </c>
      <c r="BC3591" t="n">
        <v>52.526524</v>
      </c>
      <c r="BD3591" t="n">
        <v>52.526524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106</v>
      </c>
      <c r="F3592" t="n">
        <v>-1</v>
      </c>
      <c r="G3592" t="s">
        <v>74</v>
      </c>
      <c r="H3592" t="s">
        <v>75</v>
      </c>
      <c r="I3592" t="s"/>
      <c r="J3592" t="s">
        <v>74</v>
      </c>
      <c r="K3592" t="n">
        <v>276.09</v>
      </c>
      <c r="L3592" t="s">
        <v>76</v>
      </c>
      <c r="M3592" t="s"/>
      <c r="N3592" t="s">
        <v>104</v>
      </c>
      <c r="O3592" t="s">
        <v>78</v>
      </c>
      <c r="P3592" t="s">
        <v>106</v>
      </c>
      <c r="Q3592" t="s"/>
      <c r="R3592" t="s">
        <v>107</v>
      </c>
      <c r="S3592" t="s">
        <v>108</v>
      </c>
      <c r="T3592" t="s">
        <v>81</v>
      </c>
      <c r="U3592" t="s">
        <v>82</v>
      </c>
      <c r="V3592" t="s">
        <v>83</v>
      </c>
      <c r="W3592" t="s">
        <v>109</v>
      </c>
      <c r="X3592" t="s"/>
      <c r="Y3592" t="s">
        <v>85</v>
      </c>
      <c r="Z3592">
        <f>HYPERLINK("https://hotel-media.eclerx.com/savepage/tk_15462423266162512_sr_189.html","info")</f>
        <v/>
      </c>
      <c r="AA3592" t="n">
        <v>-4506001</v>
      </c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500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4506001</v>
      </c>
      <c r="AZ3592" t="s">
        <v>110</v>
      </c>
      <c r="BA3592" t="s"/>
      <c r="BB3592" t="n">
        <v>883152</v>
      </c>
      <c r="BC3592" t="n">
        <v>52.502217</v>
      </c>
      <c r="BD3592" t="n">
        <v>52.502217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2662</v>
      </c>
      <c r="F3593" t="n">
        <v>-1</v>
      </c>
      <c r="G3593" t="s">
        <v>74</v>
      </c>
      <c r="H3593" t="s">
        <v>75</v>
      </c>
      <c r="I3593" t="s"/>
      <c r="J3593" t="s">
        <v>74</v>
      </c>
      <c r="K3593" t="n">
        <v>93.5</v>
      </c>
      <c r="L3593" t="s">
        <v>76</v>
      </c>
      <c r="M3593" t="s"/>
      <c r="N3593" t="s">
        <v>93</v>
      </c>
      <c r="O3593" t="s">
        <v>78</v>
      </c>
      <c r="P3593" t="s">
        <v>2662</v>
      </c>
      <c r="Q3593" t="s"/>
      <c r="R3593" t="s">
        <v>171</v>
      </c>
      <c r="S3593" t="s">
        <v>1563</v>
      </c>
      <c r="T3593" t="s">
        <v>81</v>
      </c>
      <c r="U3593" t="s">
        <v>82</v>
      </c>
      <c r="V3593" t="s">
        <v>83</v>
      </c>
      <c r="W3593" t="s">
        <v>109</v>
      </c>
      <c r="X3593" t="s"/>
      <c r="Y3593" t="s">
        <v>85</v>
      </c>
      <c r="Z3593">
        <f>HYPERLINK("https://hotel-media.eclerx.com/savepage/tk_15462417646702504_sr_189.html","info")</f>
        <v/>
      </c>
      <c r="AA3593" t="n">
        <v>-2071595</v>
      </c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238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2071595</v>
      </c>
      <c r="AZ3593" t="s">
        <v>2663</v>
      </c>
      <c r="BA3593" t="s"/>
      <c r="BB3593" t="n">
        <v>42024</v>
      </c>
      <c r="BC3593" t="n">
        <v>52.49133</v>
      </c>
      <c r="BD3593" t="n">
        <v>52.49133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2662</v>
      </c>
      <c r="F3594" t="n">
        <v>-1</v>
      </c>
      <c r="G3594" t="s">
        <v>74</v>
      </c>
      <c r="H3594" t="s">
        <v>75</v>
      </c>
      <c r="I3594" t="s"/>
      <c r="J3594" t="s">
        <v>74</v>
      </c>
      <c r="K3594" t="n">
        <v>110</v>
      </c>
      <c r="L3594" t="s">
        <v>76</v>
      </c>
      <c r="M3594" t="s"/>
      <c r="N3594" t="s">
        <v>95</v>
      </c>
      <c r="O3594" t="s">
        <v>78</v>
      </c>
      <c r="P3594" t="s">
        <v>2662</v>
      </c>
      <c r="Q3594" t="s"/>
      <c r="R3594" t="s">
        <v>171</v>
      </c>
      <c r="S3594" t="s">
        <v>591</v>
      </c>
      <c r="T3594" t="s">
        <v>81</v>
      </c>
      <c r="U3594" t="s">
        <v>82</v>
      </c>
      <c r="V3594" t="s">
        <v>83</v>
      </c>
      <c r="W3594" t="s">
        <v>109</v>
      </c>
      <c r="X3594" t="s"/>
      <c r="Y3594" t="s">
        <v>85</v>
      </c>
      <c r="Z3594">
        <f>HYPERLINK("https://hotel-media.eclerx.com/savepage/tk_15462417646702504_sr_189.html","info")</f>
        <v/>
      </c>
      <c r="AA3594" t="n">
        <v>-2071595</v>
      </c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238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2071595</v>
      </c>
      <c r="AZ3594" t="s">
        <v>2663</v>
      </c>
      <c r="BA3594" t="s"/>
      <c r="BB3594" t="n">
        <v>42024</v>
      </c>
      <c r="BC3594" t="n">
        <v>52.49133</v>
      </c>
      <c r="BD3594" t="n">
        <v>52.49133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2199</v>
      </c>
      <c r="F3595" t="n">
        <v>-1</v>
      </c>
      <c r="G3595" t="s">
        <v>74</v>
      </c>
      <c r="H3595" t="s">
        <v>75</v>
      </c>
      <c r="I3595" t="s"/>
      <c r="J3595" t="s">
        <v>74</v>
      </c>
      <c r="K3595" t="n">
        <v>52.5</v>
      </c>
      <c r="L3595" t="s">
        <v>76</v>
      </c>
      <c r="M3595" t="s"/>
      <c r="N3595" t="s">
        <v>93</v>
      </c>
      <c r="O3595" t="s">
        <v>78</v>
      </c>
      <c r="P3595" t="s">
        <v>2199</v>
      </c>
      <c r="Q3595" t="s"/>
      <c r="R3595" t="s">
        <v>171</v>
      </c>
      <c r="S3595" t="s">
        <v>2200</v>
      </c>
      <c r="T3595" t="s">
        <v>81</v>
      </c>
      <c r="U3595" t="s">
        <v>82</v>
      </c>
      <c r="V3595" t="s">
        <v>83</v>
      </c>
      <c r="W3595" t="s">
        <v>109</v>
      </c>
      <c r="X3595" t="s"/>
      <c r="Y3595" t="s">
        <v>85</v>
      </c>
      <c r="Z3595">
        <f>HYPERLINK("https://hotel-media.eclerx.com/savepage/tk_15462423289952924_sr_189.html","info")</f>
        <v/>
      </c>
      <c r="AA3595" t="n">
        <v>-6074110</v>
      </c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501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6074110</v>
      </c>
      <c r="AZ3595" t="s">
        <v>2201</v>
      </c>
      <c r="BA3595" t="s"/>
      <c r="BB3595" t="n">
        <v>5886</v>
      </c>
      <c r="BC3595" t="n">
        <v>52.49947</v>
      </c>
      <c r="BD3595" t="n">
        <v>52.49947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2199</v>
      </c>
      <c r="F3596" t="n">
        <v>-1</v>
      </c>
      <c r="G3596" t="s">
        <v>74</v>
      </c>
      <c r="H3596" t="s">
        <v>75</v>
      </c>
      <c r="I3596" t="s"/>
      <c r="J3596" t="s">
        <v>74</v>
      </c>
      <c r="K3596" t="n">
        <v>60</v>
      </c>
      <c r="L3596" t="s">
        <v>76</v>
      </c>
      <c r="M3596" t="s"/>
      <c r="N3596" t="s">
        <v>372</v>
      </c>
      <c r="O3596" t="s">
        <v>78</v>
      </c>
      <c r="P3596" t="s">
        <v>2199</v>
      </c>
      <c r="Q3596" t="s"/>
      <c r="R3596" t="s">
        <v>171</v>
      </c>
      <c r="S3596" t="s">
        <v>377</v>
      </c>
      <c r="T3596" t="s">
        <v>81</v>
      </c>
      <c r="U3596" t="s">
        <v>82</v>
      </c>
      <c r="V3596" t="s">
        <v>83</v>
      </c>
      <c r="W3596" t="s">
        <v>109</v>
      </c>
      <c r="X3596" t="s"/>
      <c r="Y3596" t="s">
        <v>85</v>
      </c>
      <c r="Z3596">
        <f>HYPERLINK("https://hotel-media.eclerx.com/savepage/tk_15462423289952924_sr_189.html","info")</f>
        <v/>
      </c>
      <c r="AA3596" t="n">
        <v>-6074110</v>
      </c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501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6074110</v>
      </c>
      <c r="AZ3596" t="s">
        <v>2201</v>
      </c>
      <c r="BA3596" t="s"/>
      <c r="BB3596" t="n">
        <v>5886</v>
      </c>
      <c r="BC3596" t="n">
        <v>52.49947</v>
      </c>
      <c r="BD3596" t="n">
        <v>52.49947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2199</v>
      </c>
      <c r="F3597" t="n">
        <v>-1</v>
      </c>
      <c r="G3597" t="s">
        <v>74</v>
      </c>
      <c r="H3597" t="s">
        <v>75</v>
      </c>
      <c r="I3597" t="s"/>
      <c r="J3597" t="s">
        <v>74</v>
      </c>
      <c r="K3597" t="n">
        <v>70</v>
      </c>
      <c r="L3597" t="s">
        <v>76</v>
      </c>
      <c r="M3597" t="s"/>
      <c r="N3597" t="s">
        <v>201</v>
      </c>
      <c r="O3597" t="s">
        <v>78</v>
      </c>
      <c r="P3597" t="s">
        <v>2199</v>
      </c>
      <c r="Q3597" t="s"/>
      <c r="R3597" t="s">
        <v>171</v>
      </c>
      <c r="S3597" t="s">
        <v>493</v>
      </c>
      <c r="T3597" t="s">
        <v>81</v>
      </c>
      <c r="U3597" t="s">
        <v>82</v>
      </c>
      <c r="V3597" t="s">
        <v>83</v>
      </c>
      <c r="W3597" t="s">
        <v>109</v>
      </c>
      <c r="X3597" t="s"/>
      <c r="Y3597" t="s">
        <v>85</v>
      </c>
      <c r="Z3597">
        <f>HYPERLINK("https://hotel-media.eclerx.com/savepage/tk_15462423289952924_sr_189.html","info")</f>
        <v/>
      </c>
      <c r="AA3597" t="n">
        <v>-6074110</v>
      </c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501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6074110</v>
      </c>
      <c r="AZ3597" t="s">
        <v>2201</v>
      </c>
      <c r="BA3597" t="s"/>
      <c r="BB3597" t="n">
        <v>5886</v>
      </c>
      <c r="BC3597" t="n">
        <v>52.49947</v>
      </c>
      <c r="BD3597" t="n">
        <v>52.49947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2199</v>
      </c>
      <c r="F3598" t="n">
        <v>-1</v>
      </c>
      <c r="G3598" t="s">
        <v>74</v>
      </c>
      <c r="H3598" t="s">
        <v>75</v>
      </c>
      <c r="I3598" t="s"/>
      <c r="J3598" t="s">
        <v>74</v>
      </c>
      <c r="K3598" t="n">
        <v>84</v>
      </c>
      <c r="L3598" t="s">
        <v>76</v>
      </c>
      <c r="M3598" t="s"/>
      <c r="N3598" t="s">
        <v>183</v>
      </c>
      <c r="O3598" t="s">
        <v>78</v>
      </c>
      <c r="P3598" t="s">
        <v>2199</v>
      </c>
      <c r="Q3598" t="s"/>
      <c r="R3598" t="s">
        <v>171</v>
      </c>
      <c r="S3598" t="s">
        <v>179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>
        <f>HYPERLINK("https://hotel-media.eclerx.com/savepage/tk_15462423289952924_sr_189.html","info")</f>
        <v/>
      </c>
      <c r="AA3598" t="n">
        <v>-6074110</v>
      </c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501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6074110</v>
      </c>
      <c r="AZ3598" t="s">
        <v>2201</v>
      </c>
      <c r="BA3598" t="s"/>
      <c r="BB3598" t="n">
        <v>5886</v>
      </c>
      <c r="BC3598" t="n">
        <v>52.49947</v>
      </c>
      <c r="BD3598" t="n">
        <v>52.49947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2199</v>
      </c>
      <c r="F3599" t="n">
        <v>-1</v>
      </c>
      <c r="G3599" t="s">
        <v>74</v>
      </c>
      <c r="H3599" t="s">
        <v>75</v>
      </c>
      <c r="I3599" t="s"/>
      <c r="J3599" t="s">
        <v>74</v>
      </c>
      <c r="K3599" t="n">
        <v>85</v>
      </c>
      <c r="L3599" t="s">
        <v>76</v>
      </c>
      <c r="M3599" t="s"/>
      <c r="N3599" t="s">
        <v>2202</v>
      </c>
      <c r="O3599" t="s">
        <v>78</v>
      </c>
      <c r="P3599" t="s">
        <v>2199</v>
      </c>
      <c r="Q3599" t="s"/>
      <c r="R3599" t="s">
        <v>171</v>
      </c>
      <c r="S3599" t="s">
        <v>211</v>
      </c>
      <c r="T3599" t="s">
        <v>81</v>
      </c>
      <c r="U3599" t="s">
        <v>82</v>
      </c>
      <c r="V3599" t="s">
        <v>83</v>
      </c>
      <c r="W3599" t="s">
        <v>109</v>
      </c>
      <c r="X3599" t="s"/>
      <c r="Y3599" t="s">
        <v>85</v>
      </c>
      <c r="Z3599">
        <f>HYPERLINK("https://hotel-media.eclerx.com/savepage/tk_15462423289952924_sr_189.html","info")</f>
        <v/>
      </c>
      <c r="AA3599" t="n">
        <v>-6074110</v>
      </c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501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6074110</v>
      </c>
      <c r="AZ3599" t="s">
        <v>2201</v>
      </c>
      <c r="BA3599" t="s"/>
      <c r="BB3599" t="n">
        <v>5886</v>
      </c>
      <c r="BC3599" t="n">
        <v>52.49947</v>
      </c>
      <c r="BD3599" t="n">
        <v>52.49947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2199</v>
      </c>
      <c r="F3600" t="n">
        <v>-1</v>
      </c>
      <c r="G3600" t="s">
        <v>74</v>
      </c>
      <c r="H3600" t="s">
        <v>75</v>
      </c>
      <c r="I3600" t="s"/>
      <c r="J3600" t="s">
        <v>74</v>
      </c>
      <c r="K3600" t="n">
        <v>106</v>
      </c>
      <c r="L3600" t="s">
        <v>76</v>
      </c>
      <c r="M3600" t="s"/>
      <c r="N3600" t="s">
        <v>2202</v>
      </c>
      <c r="O3600" t="s">
        <v>78</v>
      </c>
      <c r="P3600" t="s">
        <v>2199</v>
      </c>
      <c r="Q3600" t="s"/>
      <c r="R3600" t="s">
        <v>171</v>
      </c>
      <c r="S3600" t="s">
        <v>164</v>
      </c>
      <c r="T3600" t="s">
        <v>81</v>
      </c>
      <c r="U3600" t="s">
        <v>82</v>
      </c>
      <c r="V3600" t="s">
        <v>83</v>
      </c>
      <c r="W3600" t="s">
        <v>84</v>
      </c>
      <c r="X3600" t="s"/>
      <c r="Y3600" t="s">
        <v>85</v>
      </c>
      <c r="Z3600">
        <f>HYPERLINK("https://hotel-media.eclerx.com/savepage/tk_15462423289952924_sr_189.html","info")</f>
        <v/>
      </c>
      <c r="AA3600" t="n">
        <v>-6074110</v>
      </c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501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6074110</v>
      </c>
      <c r="AZ3600" t="s">
        <v>2201</v>
      </c>
      <c r="BA3600" t="s"/>
      <c r="BB3600" t="n">
        <v>5886</v>
      </c>
      <c r="BC3600" t="n">
        <v>52.49947</v>
      </c>
      <c r="BD3600" t="n">
        <v>52.49947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2510</v>
      </c>
      <c r="F3601" t="n">
        <v>-1</v>
      </c>
      <c r="G3601" t="s">
        <v>74</v>
      </c>
      <c r="H3601" t="s">
        <v>75</v>
      </c>
      <c r="I3601" t="s"/>
      <c r="J3601" t="s">
        <v>74</v>
      </c>
      <c r="K3601" t="n">
        <v>68.01000000000001</v>
      </c>
      <c r="L3601" t="s">
        <v>76</v>
      </c>
      <c r="M3601" t="s"/>
      <c r="N3601" t="s">
        <v>137</v>
      </c>
      <c r="O3601" t="s">
        <v>78</v>
      </c>
      <c r="P3601" t="s">
        <v>2510</v>
      </c>
      <c r="Q3601" t="s"/>
      <c r="R3601" t="s">
        <v>171</v>
      </c>
      <c r="S3601" t="s">
        <v>388</v>
      </c>
      <c r="T3601" t="s">
        <v>81</v>
      </c>
      <c r="U3601" t="s">
        <v>82</v>
      </c>
      <c r="V3601" t="s">
        <v>83</v>
      </c>
      <c r="W3601" t="s">
        <v>109</v>
      </c>
      <c r="X3601" t="s"/>
      <c r="Y3601" t="s">
        <v>85</v>
      </c>
      <c r="Z3601">
        <f>HYPERLINK("https://hotel-media.eclerx.com/savepage/tk_15462420755583243_sr_189.html","info")</f>
        <v/>
      </c>
      <c r="AA3601" t="n">
        <v>-2071753</v>
      </c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385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2071753</v>
      </c>
      <c r="AZ3601" t="s">
        <v>2511</v>
      </c>
      <c r="BA3601" t="s"/>
      <c r="BB3601" t="n">
        <v>391826</v>
      </c>
      <c r="BC3601" t="n">
        <v>52.514177</v>
      </c>
      <c r="BD3601" t="n">
        <v>52.514177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2510</v>
      </c>
      <c r="F3602" t="n">
        <v>-1</v>
      </c>
      <c r="G3602" t="s">
        <v>74</v>
      </c>
      <c r="H3602" t="s">
        <v>75</v>
      </c>
      <c r="I3602" t="s"/>
      <c r="J3602" t="s">
        <v>74</v>
      </c>
      <c r="K3602" t="n">
        <v>79</v>
      </c>
      <c r="L3602" t="s">
        <v>76</v>
      </c>
      <c r="M3602" t="s"/>
      <c r="N3602" t="s">
        <v>95</v>
      </c>
      <c r="O3602" t="s">
        <v>78</v>
      </c>
      <c r="P3602" t="s">
        <v>2510</v>
      </c>
      <c r="Q3602" t="s"/>
      <c r="R3602" t="s">
        <v>171</v>
      </c>
      <c r="S3602" t="s">
        <v>98</v>
      </c>
      <c r="T3602" t="s">
        <v>81</v>
      </c>
      <c r="U3602" t="s">
        <v>82</v>
      </c>
      <c r="V3602" t="s">
        <v>83</v>
      </c>
      <c r="W3602" t="s">
        <v>84</v>
      </c>
      <c r="X3602" t="s"/>
      <c r="Y3602" t="s">
        <v>85</v>
      </c>
      <c r="Z3602">
        <f>HYPERLINK("https://hotel-media.eclerx.com/savepage/tk_15462420755583243_sr_189.html","info")</f>
        <v/>
      </c>
      <c r="AA3602" t="n">
        <v>-2071753</v>
      </c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385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2071753</v>
      </c>
      <c r="AZ3602" t="s">
        <v>2511</v>
      </c>
      <c r="BA3602" t="s"/>
      <c r="BB3602" t="n">
        <v>391826</v>
      </c>
      <c r="BC3602" t="n">
        <v>52.514177</v>
      </c>
      <c r="BD3602" t="n">
        <v>52.514177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2510</v>
      </c>
      <c r="F3603" t="n">
        <v>-1</v>
      </c>
      <c r="G3603" t="s">
        <v>74</v>
      </c>
      <c r="H3603" t="s">
        <v>75</v>
      </c>
      <c r="I3603" t="s"/>
      <c r="J3603" t="s">
        <v>74</v>
      </c>
      <c r="K3603" t="n">
        <v>89</v>
      </c>
      <c r="L3603" t="s">
        <v>76</v>
      </c>
      <c r="M3603" t="s"/>
      <c r="N3603" t="s">
        <v>201</v>
      </c>
      <c r="O3603" t="s">
        <v>78</v>
      </c>
      <c r="P3603" t="s">
        <v>2510</v>
      </c>
      <c r="Q3603" t="s"/>
      <c r="R3603" t="s">
        <v>171</v>
      </c>
      <c r="S3603" t="s">
        <v>1179</v>
      </c>
      <c r="T3603" t="s">
        <v>81</v>
      </c>
      <c r="U3603" t="s">
        <v>82</v>
      </c>
      <c r="V3603" t="s">
        <v>83</v>
      </c>
      <c r="W3603" t="s">
        <v>84</v>
      </c>
      <c r="X3603" t="s"/>
      <c r="Y3603" t="s">
        <v>85</v>
      </c>
      <c r="Z3603">
        <f>HYPERLINK("https://hotel-media.eclerx.com/savepage/tk_15462420755583243_sr_189.html","info")</f>
        <v/>
      </c>
      <c r="AA3603" t="n">
        <v>-2071753</v>
      </c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385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2071753</v>
      </c>
      <c r="AZ3603" t="s">
        <v>2511</v>
      </c>
      <c r="BA3603" t="s"/>
      <c r="BB3603" t="n">
        <v>391826</v>
      </c>
      <c r="BC3603" t="n">
        <v>52.514177</v>
      </c>
      <c r="BD3603" t="n">
        <v>52.514177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2303</v>
      </c>
      <c r="F3604" t="n">
        <v>1763819</v>
      </c>
      <c r="G3604" t="s">
        <v>74</v>
      </c>
      <c r="H3604" t="s">
        <v>75</v>
      </c>
      <c r="I3604" t="s"/>
      <c r="J3604" t="s">
        <v>74</v>
      </c>
      <c r="K3604" t="n">
        <v>49.5</v>
      </c>
      <c r="L3604" t="s">
        <v>76</v>
      </c>
      <c r="M3604" t="s"/>
      <c r="N3604" t="s">
        <v>93</v>
      </c>
      <c r="O3604" t="s">
        <v>78</v>
      </c>
      <c r="P3604" t="s">
        <v>2304</v>
      </c>
      <c r="Q3604" t="s"/>
      <c r="R3604" t="s">
        <v>112</v>
      </c>
      <c r="S3604" t="s">
        <v>1012</v>
      </c>
      <c r="T3604" t="s">
        <v>81</v>
      </c>
      <c r="U3604" t="s">
        <v>82</v>
      </c>
      <c r="V3604" t="s">
        <v>83</v>
      </c>
      <c r="W3604" t="s">
        <v>109</v>
      </c>
      <c r="X3604" t="s"/>
      <c r="Y3604" t="s">
        <v>85</v>
      </c>
      <c r="Z3604">
        <f>HYPERLINK("https://hotel-media.eclerx.com/savepage/tk_15462414771669104_sr_188.html","info")</f>
        <v/>
      </c>
      <c r="AA3604" t="n">
        <v>372581</v>
      </c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112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1614166</v>
      </c>
      <c r="AZ3604" t="s">
        <v>2305</v>
      </c>
      <c r="BA3604" t="s"/>
      <c r="BB3604" t="n">
        <v>966</v>
      </c>
      <c r="BC3604" t="n">
        <v>52.49113</v>
      </c>
      <c r="BD3604" t="n">
        <v>52.49113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2303</v>
      </c>
      <c r="F3605" t="n">
        <v>1763819</v>
      </c>
      <c r="G3605" t="s">
        <v>74</v>
      </c>
      <c r="H3605" t="s">
        <v>75</v>
      </c>
      <c r="I3605" t="s"/>
      <c r="J3605" t="s">
        <v>74</v>
      </c>
      <c r="K3605" t="n">
        <v>55</v>
      </c>
      <c r="L3605" t="s">
        <v>76</v>
      </c>
      <c r="M3605" t="s"/>
      <c r="N3605" t="s">
        <v>95</v>
      </c>
      <c r="O3605" t="s">
        <v>78</v>
      </c>
      <c r="P3605" t="s">
        <v>2304</v>
      </c>
      <c r="Q3605" t="s"/>
      <c r="R3605" t="s">
        <v>112</v>
      </c>
      <c r="S3605" t="s">
        <v>231</v>
      </c>
      <c r="T3605" t="s">
        <v>81</v>
      </c>
      <c r="U3605" t="s">
        <v>82</v>
      </c>
      <c r="V3605" t="s">
        <v>83</v>
      </c>
      <c r="W3605" t="s">
        <v>109</v>
      </c>
      <c r="X3605" t="s"/>
      <c r="Y3605" t="s">
        <v>85</v>
      </c>
      <c r="Z3605">
        <f>HYPERLINK("https://hotel-media.eclerx.com/savepage/tk_15462414771669104_sr_188.html","info")</f>
        <v/>
      </c>
      <c r="AA3605" t="n">
        <v>372581</v>
      </c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112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1614166</v>
      </c>
      <c r="AZ3605" t="s">
        <v>2305</v>
      </c>
      <c r="BA3605" t="s"/>
      <c r="BB3605" t="n">
        <v>966</v>
      </c>
      <c r="BC3605" t="n">
        <v>52.49113</v>
      </c>
      <c r="BD3605" t="n">
        <v>52.49113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2303</v>
      </c>
      <c r="F3606" t="n">
        <v>1763819</v>
      </c>
      <c r="G3606" t="s">
        <v>74</v>
      </c>
      <c r="H3606" t="s">
        <v>75</v>
      </c>
      <c r="I3606" t="s"/>
      <c r="J3606" t="s">
        <v>74</v>
      </c>
      <c r="K3606" t="n">
        <v>64.98999999999999</v>
      </c>
      <c r="L3606" t="s">
        <v>76</v>
      </c>
      <c r="M3606" t="s"/>
      <c r="N3606" t="s">
        <v>2300</v>
      </c>
      <c r="O3606" t="s">
        <v>78</v>
      </c>
      <c r="P3606" t="s">
        <v>2304</v>
      </c>
      <c r="Q3606" t="s"/>
      <c r="R3606" t="s">
        <v>112</v>
      </c>
      <c r="S3606" t="s">
        <v>1123</v>
      </c>
      <c r="T3606" t="s">
        <v>81</v>
      </c>
      <c r="U3606" t="s">
        <v>82</v>
      </c>
      <c r="V3606" t="s">
        <v>83</v>
      </c>
      <c r="W3606" t="s">
        <v>109</v>
      </c>
      <c r="X3606" t="s"/>
      <c r="Y3606" t="s">
        <v>85</v>
      </c>
      <c r="Z3606">
        <f>HYPERLINK("https://hotel-media.eclerx.com/savepage/tk_15462414771669104_sr_188.html","info")</f>
        <v/>
      </c>
      <c r="AA3606" t="n">
        <v>372581</v>
      </c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112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1614166</v>
      </c>
      <c r="AZ3606" t="s">
        <v>2305</v>
      </c>
      <c r="BA3606" t="s"/>
      <c r="BB3606" t="n">
        <v>966</v>
      </c>
      <c r="BC3606" t="n">
        <v>52.49113</v>
      </c>
      <c r="BD3606" t="n">
        <v>52.49113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2303</v>
      </c>
      <c r="F3607" t="n">
        <v>1763819</v>
      </c>
      <c r="G3607" t="s">
        <v>74</v>
      </c>
      <c r="H3607" t="s">
        <v>75</v>
      </c>
      <c r="I3607" t="s"/>
      <c r="J3607" t="s">
        <v>74</v>
      </c>
      <c r="K3607" t="n">
        <v>79.01000000000001</v>
      </c>
      <c r="L3607" t="s">
        <v>76</v>
      </c>
      <c r="M3607" t="s"/>
      <c r="N3607" t="s">
        <v>1616</v>
      </c>
      <c r="O3607" t="s">
        <v>78</v>
      </c>
      <c r="P3607" t="s">
        <v>2304</v>
      </c>
      <c r="Q3607" t="s"/>
      <c r="R3607" t="s">
        <v>112</v>
      </c>
      <c r="S3607" t="s">
        <v>1916</v>
      </c>
      <c r="T3607" t="s">
        <v>81</v>
      </c>
      <c r="U3607" t="s">
        <v>82</v>
      </c>
      <c r="V3607" t="s">
        <v>83</v>
      </c>
      <c r="W3607" t="s">
        <v>84</v>
      </c>
      <c r="X3607" t="s"/>
      <c r="Y3607" t="s">
        <v>85</v>
      </c>
      <c r="Z3607">
        <f>HYPERLINK("https://hotel-media.eclerx.com/savepage/tk_15462414771669104_sr_188.html","info")</f>
        <v/>
      </c>
      <c r="AA3607" t="n">
        <v>372581</v>
      </c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112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1614166</v>
      </c>
      <c r="AZ3607" t="s">
        <v>2305</v>
      </c>
      <c r="BA3607" t="s"/>
      <c r="BB3607" t="n">
        <v>966</v>
      </c>
      <c r="BC3607" t="n">
        <v>52.49113</v>
      </c>
      <c r="BD3607" t="n">
        <v>52.49113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1323</v>
      </c>
      <c r="F3608" t="n">
        <v>-1</v>
      </c>
      <c r="G3608" t="s">
        <v>74</v>
      </c>
      <c r="H3608" t="s">
        <v>75</v>
      </c>
      <c r="I3608" t="s"/>
      <c r="J3608" t="s">
        <v>74</v>
      </c>
      <c r="K3608" t="n">
        <v>125</v>
      </c>
      <c r="L3608" t="s">
        <v>76</v>
      </c>
      <c r="M3608" t="s"/>
      <c r="N3608" t="s">
        <v>201</v>
      </c>
      <c r="O3608" t="s">
        <v>78</v>
      </c>
      <c r="P3608" t="s">
        <v>1323</v>
      </c>
      <c r="Q3608" t="s"/>
      <c r="R3608" t="s">
        <v>112</v>
      </c>
      <c r="S3608" t="s">
        <v>645</v>
      </c>
      <c r="T3608" t="s">
        <v>81</v>
      </c>
      <c r="U3608" t="s">
        <v>82</v>
      </c>
      <c r="V3608" t="s">
        <v>83</v>
      </c>
      <c r="W3608" t="s">
        <v>109</v>
      </c>
      <c r="X3608" t="s"/>
      <c r="Y3608" t="s">
        <v>85</v>
      </c>
      <c r="Z3608">
        <f>HYPERLINK("https://hotel-media.eclerx.com/savepage/tk_15462414231033828_sr_188.html","info")</f>
        <v/>
      </c>
      <c r="AA3608" t="n">
        <v>-5876997</v>
      </c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82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5876997</v>
      </c>
      <c r="AZ3608" t="s">
        <v>1324</v>
      </c>
      <c r="BA3608" t="s"/>
      <c r="BB3608" t="n">
        <v>766149</v>
      </c>
      <c r="BC3608" t="n">
        <v>52.50119</v>
      </c>
      <c r="BD3608" t="n">
        <v>52.50119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1632</v>
      </c>
      <c r="F3609" t="n">
        <v>-1</v>
      </c>
      <c r="G3609" t="s">
        <v>74</v>
      </c>
      <c r="H3609" t="s">
        <v>75</v>
      </c>
      <c r="I3609" t="s"/>
      <c r="J3609" t="s">
        <v>74</v>
      </c>
      <c r="K3609" t="n">
        <v>90</v>
      </c>
      <c r="L3609" t="s">
        <v>76</v>
      </c>
      <c r="M3609" t="s"/>
      <c r="N3609" t="s">
        <v>93</v>
      </c>
      <c r="O3609" t="s">
        <v>78</v>
      </c>
      <c r="P3609" t="s">
        <v>1632</v>
      </c>
      <c r="Q3609" t="s"/>
      <c r="R3609" t="s">
        <v>171</v>
      </c>
      <c r="S3609" t="s">
        <v>398</v>
      </c>
      <c r="T3609" t="s">
        <v>81</v>
      </c>
      <c r="U3609" t="s">
        <v>82</v>
      </c>
      <c r="V3609" t="s">
        <v>83</v>
      </c>
      <c r="W3609" t="s">
        <v>109</v>
      </c>
      <c r="X3609" t="s"/>
      <c r="Y3609" t="s">
        <v>85</v>
      </c>
      <c r="Z3609">
        <f>HYPERLINK("https://hotel-media.eclerx.com/savepage/tk_15462422915869129_sr_189.html","info")</f>
        <v/>
      </c>
      <c r="AA3609" t="n">
        <v>-2902867</v>
      </c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482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2902867</v>
      </c>
      <c r="AZ3609" t="s">
        <v>1633</v>
      </c>
      <c r="BA3609" t="s"/>
      <c r="BB3609" t="n">
        <v>456914</v>
      </c>
      <c r="BC3609" t="n">
        <v>52.52507</v>
      </c>
      <c r="BD3609" t="n">
        <v>52.52507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1632</v>
      </c>
      <c r="F3610" t="n">
        <v>-1</v>
      </c>
      <c r="G3610" t="s">
        <v>74</v>
      </c>
      <c r="H3610" t="s">
        <v>75</v>
      </c>
      <c r="I3610" t="s"/>
      <c r="J3610" t="s">
        <v>74</v>
      </c>
      <c r="K3610" t="n">
        <v>100</v>
      </c>
      <c r="L3610" t="s">
        <v>76</v>
      </c>
      <c r="M3610" t="s"/>
      <c r="N3610" t="s">
        <v>104</v>
      </c>
      <c r="O3610" t="s">
        <v>78</v>
      </c>
      <c r="P3610" t="s">
        <v>1632</v>
      </c>
      <c r="Q3610" t="s"/>
      <c r="R3610" t="s">
        <v>171</v>
      </c>
      <c r="S3610" t="s">
        <v>537</v>
      </c>
      <c r="T3610" t="s">
        <v>81</v>
      </c>
      <c r="U3610" t="s">
        <v>82</v>
      </c>
      <c r="V3610" t="s">
        <v>83</v>
      </c>
      <c r="W3610" t="s">
        <v>109</v>
      </c>
      <c r="X3610" t="s"/>
      <c r="Y3610" t="s">
        <v>85</v>
      </c>
      <c r="Z3610">
        <f>HYPERLINK("https://hotel-media.eclerx.com/savepage/tk_15462422915869129_sr_189.html","info")</f>
        <v/>
      </c>
      <c r="AA3610" t="n">
        <v>-2902867</v>
      </c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482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2902867</v>
      </c>
      <c r="AZ3610" t="s">
        <v>1633</v>
      </c>
      <c r="BA3610" t="s"/>
      <c r="BB3610" t="n">
        <v>456914</v>
      </c>
      <c r="BC3610" t="n">
        <v>52.52507</v>
      </c>
      <c r="BD3610" t="n">
        <v>52.52507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1386</v>
      </c>
      <c r="F3611" t="n">
        <v>529942</v>
      </c>
      <c r="G3611" t="s">
        <v>74</v>
      </c>
      <c r="H3611" t="s">
        <v>75</v>
      </c>
      <c r="I3611" t="s"/>
      <c r="J3611" t="s">
        <v>74</v>
      </c>
      <c r="K3611" t="n">
        <v>76.5</v>
      </c>
      <c r="L3611" t="s">
        <v>76</v>
      </c>
      <c r="M3611" t="s"/>
      <c r="N3611" t="s">
        <v>1387</v>
      </c>
      <c r="O3611" t="s">
        <v>78</v>
      </c>
      <c r="P3611" t="s">
        <v>1388</v>
      </c>
      <c r="Q3611" t="s"/>
      <c r="R3611" t="s">
        <v>112</v>
      </c>
      <c r="S3611" t="s">
        <v>1389</v>
      </c>
      <c r="T3611" t="s">
        <v>81</v>
      </c>
      <c r="U3611" t="s">
        <v>82</v>
      </c>
      <c r="V3611" t="s">
        <v>83</v>
      </c>
      <c r="W3611" t="s">
        <v>109</v>
      </c>
      <c r="X3611" t="s"/>
      <c r="Y3611" t="s">
        <v>85</v>
      </c>
      <c r="Z3611">
        <f>HYPERLINK("https://hotel-media.eclerx.com/savepage/tk_15462413859128397_sr_189.html","info")</f>
        <v/>
      </c>
      <c r="AA3611" t="n">
        <v>99034</v>
      </c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56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955261</v>
      </c>
      <c r="AZ3611" t="s">
        <v>1390</v>
      </c>
      <c r="BA3611" t="s"/>
      <c r="BB3611" t="n">
        <v>52318</v>
      </c>
      <c r="BC3611" t="n">
        <v>52.478378</v>
      </c>
      <c r="BD3611" t="n">
        <v>52.478378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1386</v>
      </c>
      <c r="F3612" t="n">
        <v>529942</v>
      </c>
      <c r="G3612" t="s">
        <v>74</v>
      </c>
      <c r="H3612" t="s">
        <v>75</v>
      </c>
      <c r="I3612" t="s"/>
      <c r="J3612" t="s">
        <v>74</v>
      </c>
      <c r="K3612" t="n">
        <v>91.5</v>
      </c>
      <c r="L3612" t="s">
        <v>76</v>
      </c>
      <c r="M3612" t="s"/>
      <c r="N3612" t="s">
        <v>1391</v>
      </c>
      <c r="O3612" t="s">
        <v>78</v>
      </c>
      <c r="P3612" t="s">
        <v>1388</v>
      </c>
      <c r="Q3612" t="s"/>
      <c r="R3612" t="s">
        <v>112</v>
      </c>
      <c r="S3612" t="s">
        <v>812</v>
      </c>
      <c r="T3612" t="s">
        <v>81</v>
      </c>
      <c r="U3612" t="s">
        <v>82</v>
      </c>
      <c r="V3612" t="s">
        <v>83</v>
      </c>
      <c r="W3612" t="s">
        <v>109</v>
      </c>
      <c r="X3612" t="s"/>
      <c r="Y3612" t="s">
        <v>85</v>
      </c>
      <c r="Z3612">
        <f>HYPERLINK("https://hotel-media.eclerx.com/savepage/tk_15462413859128397_sr_189.html","info")</f>
        <v/>
      </c>
      <c r="AA3612" t="n">
        <v>99034</v>
      </c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56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955261</v>
      </c>
      <c r="AZ3612" t="s">
        <v>1390</v>
      </c>
      <c r="BA3612" t="s"/>
      <c r="BB3612" t="n">
        <v>52318</v>
      </c>
      <c r="BC3612" t="n">
        <v>52.478378</v>
      </c>
      <c r="BD3612" t="n">
        <v>52.478378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1386</v>
      </c>
      <c r="F3613" t="n">
        <v>529942</v>
      </c>
      <c r="G3613" t="s">
        <v>74</v>
      </c>
      <c r="H3613" t="s">
        <v>75</v>
      </c>
      <c r="I3613" t="s"/>
      <c r="J3613" t="s">
        <v>74</v>
      </c>
      <c r="K3613" t="n">
        <v>76.5</v>
      </c>
      <c r="L3613" t="s">
        <v>76</v>
      </c>
      <c r="M3613" t="s"/>
      <c r="N3613" t="s">
        <v>1392</v>
      </c>
      <c r="O3613" t="s">
        <v>78</v>
      </c>
      <c r="P3613" t="s">
        <v>1388</v>
      </c>
      <c r="Q3613" t="s"/>
      <c r="R3613" t="s">
        <v>112</v>
      </c>
      <c r="S3613" t="s">
        <v>1389</v>
      </c>
      <c r="T3613" t="s">
        <v>81</v>
      </c>
      <c r="U3613" t="s">
        <v>82</v>
      </c>
      <c r="V3613" t="s">
        <v>83</v>
      </c>
      <c r="W3613" t="s">
        <v>109</v>
      </c>
      <c r="X3613" t="s"/>
      <c r="Y3613" t="s">
        <v>85</v>
      </c>
      <c r="Z3613">
        <f>HYPERLINK("https://hotel-media.eclerx.com/savepage/tk_15462413859128397_sr_189.html","info")</f>
        <v/>
      </c>
      <c r="AA3613" t="n">
        <v>99034</v>
      </c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56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955261</v>
      </c>
      <c r="AZ3613" t="s">
        <v>1390</v>
      </c>
      <c r="BA3613" t="s"/>
      <c r="BB3613" t="n">
        <v>52318</v>
      </c>
      <c r="BC3613" t="n">
        <v>52.478378</v>
      </c>
      <c r="BD3613" t="n">
        <v>52.478378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1386</v>
      </c>
      <c r="F3614" t="n">
        <v>529942</v>
      </c>
      <c r="G3614" t="s">
        <v>74</v>
      </c>
      <c r="H3614" t="s">
        <v>75</v>
      </c>
      <c r="I3614" t="s"/>
      <c r="J3614" t="s">
        <v>74</v>
      </c>
      <c r="K3614" t="n">
        <v>81.5</v>
      </c>
      <c r="L3614" t="s">
        <v>76</v>
      </c>
      <c r="M3614" t="s"/>
      <c r="N3614" t="s">
        <v>1392</v>
      </c>
      <c r="O3614" t="s">
        <v>78</v>
      </c>
      <c r="P3614" t="s">
        <v>1388</v>
      </c>
      <c r="Q3614" t="s"/>
      <c r="R3614" t="s">
        <v>112</v>
      </c>
      <c r="S3614" t="s">
        <v>1393</v>
      </c>
      <c r="T3614" t="s">
        <v>81</v>
      </c>
      <c r="U3614" t="s">
        <v>82</v>
      </c>
      <c r="V3614" t="s">
        <v>83</v>
      </c>
      <c r="W3614" t="s">
        <v>109</v>
      </c>
      <c r="X3614" t="s"/>
      <c r="Y3614" t="s">
        <v>85</v>
      </c>
      <c r="Z3614">
        <f>HYPERLINK("https://hotel-media.eclerx.com/savepage/tk_15462413859128397_sr_189.html","info")</f>
        <v/>
      </c>
      <c r="AA3614" t="n">
        <v>99034</v>
      </c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56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955261</v>
      </c>
      <c r="AZ3614" t="s">
        <v>1390</v>
      </c>
      <c r="BA3614" t="s"/>
      <c r="BB3614" t="n">
        <v>52318</v>
      </c>
      <c r="BC3614" t="n">
        <v>52.478378</v>
      </c>
      <c r="BD3614" t="n">
        <v>52.478378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1386</v>
      </c>
      <c r="F3615" t="n">
        <v>529942</v>
      </c>
      <c r="G3615" t="s">
        <v>74</v>
      </c>
      <c r="H3615" t="s">
        <v>75</v>
      </c>
      <c r="I3615" t="s"/>
      <c r="J3615" t="s">
        <v>74</v>
      </c>
      <c r="K3615" t="n">
        <v>91.5</v>
      </c>
      <c r="L3615" t="s">
        <v>76</v>
      </c>
      <c r="M3615" t="s"/>
      <c r="N3615" t="s">
        <v>1394</v>
      </c>
      <c r="O3615" t="s">
        <v>78</v>
      </c>
      <c r="P3615" t="s">
        <v>1388</v>
      </c>
      <c r="Q3615" t="s"/>
      <c r="R3615" t="s">
        <v>112</v>
      </c>
      <c r="S3615" t="s">
        <v>812</v>
      </c>
      <c r="T3615" t="s">
        <v>81</v>
      </c>
      <c r="U3615" t="s">
        <v>82</v>
      </c>
      <c r="V3615" t="s">
        <v>83</v>
      </c>
      <c r="W3615" t="s">
        <v>109</v>
      </c>
      <c r="X3615" t="s"/>
      <c r="Y3615" t="s">
        <v>85</v>
      </c>
      <c r="Z3615">
        <f>HYPERLINK("https://hotel-media.eclerx.com/savepage/tk_15462413859128397_sr_189.html","info")</f>
        <v/>
      </c>
      <c r="AA3615" t="n">
        <v>99034</v>
      </c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56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955261</v>
      </c>
      <c r="AZ3615" t="s">
        <v>1390</v>
      </c>
      <c r="BA3615" t="s"/>
      <c r="BB3615" t="n">
        <v>52318</v>
      </c>
      <c r="BC3615" t="n">
        <v>52.478378</v>
      </c>
      <c r="BD3615" t="n">
        <v>52.478378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1386</v>
      </c>
      <c r="F3616" t="n">
        <v>529942</v>
      </c>
      <c r="G3616" t="s">
        <v>74</v>
      </c>
      <c r="H3616" t="s">
        <v>75</v>
      </c>
      <c r="I3616" t="s"/>
      <c r="J3616" t="s">
        <v>74</v>
      </c>
      <c r="K3616" t="n">
        <v>91.5</v>
      </c>
      <c r="L3616" t="s">
        <v>76</v>
      </c>
      <c r="M3616" t="s"/>
      <c r="N3616" t="s">
        <v>1394</v>
      </c>
      <c r="O3616" t="s">
        <v>78</v>
      </c>
      <c r="P3616" t="s">
        <v>1388</v>
      </c>
      <c r="Q3616" t="s"/>
      <c r="R3616" t="s">
        <v>112</v>
      </c>
      <c r="S3616" t="s">
        <v>812</v>
      </c>
      <c r="T3616" t="s">
        <v>81</v>
      </c>
      <c r="U3616" t="s">
        <v>82</v>
      </c>
      <c r="V3616" t="s">
        <v>83</v>
      </c>
      <c r="W3616" t="s">
        <v>109</v>
      </c>
      <c r="X3616" t="s"/>
      <c r="Y3616" t="s">
        <v>85</v>
      </c>
      <c r="Z3616">
        <f>HYPERLINK("https://hotel-media.eclerx.com/savepage/tk_15462413859128397_sr_189.html","info")</f>
        <v/>
      </c>
      <c r="AA3616" t="n">
        <v>99034</v>
      </c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56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955261</v>
      </c>
      <c r="AZ3616" t="s">
        <v>1390</v>
      </c>
      <c r="BA3616" t="s"/>
      <c r="BB3616" t="n">
        <v>52318</v>
      </c>
      <c r="BC3616" t="n">
        <v>52.478378</v>
      </c>
      <c r="BD3616" t="n">
        <v>52.478378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1386</v>
      </c>
      <c r="F3617" t="n">
        <v>529942</v>
      </c>
      <c r="G3617" t="s">
        <v>74</v>
      </c>
      <c r="H3617" t="s">
        <v>75</v>
      </c>
      <c r="I3617" t="s"/>
      <c r="J3617" t="s">
        <v>74</v>
      </c>
      <c r="K3617" t="n">
        <v>96.5</v>
      </c>
      <c r="L3617" t="s">
        <v>76</v>
      </c>
      <c r="M3617" t="s"/>
      <c r="N3617" t="s">
        <v>1394</v>
      </c>
      <c r="O3617" t="s">
        <v>78</v>
      </c>
      <c r="P3617" t="s">
        <v>1388</v>
      </c>
      <c r="Q3617" t="s"/>
      <c r="R3617" t="s">
        <v>112</v>
      </c>
      <c r="S3617" t="s">
        <v>1395</v>
      </c>
      <c r="T3617" t="s">
        <v>81</v>
      </c>
      <c r="U3617" t="s">
        <v>82</v>
      </c>
      <c r="V3617" t="s">
        <v>83</v>
      </c>
      <c r="W3617" t="s">
        <v>109</v>
      </c>
      <c r="X3617" t="s"/>
      <c r="Y3617" t="s">
        <v>85</v>
      </c>
      <c r="Z3617">
        <f>HYPERLINK("https://hotel-media.eclerx.com/savepage/tk_15462413859128397_sr_189.html","info")</f>
        <v/>
      </c>
      <c r="AA3617" t="n">
        <v>99034</v>
      </c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56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955261</v>
      </c>
      <c r="AZ3617" t="s">
        <v>1390</v>
      </c>
      <c r="BA3617" t="s"/>
      <c r="BB3617" t="n">
        <v>52318</v>
      </c>
      <c r="BC3617" t="n">
        <v>52.478378</v>
      </c>
      <c r="BD3617" t="n">
        <v>52.478378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1386</v>
      </c>
      <c r="F3618" t="n">
        <v>529942</v>
      </c>
      <c r="G3618" t="s">
        <v>74</v>
      </c>
      <c r="H3618" t="s">
        <v>75</v>
      </c>
      <c r="I3618" t="s"/>
      <c r="J3618" t="s">
        <v>74</v>
      </c>
      <c r="K3618" t="n">
        <v>104.5</v>
      </c>
      <c r="L3618" t="s">
        <v>76</v>
      </c>
      <c r="M3618" t="s"/>
      <c r="N3618" t="s">
        <v>1392</v>
      </c>
      <c r="O3618" t="s">
        <v>78</v>
      </c>
      <c r="P3618" t="s">
        <v>1388</v>
      </c>
      <c r="Q3618" t="s"/>
      <c r="R3618" t="s">
        <v>112</v>
      </c>
      <c r="S3618" t="s">
        <v>1396</v>
      </c>
      <c r="T3618" t="s">
        <v>81</v>
      </c>
      <c r="U3618" t="s">
        <v>82</v>
      </c>
      <c r="V3618" t="s">
        <v>83</v>
      </c>
      <c r="W3618" t="s">
        <v>84</v>
      </c>
      <c r="X3618" t="s"/>
      <c r="Y3618" t="s">
        <v>85</v>
      </c>
      <c r="Z3618">
        <f>HYPERLINK("https://hotel-media.eclerx.com/savepage/tk_15462413859128397_sr_189.html","info")</f>
        <v/>
      </c>
      <c r="AA3618" t="n">
        <v>99034</v>
      </c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56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955261</v>
      </c>
      <c r="AZ3618" t="s">
        <v>1390</v>
      </c>
      <c r="BA3618" t="s"/>
      <c r="BB3618" t="n">
        <v>52318</v>
      </c>
      <c r="BC3618" t="n">
        <v>52.478378</v>
      </c>
      <c r="BD3618" t="n">
        <v>52.478378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1386</v>
      </c>
      <c r="F3619" t="n">
        <v>529942</v>
      </c>
      <c r="G3619" t="s">
        <v>74</v>
      </c>
      <c r="H3619" t="s">
        <v>75</v>
      </c>
      <c r="I3619" t="s"/>
      <c r="J3619" t="s">
        <v>74</v>
      </c>
      <c r="K3619" t="n">
        <v>106.5</v>
      </c>
      <c r="L3619" t="s">
        <v>76</v>
      </c>
      <c r="M3619" t="s"/>
      <c r="N3619" t="s">
        <v>1397</v>
      </c>
      <c r="O3619" t="s">
        <v>78</v>
      </c>
      <c r="P3619" t="s">
        <v>1388</v>
      </c>
      <c r="Q3619" t="s"/>
      <c r="R3619" t="s">
        <v>112</v>
      </c>
      <c r="S3619" t="s">
        <v>1398</v>
      </c>
      <c r="T3619" t="s">
        <v>81</v>
      </c>
      <c r="U3619" t="s">
        <v>82</v>
      </c>
      <c r="V3619" t="s">
        <v>83</v>
      </c>
      <c r="W3619" t="s">
        <v>109</v>
      </c>
      <c r="X3619" t="s"/>
      <c r="Y3619" t="s">
        <v>85</v>
      </c>
      <c r="Z3619">
        <f>HYPERLINK("https://hotel-media.eclerx.com/savepage/tk_15462413859128397_sr_189.html","info")</f>
        <v/>
      </c>
      <c r="AA3619" t="n">
        <v>99034</v>
      </c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56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955261</v>
      </c>
      <c r="AZ3619" t="s">
        <v>1390</v>
      </c>
      <c r="BA3619" t="s"/>
      <c r="BB3619" t="n">
        <v>52318</v>
      </c>
      <c r="BC3619" t="n">
        <v>52.478378</v>
      </c>
      <c r="BD3619" t="n">
        <v>52.478378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1386</v>
      </c>
      <c r="F3620" t="n">
        <v>529942</v>
      </c>
      <c r="G3620" t="s">
        <v>74</v>
      </c>
      <c r="H3620" t="s">
        <v>75</v>
      </c>
      <c r="I3620" t="s"/>
      <c r="J3620" t="s">
        <v>74</v>
      </c>
      <c r="K3620" t="n">
        <v>109.5</v>
      </c>
      <c r="L3620" t="s">
        <v>76</v>
      </c>
      <c r="M3620" t="s"/>
      <c r="N3620" t="s">
        <v>1392</v>
      </c>
      <c r="O3620" t="s">
        <v>78</v>
      </c>
      <c r="P3620" t="s">
        <v>1388</v>
      </c>
      <c r="Q3620" t="s"/>
      <c r="R3620" t="s">
        <v>112</v>
      </c>
      <c r="S3620" t="s">
        <v>992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>
        <f>HYPERLINK("https://hotel-media.eclerx.com/savepage/tk_15462413859128397_sr_189.html","info")</f>
        <v/>
      </c>
      <c r="AA3620" t="n">
        <v>99034</v>
      </c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56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955261</v>
      </c>
      <c r="AZ3620" t="s">
        <v>1390</v>
      </c>
      <c r="BA3620" t="s"/>
      <c r="BB3620" t="n">
        <v>52318</v>
      </c>
      <c r="BC3620" t="n">
        <v>52.478378</v>
      </c>
      <c r="BD3620" t="n">
        <v>52.478378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1386</v>
      </c>
      <c r="F3621" t="n">
        <v>529942</v>
      </c>
      <c r="G3621" t="s">
        <v>74</v>
      </c>
      <c r="H3621" t="s">
        <v>75</v>
      </c>
      <c r="I3621" t="s"/>
      <c r="J3621" t="s">
        <v>74</v>
      </c>
      <c r="K3621" t="n">
        <v>119.5</v>
      </c>
      <c r="L3621" t="s">
        <v>76</v>
      </c>
      <c r="M3621" t="s"/>
      <c r="N3621" t="s">
        <v>1394</v>
      </c>
      <c r="O3621" t="s">
        <v>78</v>
      </c>
      <c r="P3621" t="s">
        <v>1388</v>
      </c>
      <c r="Q3621" t="s"/>
      <c r="R3621" t="s">
        <v>112</v>
      </c>
      <c r="S3621" t="s">
        <v>1399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>
        <f>HYPERLINK("https://hotel-media.eclerx.com/savepage/tk_15462413859128397_sr_189.html","info")</f>
        <v/>
      </c>
      <c r="AA3621" t="n">
        <v>99034</v>
      </c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56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955261</v>
      </c>
      <c r="AZ3621" t="s">
        <v>1390</v>
      </c>
      <c r="BA3621" t="s"/>
      <c r="BB3621" t="n">
        <v>52318</v>
      </c>
      <c r="BC3621" t="n">
        <v>52.478378</v>
      </c>
      <c r="BD3621" t="n">
        <v>52.478378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1386</v>
      </c>
      <c r="F3622" t="n">
        <v>529942</v>
      </c>
      <c r="G3622" t="s">
        <v>74</v>
      </c>
      <c r="H3622" t="s">
        <v>75</v>
      </c>
      <c r="I3622" t="s"/>
      <c r="J3622" t="s">
        <v>74</v>
      </c>
      <c r="K3622" t="n">
        <v>123.5</v>
      </c>
      <c r="L3622" t="s">
        <v>76</v>
      </c>
      <c r="M3622" t="s"/>
      <c r="N3622" t="s">
        <v>1391</v>
      </c>
      <c r="O3622" t="s">
        <v>78</v>
      </c>
      <c r="P3622" t="s">
        <v>1388</v>
      </c>
      <c r="Q3622" t="s"/>
      <c r="R3622" t="s">
        <v>112</v>
      </c>
      <c r="S3622" t="s">
        <v>1400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>
        <f>HYPERLINK("https://hotel-media.eclerx.com/savepage/tk_15462413859128397_sr_189.html","info")</f>
        <v/>
      </c>
      <c r="AA3622" t="n">
        <v>99034</v>
      </c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56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955261</v>
      </c>
      <c r="AZ3622" t="s">
        <v>1390</v>
      </c>
      <c r="BA3622" t="s"/>
      <c r="BB3622" t="n">
        <v>52318</v>
      </c>
      <c r="BC3622" t="n">
        <v>52.478378</v>
      </c>
      <c r="BD3622" t="n">
        <v>52.478378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1386</v>
      </c>
      <c r="F3623" t="n">
        <v>529942</v>
      </c>
      <c r="G3623" t="s">
        <v>74</v>
      </c>
      <c r="H3623" t="s">
        <v>75</v>
      </c>
      <c r="I3623" t="s"/>
      <c r="J3623" t="s">
        <v>74</v>
      </c>
      <c r="K3623" t="n">
        <v>124.5</v>
      </c>
      <c r="L3623" t="s">
        <v>76</v>
      </c>
      <c r="M3623" t="s"/>
      <c r="N3623" t="s">
        <v>1394</v>
      </c>
      <c r="O3623" t="s">
        <v>78</v>
      </c>
      <c r="P3623" t="s">
        <v>1388</v>
      </c>
      <c r="Q3623" t="s"/>
      <c r="R3623" t="s">
        <v>112</v>
      </c>
      <c r="S3623" t="s">
        <v>1401</v>
      </c>
      <c r="T3623" t="s">
        <v>81</v>
      </c>
      <c r="U3623" t="s">
        <v>82</v>
      </c>
      <c r="V3623" t="s">
        <v>83</v>
      </c>
      <c r="W3623" t="s">
        <v>84</v>
      </c>
      <c r="X3623" t="s"/>
      <c r="Y3623" t="s">
        <v>85</v>
      </c>
      <c r="Z3623">
        <f>HYPERLINK("https://hotel-media.eclerx.com/savepage/tk_15462413859128397_sr_189.html","info")</f>
        <v/>
      </c>
      <c r="AA3623" t="n">
        <v>99034</v>
      </c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56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955261</v>
      </c>
      <c r="AZ3623" t="s">
        <v>1390</v>
      </c>
      <c r="BA3623" t="s"/>
      <c r="BB3623" t="n">
        <v>52318</v>
      </c>
      <c r="BC3623" t="n">
        <v>52.478378</v>
      </c>
      <c r="BD3623" t="n">
        <v>52.478378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1386</v>
      </c>
      <c r="F3624" t="n">
        <v>529942</v>
      </c>
      <c r="G3624" t="s">
        <v>74</v>
      </c>
      <c r="H3624" t="s">
        <v>75</v>
      </c>
      <c r="I3624" t="s"/>
      <c r="J3624" t="s">
        <v>74</v>
      </c>
      <c r="K3624" t="n">
        <v>138.5</v>
      </c>
      <c r="L3624" t="s">
        <v>76</v>
      </c>
      <c r="M3624" t="s"/>
      <c r="N3624" t="s">
        <v>1397</v>
      </c>
      <c r="O3624" t="s">
        <v>78</v>
      </c>
      <c r="P3624" t="s">
        <v>1388</v>
      </c>
      <c r="Q3624" t="s"/>
      <c r="R3624" t="s">
        <v>112</v>
      </c>
      <c r="S3624" t="s">
        <v>1402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>
        <f>HYPERLINK("https://hotel-media.eclerx.com/savepage/tk_15462413859128397_sr_189.html","info")</f>
        <v/>
      </c>
      <c r="AA3624" t="n">
        <v>99034</v>
      </c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56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955261</v>
      </c>
      <c r="AZ3624" t="s">
        <v>1390</v>
      </c>
      <c r="BA3624" t="s"/>
      <c r="BB3624" t="n">
        <v>52318</v>
      </c>
      <c r="BC3624" t="n">
        <v>52.478378</v>
      </c>
      <c r="BD3624" t="n">
        <v>52.478378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2664</v>
      </c>
      <c r="F3625" t="n">
        <v>-1</v>
      </c>
      <c r="G3625" t="s">
        <v>74</v>
      </c>
      <c r="H3625" t="s">
        <v>75</v>
      </c>
      <c r="I3625" t="s"/>
      <c r="J3625" t="s">
        <v>74</v>
      </c>
      <c r="K3625" t="n">
        <v>54.5</v>
      </c>
      <c r="L3625" t="s">
        <v>76</v>
      </c>
      <c r="M3625" t="s"/>
      <c r="N3625" t="s">
        <v>95</v>
      </c>
      <c r="O3625" t="s">
        <v>78</v>
      </c>
      <c r="P3625" t="s">
        <v>2664</v>
      </c>
      <c r="Q3625" t="s"/>
      <c r="R3625" t="s">
        <v>380</v>
      </c>
      <c r="S3625" t="s">
        <v>2665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>
        <f>HYPERLINK("https://hotel-media.eclerx.com/savepage/tk_15462421110634053_sr_188.html","info")</f>
        <v/>
      </c>
      <c r="AA3625" t="n">
        <v>-4674575</v>
      </c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457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4674575</v>
      </c>
      <c r="AZ3625" t="s">
        <v>2666</v>
      </c>
      <c r="BA3625" t="s"/>
      <c r="BB3625" t="n">
        <v>252913</v>
      </c>
      <c r="BC3625" t="n">
        <v>52.50531</v>
      </c>
      <c r="BD3625" t="n">
        <v>52.50531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1525</v>
      </c>
      <c r="F3626" t="n">
        <v>-1</v>
      </c>
      <c r="G3626" t="s">
        <v>74</v>
      </c>
      <c r="H3626" t="s">
        <v>75</v>
      </c>
      <c r="I3626" t="s"/>
      <c r="J3626" t="s">
        <v>74</v>
      </c>
      <c r="K3626" t="n">
        <v>94.8</v>
      </c>
      <c r="L3626" t="s">
        <v>76</v>
      </c>
      <c r="M3626" t="s"/>
      <c r="N3626" t="s">
        <v>1526</v>
      </c>
      <c r="O3626" t="s">
        <v>78</v>
      </c>
      <c r="P3626" t="s">
        <v>1525</v>
      </c>
      <c r="Q3626" t="s"/>
      <c r="R3626" t="s">
        <v>112</v>
      </c>
      <c r="S3626" t="s">
        <v>1527</v>
      </c>
      <c r="T3626" t="s">
        <v>81</v>
      </c>
      <c r="U3626" t="s">
        <v>82</v>
      </c>
      <c r="V3626" t="s">
        <v>83</v>
      </c>
      <c r="W3626" t="s">
        <v>109</v>
      </c>
      <c r="X3626" t="s"/>
      <c r="Y3626" t="s">
        <v>85</v>
      </c>
      <c r="Z3626">
        <f>HYPERLINK("https://hotel-media.eclerx.com/savepage/tk_15462419861758037_sr_188.html","info")</f>
        <v/>
      </c>
      <c r="AA3626" t="n">
        <v>-7873829</v>
      </c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388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7873829</v>
      </c>
      <c r="AZ3626" t="s">
        <v>1528</v>
      </c>
      <c r="BA3626" t="s"/>
      <c r="BB3626" t="n">
        <v>69833</v>
      </c>
      <c r="BC3626" t="n">
        <v>52.512184</v>
      </c>
      <c r="BD3626" t="n">
        <v>52.512184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1525</v>
      </c>
      <c r="F3627" t="n">
        <v>-1</v>
      </c>
      <c r="G3627" t="s">
        <v>74</v>
      </c>
      <c r="H3627" t="s">
        <v>75</v>
      </c>
      <c r="I3627" t="s"/>
      <c r="J3627" t="s">
        <v>74</v>
      </c>
      <c r="K3627" t="n">
        <v>99.2</v>
      </c>
      <c r="L3627" t="s">
        <v>76</v>
      </c>
      <c r="M3627" t="s"/>
      <c r="N3627" t="s">
        <v>1529</v>
      </c>
      <c r="O3627" t="s">
        <v>78</v>
      </c>
      <c r="P3627" t="s">
        <v>1525</v>
      </c>
      <c r="Q3627" t="s"/>
      <c r="R3627" t="s">
        <v>112</v>
      </c>
      <c r="S3627" t="s">
        <v>1530</v>
      </c>
      <c r="T3627" t="s">
        <v>81</v>
      </c>
      <c r="U3627" t="s">
        <v>82</v>
      </c>
      <c r="V3627" t="s">
        <v>83</v>
      </c>
      <c r="W3627" t="s">
        <v>109</v>
      </c>
      <c r="X3627" t="s"/>
      <c r="Y3627" t="s">
        <v>85</v>
      </c>
      <c r="Z3627">
        <f>HYPERLINK("https://hotel-media.eclerx.com/savepage/tk_15462419861758037_sr_188.html","info")</f>
        <v/>
      </c>
      <c r="AA3627" t="n">
        <v>-7873829</v>
      </c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388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7873829</v>
      </c>
      <c r="AZ3627" t="s">
        <v>1528</v>
      </c>
      <c r="BA3627" t="s"/>
      <c r="BB3627" t="n">
        <v>69833</v>
      </c>
      <c r="BC3627" t="n">
        <v>52.512184</v>
      </c>
      <c r="BD3627" t="n">
        <v>52.512184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1525</v>
      </c>
      <c r="F3628" t="n">
        <v>-1</v>
      </c>
      <c r="G3628" t="s">
        <v>74</v>
      </c>
      <c r="H3628" t="s">
        <v>75</v>
      </c>
      <c r="I3628" t="s"/>
      <c r="J3628" t="s">
        <v>74</v>
      </c>
      <c r="K3628" t="n">
        <v>116.81</v>
      </c>
      <c r="L3628" t="s">
        <v>76</v>
      </c>
      <c r="M3628" t="s"/>
      <c r="N3628" t="s">
        <v>1531</v>
      </c>
      <c r="O3628" t="s">
        <v>78</v>
      </c>
      <c r="P3628" t="s">
        <v>1525</v>
      </c>
      <c r="Q3628" t="s"/>
      <c r="R3628" t="s">
        <v>112</v>
      </c>
      <c r="S3628" t="s">
        <v>1532</v>
      </c>
      <c r="T3628" t="s">
        <v>81</v>
      </c>
      <c r="U3628" t="s">
        <v>82</v>
      </c>
      <c r="V3628" t="s">
        <v>83</v>
      </c>
      <c r="W3628" t="s">
        <v>109</v>
      </c>
      <c r="X3628" t="s"/>
      <c r="Y3628" t="s">
        <v>85</v>
      </c>
      <c r="Z3628">
        <f>HYPERLINK("https://hotel-media.eclerx.com/savepage/tk_15462419861758037_sr_188.html","info")</f>
        <v/>
      </c>
      <c r="AA3628" t="n">
        <v>-7873829</v>
      </c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388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7873829</v>
      </c>
      <c r="AZ3628" t="s">
        <v>1528</v>
      </c>
      <c r="BA3628" t="s"/>
      <c r="BB3628" t="n">
        <v>69833</v>
      </c>
      <c r="BC3628" t="n">
        <v>52.512184</v>
      </c>
      <c r="BD3628" t="n">
        <v>52.512184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1525</v>
      </c>
      <c r="F3629" t="n">
        <v>-1</v>
      </c>
      <c r="G3629" t="s">
        <v>74</v>
      </c>
      <c r="H3629" t="s">
        <v>75</v>
      </c>
      <c r="I3629" t="s"/>
      <c r="J3629" t="s">
        <v>74</v>
      </c>
      <c r="K3629" t="n">
        <v>124</v>
      </c>
      <c r="L3629" t="s">
        <v>76</v>
      </c>
      <c r="M3629" t="s"/>
      <c r="N3629" t="s">
        <v>1529</v>
      </c>
      <c r="O3629" t="s">
        <v>78</v>
      </c>
      <c r="P3629" t="s">
        <v>1525</v>
      </c>
      <c r="Q3629" t="s"/>
      <c r="R3629" t="s">
        <v>112</v>
      </c>
      <c r="S3629" t="s">
        <v>322</v>
      </c>
      <c r="T3629" t="s">
        <v>81</v>
      </c>
      <c r="U3629" t="s">
        <v>82</v>
      </c>
      <c r="V3629" t="s">
        <v>83</v>
      </c>
      <c r="W3629" t="s">
        <v>109</v>
      </c>
      <c r="X3629" t="s"/>
      <c r="Y3629" t="s">
        <v>85</v>
      </c>
      <c r="Z3629">
        <f>HYPERLINK("https://hotel-media.eclerx.com/savepage/tk_15462419861758037_sr_188.html","info")</f>
        <v/>
      </c>
      <c r="AA3629" t="n">
        <v>-7873829</v>
      </c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388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7873829</v>
      </c>
      <c r="AZ3629" t="s">
        <v>1528</v>
      </c>
      <c r="BA3629" t="s"/>
      <c r="BB3629" t="n">
        <v>69833</v>
      </c>
      <c r="BC3629" t="n">
        <v>52.512184</v>
      </c>
      <c r="BD3629" t="n">
        <v>52.512184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1525</v>
      </c>
      <c r="F3630" t="n">
        <v>-1</v>
      </c>
      <c r="G3630" t="s">
        <v>74</v>
      </c>
      <c r="H3630" t="s">
        <v>75</v>
      </c>
      <c r="I3630" t="s"/>
      <c r="J3630" t="s">
        <v>74</v>
      </c>
      <c r="K3630" t="n">
        <v>146</v>
      </c>
      <c r="L3630" t="s">
        <v>76</v>
      </c>
      <c r="M3630" t="s"/>
      <c r="N3630" t="s">
        <v>1531</v>
      </c>
      <c r="O3630" t="s">
        <v>78</v>
      </c>
      <c r="P3630" t="s">
        <v>1525</v>
      </c>
      <c r="Q3630" t="s"/>
      <c r="R3630" t="s">
        <v>112</v>
      </c>
      <c r="S3630" t="s">
        <v>753</v>
      </c>
      <c r="T3630" t="s">
        <v>81</v>
      </c>
      <c r="U3630" t="s">
        <v>82</v>
      </c>
      <c r="V3630" t="s">
        <v>83</v>
      </c>
      <c r="W3630" t="s">
        <v>109</v>
      </c>
      <c r="X3630" t="s"/>
      <c r="Y3630" t="s">
        <v>85</v>
      </c>
      <c r="Z3630">
        <f>HYPERLINK("https://hotel-media.eclerx.com/savepage/tk_15462419861758037_sr_188.html","info")</f>
        <v/>
      </c>
      <c r="AA3630" t="n">
        <v>-7873829</v>
      </c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388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7873829</v>
      </c>
      <c r="AZ3630" t="s">
        <v>1528</v>
      </c>
      <c r="BA3630" t="s"/>
      <c r="BB3630" t="n">
        <v>69833</v>
      </c>
      <c r="BC3630" t="n">
        <v>52.512184</v>
      </c>
      <c r="BD3630" t="n">
        <v>52.512184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1525</v>
      </c>
      <c r="F3631" t="n">
        <v>-1</v>
      </c>
      <c r="G3631" t="s">
        <v>74</v>
      </c>
      <c r="H3631" t="s">
        <v>75</v>
      </c>
      <c r="I3631" t="s"/>
      <c r="J3631" t="s">
        <v>74</v>
      </c>
      <c r="K3631" t="n">
        <v>149.23</v>
      </c>
      <c r="L3631" t="s">
        <v>76</v>
      </c>
      <c r="M3631" t="s"/>
      <c r="N3631" t="s">
        <v>1531</v>
      </c>
      <c r="O3631" t="s">
        <v>78</v>
      </c>
      <c r="P3631" t="s">
        <v>1525</v>
      </c>
      <c r="Q3631" t="s"/>
      <c r="R3631" t="s">
        <v>112</v>
      </c>
      <c r="S3631" t="s">
        <v>1533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>
        <f>HYPERLINK("https://hotel-media.eclerx.com/savepage/tk_15462419861758037_sr_188.html","info")</f>
        <v/>
      </c>
      <c r="AA3631" t="n">
        <v>-7873829</v>
      </c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388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7873829</v>
      </c>
      <c r="AZ3631" t="s">
        <v>1528</v>
      </c>
      <c r="BA3631" t="s"/>
      <c r="BB3631" t="n">
        <v>69833</v>
      </c>
      <c r="BC3631" t="n">
        <v>52.512184</v>
      </c>
      <c r="BD3631" t="n">
        <v>52.512184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1525</v>
      </c>
      <c r="F3632" t="n">
        <v>-1</v>
      </c>
      <c r="G3632" t="s">
        <v>74</v>
      </c>
      <c r="H3632" t="s">
        <v>75</v>
      </c>
      <c r="I3632" t="s"/>
      <c r="J3632" t="s">
        <v>74</v>
      </c>
      <c r="K3632" t="n">
        <v>165.81</v>
      </c>
      <c r="L3632" t="s">
        <v>76</v>
      </c>
      <c r="M3632" t="s"/>
      <c r="N3632" t="s">
        <v>1531</v>
      </c>
      <c r="O3632" t="s">
        <v>78</v>
      </c>
      <c r="P3632" t="s">
        <v>1525</v>
      </c>
      <c r="Q3632" t="s"/>
      <c r="R3632" t="s">
        <v>112</v>
      </c>
      <c r="S3632" t="s">
        <v>1534</v>
      </c>
      <c r="T3632" t="s">
        <v>81</v>
      </c>
      <c r="U3632" t="s">
        <v>82</v>
      </c>
      <c r="V3632" t="s">
        <v>83</v>
      </c>
      <c r="W3632" t="s">
        <v>84</v>
      </c>
      <c r="X3632" t="s"/>
      <c r="Y3632" t="s">
        <v>85</v>
      </c>
      <c r="Z3632">
        <f>HYPERLINK("https://hotel-media.eclerx.com/savepage/tk_15462419861758037_sr_188.html","info")</f>
        <v/>
      </c>
      <c r="AA3632" t="n">
        <v>-7873829</v>
      </c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388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7873829</v>
      </c>
      <c r="AZ3632" t="s">
        <v>1528</v>
      </c>
      <c r="BA3632" t="s"/>
      <c r="BB3632" t="n">
        <v>69833</v>
      </c>
      <c r="BC3632" t="n">
        <v>52.512184</v>
      </c>
      <c r="BD3632" t="n">
        <v>52.512184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2031</v>
      </c>
      <c r="F3633" t="n">
        <v>-1</v>
      </c>
      <c r="G3633" t="s">
        <v>74</v>
      </c>
      <c r="H3633" t="s">
        <v>75</v>
      </c>
      <c r="I3633" t="s"/>
      <c r="J3633" t="s">
        <v>74</v>
      </c>
      <c r="K3633" t="n">
        <v>98.09999999999999</v>
      </c>
      <c r="L3633" t="s">
        <v>76</v>
      </c>
      <c r="M3633" t="s"/>
      <c r="N3633" t="s">
        <v>93</v>
      </c>
      <c r="O3633" t="s">
        <v>78</v>
      </c>
      <c r="P3633" t="s">
        <v>2031</v>
      </c>
      <c r="Q3633" t="s"/>
      <c r="R3633" t="s">
        <v>112</v>
      </c>
      <c r="S3633" t="s">
        <v>1495</v>
      </c>
      <c r="T3633" t="s">
        <v>81</v>
      </c>
      <c r="U3633" t="s">
        <v>82</v>
      </c>
      <c r="V3633" t="s">
        <v>83</v>
      </c>
      <c r="W3633" t="s">
        <v>109</v>
      </c>
      <c r="X3633" t="s"/>
      <c r="Y3633" t="s">
        <v>85</v>
      </c>
      <c r="Z3633">
        <f>HYPERLINK("https://hotel-media.eclerx.com/savepage/tk_1546241320020263_sr_188.html","info")</f>
        <v/>
      </c>
      <c r="AA3633" t="n">
        <v>-2071537</v>
      </c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26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2071537</v>
      </c>
      <c r="AZ3633" t="s">
        <v>2032</v>
      </c>
      <c r="BA3633" t="s"/>
      <c r="BB3633" t="n">
        <v>62867</v>
      </c>
      <c r="BC3633" t="n">
        <v>52.583701</v>
      </c>
      <c r="BD3633" t="n">
        <v>52.583701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2031</v>
      </c>
      <c r="F3634" t="n">
        <v>-1</v>
      </c>
      <c r="G3634" t="s">
        <v>74</v>
      </c>
      <c r="H3634" t="s">
        <v>75</v>
      </c>
      <c r="I3634" t="s"/>
      <c r="J3634" t="s">
        <v>74</v>
      </c>
      <c r="K3634" t="n">
        <v>129</v>
      </c>
      <c r="L3634" t="s">
        <v>76</v>
      </c>
      <c r="M3634" t="s"/>
      <c r="N3634" t="s">
        <v>104</v>
      </c>
      <c r="O3634" t="s">
        <v>78</v>
      </c>
      <c r="P3634" t="s">
        <v>2031</v>
      </c>
      <c r="Q3634" t="s"/>
      <c r="R3634" t="s">
        <v>112</v>
      </c>
      <c r="S3634" t="s">
        <v>489</v>
      </c>
      <c r="T3634" t="s">
        <v>81</v>
      </c>
      <c r="U3634" t="s">
        <v>82</v>
      </c>
      <c r="V3634" t="s">
        <v>83</v>
      </c>
      <c r="W3634" t="s">
        <v>84</v>
      </c>
      <c r="X3634" t="s"/>
      <c r="Y3634" t="s">
        <v>85</v>
      </c>
      <c r="Z3634">
        <f>HYPERLINK("https://hotel-media.eclerx.com/savepage/tk_1546241320020263_sr_188.html","info")</f>
        <v/>
      </c>
      <c r="AA3634" t="n">
        <v>-2071537</v>
      </c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26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2071537</v>
      </c>
      <c r="AZ3634" t="s">
        <v>2032</v>
      </c>
      <c r="BA3634" t="s"/>
      <c r="BB3634" t="n">
        <v>62867</v>
      </c>
      <c r="BC3634" t="n">
        <v>52.583701</v>
      </c>
      <c r="BD3634" t="n">
        <v>52.583701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2043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80.75</v>
      </c>
      <c r="L3635" t="s">
        <v>76</v>
      </c>
      <c r="M3635" t="s"/>
      <c r="N3635" t="s">
        <v>93</v>
      </c>
      <c r="O3635" t="s">
        <v>78</v>
      </c>
      <c r="P3635" t="s">
        <v>2043</v>
      </c>
      <c r="Q3635" t="s"/>
      <c r="R3635" t="s">
        <v>112</v>
      </c>
      <c r="S3635" t="s">
        <v>2044</v>
      </c>
      <c r="T3635" t="s">
        <v>81</v>
      </c>
      <c r="U3635" t="s">
        <v>82</v>
      </c>
      <c r="V3635" t="s">
        <v>83</v>
      </c>
      <c r="W3635" t="s">
        <v>109</v>
      </c>
      <c r="X3635" t="s"/>
      <c r="Y3635" t="s">
        <v>85</v>
      </c>
      <c r="Z3635">
        <f>HYPERLINK("https://hotel-media.eclerx.com/savepage/tk_15462414356754773_sr_188.html","info")</f>
        <v/>
      </c>
      <c r="AA3635" t="n">
        <v>-4481134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89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4481134</v>
      </c>
      <c r="AZ3635" t="s">
        <v>2045</v>
      </c>
      <c r="BA3635" t="s"/>
      <c r="BB3635" t="n">
        <v>547897</v>
      </c>
      <c r="BC3635" t="n">
        <v>52.507708</v>
      </c>
      <c r="BD3635" t="n">
        <v>52.507708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2043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95</v>
      </c>
      <c r="L3636" t="s">
        <v>76</v>
      </c>
      <c r="M3636" t="s"/>
      <c r="N3636" t="s">
        <v>95</v>
      </c>
      <c r="O3636" t="s">
        <v>78</v>
      </c>
      <c r="P3636" t="s">
        <v>2043</v>
      </c>
      <c r="Q3636" t="s"/>
      <c r="R3636" t="s">
        <v>112</v>
      </c>
      <c r="S3636" t="s">
        <v>274</v>
      </c>
      <c r="T3636" t="s">
        <v>81</v>
      </c>
      <c r="U3636" t="s">
        <v>82</v>
      </c>
      <c r="V3636" t="s">
        <v>83</v>
      </c>
      <c r="W3636" t="s">
        <v>109</v>
      </c>
      <c r="X3636" t="s"/>
      <c r="Y3636" t="s">
        <v>85</v>
      </c>
      <c r="Z3636">
        <f>HYPERLINK("https://hotel-media.eclerx.com/savepage/tk_15462414356754773_sr_188.html","info")</f>
        <v/>
      </c>
      <c r="AA3636" t="n">
        <v>-4481134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89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4481134</v>
      </c>
      <c r="AZ3636" t="s">
        <v>2045</v>
      </c>
      <c r="BA3636" t="s"/>
      <c r="BB3636" t="n">
        <v>547897</v>
      </c>
      <c r="BC3636" t="n">
        <v>52.507708</v>
      </c>
      <c r="BD3636" t="n">
        <v>52.507708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2043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105</v>
      </c>
      <c r="L3637" t="s">
        <v>76</v>
      </c>
      <c r="M3637" t="s"/>
      <c r="N3637" t="s">
        <v>201</v>
      </c>
      <c r="O3637" t="s">
        <v>78</v>
      </c>
      <c r="P3637" t="s">
        <v>2043</v>
      </c>
      <c r="Q3637" t="s"/>
      <c r="R3637" t="s">
        <v>112</v>
      </c>
      <c r="S3637" t="s">
        <v>225</v>
      </c>
      <c r="T3637" t="s">
        <v>81</v>
      </c>
      <c r="U3637" t="s">
        <v>82</v>
      </c>
      <c r="V3637" t="s">
        <v>83</v>
      </c>
      <c r="W3637" t="s">
        <v>109</v>
      </c>
      <c r="X3637" t="s"/>
      <c r="Y3637" t="s">
        <v>85</v>
      </c>
      <c r="Z3637">
        <f>HYPERLINK("https://hotel-media.eclerx.com/savepage/tk_15462414356754773_sr_188.html","info")</f>
        <v/>
      </c>
      <c r="AA3637" t="n">
        <v>-4481134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89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4481134</v>
      </c>
      <c r="AZ3637" t="s">
        <v>2045</v>
      </c>
      <c r="BA3637" t="s"/>
      <c r="BB3637" t="n">
        <v>547897</v>
      </c>
      <c r="BC3637" t="n">
        <v>52.507708</v>
      </c>
      <c r="BD3637" t="n">
        <v>52.507708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2601</v>
      </c>
      <c r="F3638" t="n">
        <v>2204321</v>
      </c>
      <c r="G3638" t="s">
        <v>74</v>
      </c>
      <c r="H3638" t="s">
        <v>75</v>
      </c>
      <c r="I3638" t="s"/>
      <c r="J3638" t="s">
        <v>74</v>
      </c>
      <c r="K3638" t="n">
        <v>69</v>
      </c>
      <c r="L3638" t="s">
        <v>76</v>
      </c>
      <c r="M3638" t="s"/>
      <c r="N3638" t="s">
        <v>1432</v>
      </c>
      <c r="O3638" t="s">
        <v>78</v>
      </c>
      <c r="P3638" t="s">
        <v>2602</v>
      </c>
      <c r="Q3638" t="s"/>
      <c r="R3638" t="s">
        <v>79</v>
      </c>
      <c r="S3638" t="s">
        <v>367</v>
      </c>
      <c r="T3638" t="s">
        <v>81</v>
      </c>
      <c r="U3638" t="s">
        <v>82</v>
      </c>
      <c r="V3638" t="s">
        <v>83</v>
      </c>
      <c r="W3638" t="s">
        <v>109</v>
      </c>
      <c r="X3638" t="s"/>
      <c r="Y3638" t="s">
        <v>85</v>
      </c>
      <c r="Z3638">
        <f>HYPERLINK("https://hotel-media.eclerx.com/savepage/tk_15462413408557386_sr_188.html","info")</f>
        <v/>
      </c>
      <c r="AA3638" t="n">
        <v>228048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37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2071481</v>
      </c>
      <c r="AZ3638" t="s">
        <v>2603</v>
      </c>
      <c r="BA3638" t="s"/>
      <c r="BB3638" t="n">
        <v>64003</v>
      </c>
      <c r="BC3638" t="n">
        <v>52.50438</v>
      </c>
      <c r="BD3638" t="n">
        <v>52.50438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2601</v>
      </c>
      <c r="F3639" t="n">
        <v>2204321</v>
      </c>
      <c r="G3639" t="s">
        <v>74</v>
      </c>
      <c r="H3639" t="s">
        <v>75</v>
      </c>
      <c r="I3639" t="s"/>
      <c r="J3639" t="s">
        <v>74</v>
      </c>
      <c r="K3639" t="n">
        <v>76</v>
      </c>
      <c r="L3639" t="s">
        <v>76</v>
      </c>
      <c r="M3639" t="s"/>
      <c r="N3639" t="s">
        <v>1435</v>
      </c>
      <c r="O3639" t="s">
        <v>78</v>
      </c>
      <c r="P3639" t="s">
        <v>2602</v>
      </c>
      <c r="Q3639" t="s"/>
      <c r="R3639" t="s">
        <v>79</v>
      </c>
      <c r="S3639" t="s">
        <v>718</v>
      </c>
      <c r="T3639" t="s">
        <v>81</v>
      </c>
      <c r="U3639" t="s">
        <v>82</v>
      </c>
      <c r="V3639" t="s">
        <v>83</v>
      </c>
      <c r="W3639" t="s">
        <v>109</v>
      </c>
      <c r="X3639" t="s"/>
      <c r="Y3639" t="s">
        <v>85</v>
      </c>
      <c r="Z3639">
        <f>HYPERLINK("https://hotel-media.eclerx.com/savepage/tk_15462413408557386_sr_188.html","info")</f>
        <v/>
      </c>
      <c r="AA3639" t="n">
        <v>228048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37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2071481</v>
      </c>
      <c r="AZ3639" t="s">
        <v>2603</v>
      </c>
      <c r="BA3639" t="s"/>
      <c r="BB3639" t="n">
        <v>64003</v>
      </c>
      <c r="BC3639" t="n">
        <v>52.50438</v>
      </c>
      <c r="BD3639" t="n">
        <v>52.50438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2601</v>
      </c>
      <c r="F3640" t="n">
        <v>2204321</v>
      </c>
      <c r="G3640" t="s">
        <v>74</v>
      </c>
      <c r="H3640" t="s">
        <v>75</v>
      </c>
      <c r="I3640" t="s"/>
      <c r="J3640" t="s">
        <v>74</v>
      </c>
      <c r="K3640" t="n">
        <v>69</v>
      </c>
      <c r="L3640" t="s">
        <v>76</v>
      </c>
      <c r="M3640" t="s"/>
      <c r="N3640" t="s">
        <v>2604</v>
      </c>
      <c r="O3640" t="s">
        <v>78</v>
      </c>
      <c r="P3640" t="s">
        <v>2602</v>
      </c>
      <c r="Q3640" t="s"/>
      <c r="R3640" t="s">
        <v>79</v>
      </c>
      <c r="S3640" t="s">
        <v>367</v>
      </c>
      <c r="T3640" t="s">
        <v>81</v>
      </c>
      <c r="U3640" t="s">
        <v>82</v>
      </c>
      <c r="V3640" t="s">
        <v>83</v>
      </c>
      <c r="W3640" t="s">
        <v>109</v>
      </c>
      <c r="X3640" t="s"/>
      <c r="Y3640" t="s">
        <v>85</v>
      </c>
      <c r="Z3640">
        <f>HYPERLINK("https://hotel-media.eclerx.com/savepage/tk_15462413408557386_sr_188.html","info")</f>
        <v/>
      </c>
      <c r="AA3640" t="n">
        <v>228048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37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2071481</v>
      </c>
      <c r="AZ3640" t="s">
        <v>2603</v>
      </c>
      <c r="BA3640" t="s"/>
      <c r="BB3640" t="n">
        <v>64003</v>
      </c>
      <c r="BC3640" t="n">
        <v>52.50438</v>
      </c>
      <c r="BD3640" t="n">
        <v>52.50438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2601</v>
      </c>
      <c r="F3641" t="n">
        <v>2204321</v>
      </c>
      <c r="G3641" t="s">
        <v>74</v>
      </c>
      <c r="H3641" t="s">
        <v>75</v>
      </c>
      <c r="I3641" t="s"/>
      <c r="J3641" t="s">
        <v>74</v>
      </c>
      <c r="K3641" t="n">
        <v>69</v>
      </c>
      <c r="L3641" t="s">
        <v>76</v>
      </c>
      <c r="M3641" t="s"/>
      <c r="N3641" t="s">
        <v>1688</v>
      </c>
      <c r="O3641" t="s">
        <v>78</v>
      </c>
      <c r="P3641" t="s">
        <v>2602</v>
      </c>
      <c r="Q3641" t="s"/>
      <c r="R3641" t="s">
        <v>79</v>
      </c>
      <c r="S3641" t="s">
        <v>367</v>
      </c>
      <c r="T3641" t="s">
        <v>81</v>
      </c>
      <c r="U3641" t="s">
        <v>82</v>
      </c>
      <c r="V3641" t="s">
        <v>83</v>
      </c>
      <c r="W3641" t="s">
        <v>109</v>
      </c>
      <c r="X3641" t="s"/>
      <c r="Y3641" t="s">
        <v>85</v>
      </c>
      <c r="Z3641">
        <f>HYPERLINK("https://hotel-media.eclerx.com/savepage/tk_15462413408557386_sr_188.html","info")</f>
        <v/>
      </c>
      <c r="AA3641" t="n">
        <v>228048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37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2071481</v>
      </c>
      <c r="AZ3641" t="s">
        <v>2603</v>
      </c>
      <c r="BA3641" t="s"/>
      <c r="BB3641" t="n">
        <v>64003</v>
      </c>
      <c r="BC3641" t="n">
        <v>52.50438</v>
      </c>
      <c r="BD3641" t="n">
        <v>52.50438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2601</v>
      </c>
      <c r="F3642" t="n">
        <v>2204321</v>
      </c>
      <c r="G3642" t="s">
        <v>74</v>
      </c>
      <c r="H3642" t="s">
        <v>75</v>
      </c>
      <c r="I3642" t="s"/>
      <c r="J3642" t="s">
        <v>74</v>
      </c>
      <c r="K3642" t="n">
        <v>69</v>
      </c>
      <c r="L3642" t="s">
        <v>76</v>
      </c>
      <c r="M3642" t="s"/>
      <c r="N3642" t="s">
        <v>1436</v>
      </c>
      <c r="O3642" t="s">
        <v>78</v>
      </c>
      <c r="P3642" t="s">
        <v>2602</v>
      </c>
      <c r="Q3642" t="s"/>
      <c r="R3642" t="s">
        <v>79</v>
      </c>
      <c r="S3642" t="s">
        <v>367</v>
      </c>
      <c r="T3642" t="s">
        <v>81</v>
      </c>
      <c r="U3642" t="s">
        <v>82</v>
      </c>
      <c r="V3642" t="s">
        <v>83</v>
      </c>
      <c r="W3642" t="s">
        <v>109</v>
      </c>
      <c r="X3642" t="s"/>
      <c r="Y3642" t="s">
        <v>85</v>
      </c>
      <c r="Z3642">
        <f>HYPERLINK("https://hotel-media.eclerx.com/savepage/tk_15462413408557386_sr_188.html","info")</f>
        <v/>
      </c>
      <c r="AA3642" t="n">
        <v>228048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37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2071481</v>
      </c>
      <c r="AZ3642" t="s">
        <v>2603</v>
      </c>
      <c r="BA3642" t="s"/>
      <c r="BB3642" t="n">
        <v>64003</v>
      </c>
      <c r="BC3642" t="n">
        <v>52.50438</v>
      </c>
      <c r="BD3642" t="n">
        <v>52.50438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2601</v>
      </c>
      <c r="F3643" t="n">
        <v>2204321</v>
      </c>
      <c r="G3643" t="s">
        <v>74</v>
      </c>
      <c r="H3643" t="s">
        <v>75</v>
      </c>
      <c r="I3643" t="s"/>
      <c r="J3643" t="s">
        <v>74</v>
      </c>
      <c r="K3643" t="n">
        <v>69</v>
      </c>
      <c r="L3643" t="s">
        <v>76</v>
      </c>
      <c r="M3643" t="s"/>
      <c r="N3643" t="s">
        <v>2604</v>
      </c>
      <c r="O3643" t="s">
        <v>78</v>
      </c>
      <c r="P3643" t="s">
        <v>2602</v>
      </c>
      <c r="Q3643" t="s"/>
      <c r="R3643" t="s">
        <v>79</v>
      </c>
      <c r="S3643" t="s">
        <v>367</v>
      </c>
      <c r="T3643" t="s">
        <v>81</v>
      </c>
      <c r="U3643" t="s">
        <v>82</v>
      </c>
      <c r="V3643" t="s">
        <v>83</v>
      </c>
      <c r="W3643" t="s">
        <v>109</v>
      </c>
      <c r="X3643" t="s"/>
      <c r="Y3643" t="s">
        <v>85</v>
      </c>
      <c r="Z3643">
        <f>HYPERLINK("https://hotel-media.eclerx.com/savepage/tk_15462413408557386_sr_188.html","info")</f>
        <v/>
      </c>
      <c r="AA3643" t="n">
        <v>228048</v>
      </c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37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2071481</v>
      </c>
      <c r="AZ3643" t="s">
        <v>2603</v>
      </c>
      <c r="BA3643" t="s"/>
      <c r="BB3643" t="n">
        <v>64003</v>
      </c>
      <c r="BC3643" t="n">
        <v>52.50438</v>
      </c>
      <c r="BD3643" t="n">
        <v>52.50438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2601</v>
      </c>
      <c r="F3644" t="n">
        <v>2204321</v>
      </c>
      <c r="G3644" t="s">
        <v>74</v>
      </c>
      <c r="H3644" t="s">
        <v>75</v>
      </c>
      <c r="I3644" t="s"/>
      <c r="J3644" t="s">
        <v>74</v>
      </c>
      <c r="K3644" t="n">
        <v>69</v>
      </c>
      <c r="L3644" t="s">
        <v>76</v>
      </c>
      <c r="M3644" t="s"/>
      <c r="N3644" t="s">
        <v>1688</v>
      </c>
      <c r="O3644" t="s">
        <v>78</v>
      </c>
      <c r="P3644" t="s">
        <v>2602</v>
      </c>
      <c r="Q3644" t="s"/>
      <c r="R3644" t="s">
        <v>79</v>
      </c>
      <c r="S3644" t="s">
        <v>367</v>
      </c>
      <c r="T3644" t="s">
        <v>81</v>
      </c>
      <c r="U3644" t="s">
        <v>82</v>
      </c>
      <c r="V3644" t="s">
        <v>83</v>
      </c>
      <c r="W3644" t="s">
        <v>109</v>
      </c>
      <c r="X3644" t="s"/>
      <c r="Y3644" t="s">
        <v>85</v>
      </c>
      <c r="Z3644">
        <f>HYPERLINK("https://hotel-media.eclerx.com/savepage/tk_15462413408557386_sr_188.html","info")</f>
        <v/>
      </c>
      <c r="AA3644" t="n">
        <v>228048</v>
      </c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37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2071481</v>
      </c>
      <c r="AZ3644" t="s">
        <v>2603</v>
      </c>
      <c r="BA3644" t="s"/>
      <c r="BB3644" t="n">
        <v>64003</v>
      </c>
      <c r="BC3644" t="n">
        <v>52.50438</v>
      </c>
      <c r="BD3644" t="n">
        <v>52.50438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2601</v>
      </c>
      <c r="F3645" t="n">
        <v>2204321</v>
      </c>
      <c r="G3645" t="s">
        <v>74</v>
      </c>
      <c r="H3645" t="s">
        <v>75</v>
      </c>
      <c r="I3645" t="s"/>
      <c r="J3645" t="s">
        <v>74</v>
      </c>
      <c r="K3645" t="n">
        <v>69</v>
      </c>
      <c r="L3645" t="s">
        <v>76</v>
      </c>
      <c r="M3645" t="s"/>
      <c r="N3645" t="s">
        <v>1436</v>
      </c>
      <c r="O3645" t="s">
        <v>78</v>
      </c>
      <c r="P3645" t="s">
        <v>2602</v>
      </c>
      <c r="Q3645" t="s"/>
      <c r="R3645" t="s">
        <v>79</v>
      </c>
      <c r="S3645" t="s">
        <v>367</v>
      </c>
      <c r="T3645" t="s">
        <v>81</v>
      </c>
      <c r="U3645" t="s">
        <v>82</v>
      </c>
      <c r="V3645" t="s">
        <v>83</v>
      </c>
      <c r="W3645" t="s">
        <v>109</v>
      </c>
      <c r="X3645" t="s"/>
      <c r="Y3645" t="s">
        <v>85</v>
      </c>
      <c r="Z3645">
        <f>HYPERLINK("https://hotel-media.eclerx.com/savepage/tk_15462413408557386_sr_188.html","info")</f>
        <v/>
      </c>
      <c r="AA3645" t="n">
        <v>228048</v>
      </c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37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2071481</v>
      </c>
      <c r="AZ3645" t="s">
        <v>2603</v>
      </c>
      <c r="BA3645" t="s"/>
      <c r="BB3645" t="n">
        <v>64003</v>
      </c>
      <c r="BC3645" t="n">
        <v>52.50438</v>
      </c>
      <c r="BD3645" t="n">
        <v>52.50438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2601</v>
      </c>
      <c r="F3646" t="n">
        <v>2204321</v>
      </c>
      <c r="G3646" t="s">
        <v>74</v>
      </c>
      <c r="H3646" t="s">
        <v>75</v>
      </c>
      <c r="I3646" t="s"/>
      <c r="J3646" t="s">
        <v>74</v>
      </c>
      <c r="K3646" t="n">
        <v>69</v>
      </c>
      <c r="L3646" t="s">
        <v>76</v>
      </c>
      <c r="M3646" t="s"/>
      <c r="N3646" t="s">
        <v>2604</v>
      </c>
      <c r="O3646" t="s">
        <v>78</v>
      </c>
      <c r="P3646" t="s">
        <v>2602</v>
      </c>
      <c r="Q3646" t="s"/>
      <c r="R3646" t="s">
        <v>79</v>
      </c>
      <c r="S3646" t="s">
        <v>367</v>
      </c>
      <c r="T3646" t="s">
        <v>81</v>
      </c>
      <c r="U3646" t="s">
        <v>82</v>
      </c>
      <c r="V3646" t="s">
        <v>83</v>
      </c>
      <c r="W3646" t="s">
        <v>109</v>
      </c>
      <c r="X3646" t="s"/>
      <c r="Y3646" t="s">
        <v>85</v>
      </c>
      <c r="Z3646">
        <f>HYPERLINK("https://hotel-media.eclerx.com/savepage/tk_15462413408557386_sr_188.html","info")</f>
        <v/>
      </c>
      <c r="AA3646" t="n">
        <v>228048</v>
      </c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37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2071481</v>
      </c>
      <c r="AZ3646" t="s">
        <v>2603</v>
      </c>
      <c r="BA3646" t="s"/>
      <c r="BB3646" t="n">
        <v>64003</v>
      </c>
      <c r="BC3646" t="n">
        <v>52.50438</v>
      </c>
      <c r="BD3646" t="n">
        <v>52.50438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2601</v>
      </c>
      <c r="F3647" t="n">
        <v>2204321</v>
      </c>
      <c r="G3647" t="s">
        <v>74</v>
      </c>
      <c r="H3647" t="s">
        <v>75</v>
      </c>
      <c r="I3647" t="s"/>
      <c r="J3647" t="s">
        <v>74</v>
      </c>
      <c r="K3647" t="n">
        <v>69</v>
      </c>
      <c r="L3647" t="s">
        <v>76</v>
      </c>
      <c r="M3647" t="s"/>
      <c r="N3647" t="s">
        <v>1688</v>
      </c>
      <c r="O3647" t="s">
        <v>78</v>
      </c>
      <c r="P3647" t="s">
        <v>2602</v>
      </c>
      <c r="Q3647" t="s"/>
      <c r="R3647" t="s">
        <v>79</v>
      </c>
      <c r="S3647" t="s">
        <v>367</v>
      </c>
      <c r="T3647" t="s">
        <v>81</v>
      </c>
      <c r="U3647" t="s">
        <v>82</v>
      </c>
      <c r="V3647" t="s">
        <v>83</v>
      </c>
      <c r="W3647" t="s">
        <v>109</v>
      </c>
      <c r="X3647" t="s"/>
      <c r="Y3647" t="s">
        <v>85</v>
      </c>
      <c r="Z3647">
        <f>HYPERLINK("https://hotel-media.eclerx.com/savepage/tk_15462413408557386_sr_188.html","info")</f>
        <v/>
      </c>
      <c r="AA3647" t="n">
        <v>228048</v>
      </c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37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2071481</v>
      </c>
      <c r="AZ3647" t="s">
        <v>2603</v>
      </c>
      <c r="BA3647" t="s"/>
      <c r="BB3647" t="n">
        <v>64003</v>
      </c>
      <c r="BC3647" t="n">
        <v>52.50438</v>
      </c>
      <c r="BD3647" t="n">
        <v>52.50438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2601</v>
      </c>
      <c r="F3648" t="n">
        <v>2204321</v>
      </c>
      <c r="G3648" t="s">
        <v>74</v>
      </c>
      <c r="H3648" t="s">
        <v>75</v>
      </c>
      <c r="I3648" t="s"/>
      <c r="J3648" t="s">
        <v>74</v>
      </c>
      <c r="K3648" t="n">
        <v>76</v>
      </c>
      <c r="L3648" t="s">
        <v>76</v>
      </c>
      <c r="M3648" t="s"/>
      <c r="N3648" t="s">
        <v>2605</v>
      </c>
      <c r="O3648" t="s">
        <v>78</v>
      </c>
      <c r="P3648" t="s">
        <v>2602</v>
      </c>
      <c r="Q3648" t="s"/>
      <c r="R3648" t="s">
        <v>79</v>
      </c>
      <c r="S3648" t="s">
        <v>718</v>
      </c>
      <c r="T3648" t="s">
        <v>81</v>
      </c>
      <c r="U3648" t="s">
        <v>82</v>
      </c>
      <c r="V3648" t="s">
        <v>83</v>
      </c>
      <c r="W3648" t="s">
        <v>109</v>
      </c>
      <c r="X3648" t="s"/>
      <c r="Y3648" t="s">
        <v>85</v>
      </c>
      <c r="Z3648">
        <f>HYPERLINK("https://hotel-media.eclerx.com/savepage/tk_15462413408557386_sr_188.html","info")</f>
        <v/>
      </c>
      <c r="AA3648" t="n">
        <v>228048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37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2071481</v>
      </c>
      <c r="AZ3648" t="s">
        <v>2603</v>
      </c>
      <c r="BA3648" t="s"/>
      <c r="BB3648" t="n">
        <v>64003</v>
      </c>
      <c r="BC3648" t="n">
        <v>52.50438</v>
      </c>
      <c r="BD3648" t="n">
        <v>52.50438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2601</v>
      </c>
      <c r="F3649" t="n">
        <v>2204321</v>
      </c>
      <c r="G3649" t="s">
        <v>74</v>
      </c>
      <c r="H3649" t="s">
        <v>75</v>
      </c>
      <c r="I3649" t="s"/>
      <c r="J3649" t="s">
        <v>74</v>
      </c>
      <c r="K3649" t="n">
        <v>76</v>
      </c>
      <c r="L3649" t="s">
        <v>76</v>
      </c>
      <c r="M3649" t="s"/>
      <c r="N3649" t="s">
        <v>1692</v>
      </c>
      <c r="O3649" t="s">
        <v>78</v>
      </c>
      <c r="P3649" t="s">
        <v>2602</v>
      </c>
      <c r="Q3649" t="s"/>
      <c r="R3649" t="s">
        <v>79</v>
      </c>
      <c r="S3649" t="s">
        <v>718</v>
      </c>
      <c r="T3649" t="s">
        <v>81</v>
      </c>
      <c r="U3649" t="s">
        <v>82</v>
      </c>
      <c r="V3649" t="s">
        <v>83</v>
      </c>
      <c r="W3649" t="s">
        <v>109</v>
      </c>
      <c r="X3649" t="s"/>
      <c r="Y3649" t="s">
        <v>85</v>
      </c>
      <c r="Z3649">
        <f>HYPERLINK("https://hotel-media.eclerx.com/savepage/tk_15462413408557386_sr_188.html","info")</f>
        <v/>
      </c>
      <c r="AA3649" t="n">
        <v>228048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37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2071481</v>
      </c>
      <c r="AZ3649" t="s">
        <v>2603</v>
      </c>
      <c r="BA3649" t="s"/>
      <c r="BB3649" t="n">
        <v>64003</v>
      </c>
      <c r="BC3649" t="n">
        <v>52.50438</v>
      </c>
      <c r="BD3649" t="n">
        <v>52.50438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2601</v>
      </c>
      <c r="F3650" t="n">
        <v>2204321</v>
      </c>
      <c r="G3650" t="s">
        <v>74</v>
      </c>
      <c r="H3650" t="s">
        <v>75</v>
      </c>
      <c r="I3650" t="s"/>
      <c r="J3650" t="s">
        <v>74</v>
      </c>
      <c r="K3650" t="n">
        <v>87</v>
      </c>
      <c r="L3650" t="s">
        <v>76</v>
      </c>
      <c r="M3650" t="s"/>
      <c r="N3650" t="s">
        <v>1436</v>
      </c>
      <c r="O3650" t="s">
        <v>78</v>
      </c>
      <c r="P3650" t="s">
        <v>2602</v>
      </c>
      <c r="Q3650" t="s"/>
      <c r="R3650" t="s">
        <v>79</v>
      </c>
      <c r="S3650" t="s">
        <v>181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>
        <f>HYPERLINK("https://hotel-media.eclerx.com/savepage/tk_15462413408557386_sr_188.html","info")</f>
        <v/>
      </c>
      <c r="AA3650" t="n">
        <v>228048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37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2071481</v>
      </c>
      <c r="AZ3650" t="s">
        <v>2603</v>
      </c>
      <c r="BA3650" t="s"/>
      <c r="BB3650" t="n">
        <v>64003</v>
      </c>
      <c r="BC3650" t="n">
        <v>52.50438</v>
      </c>
      <c r="BD3650" t="n">
        <v>52.50438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2601</v>
      </c>
      <c r="F3651" t="n">
        <v>2204321</v>
      </c>
      <c r="G3651" t="s">
        <v>74</v>
      </c>
      <c r="H3651" t="s">
        <v>75</v>
      </c>
      <c r="I3651" t="s"/>
      <c r="J3651" t="s">
        <v>74</v>
      </c>
      <c r="K3651" t="n">
        <v>87</v>
      </c>
      <c r="L3651" t="s">
        <v>76</v>
      </c>
      <c r="M3651" t="s"/>
      <c r="N3651" t="s">
        <v>2604</v>
      </c>
      <c r="O3651" t="s">
        <v>78</v>
      </c>
      <c r="P3651" t="s">
        <v>2602</v>
      </c>
      <c r="Q3651" t="s"/>
      <c r="R3651" t="s">
        <v>79</v>
      </c>
      <c r="S3651" t="s">
        <v>181</v>
      </c>
      <c r="T3651" t="s">
        <v>81</v>
      </c>
      <c r="U3651" t="s">
        <v>82</v>
      </c>
      <c r="V3651" t="s">
        <v>83</v>
      </c>
      <c r="W3651" t="s">
        <v>84</v>
      </c>
      <c r="X3651" t="s"/>
      <c r="Y3651" t="s">
        <v>85</v>
      </c>
      <c r="Z3651">
        <f>HYPERLINK("https://hotel-media.eclerx.com/savepage/tk_15462413408557386_sr_188.html","info")</f>
        <v/>
      </c>
      <c r="AA3651" t="n">
        <v>228048</v>
      </c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37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2071481</v>
      </c>
      <c r="AZ3651" t="s">
        <v>2603</v>
      </c>
      <c r="BA3651" t="s"/>
      <c r="BB3651" t="n">
        <v>64003</v>
      </c>
      <c r="BC3651" t="n">
        <v>52.50438</v>
      </c>
      <c r="BD3651" t="n">
        <v>52.50438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2601</v>
      </c>
      <c r="F3652" t="n">
        <v>2204321</v>
      </c>
      <c r="G3652" t="s">
        <v>74</v>
      </c>
      <c r="H3652" t="s">
        <v>75</v>
      </c>
      <c r="I3652" t="s"/>
      <c r="J3652" t="s">
        <v>74</v>
      </c>
      <c r="K3652" t="n">
        <v>87</v>
      </c>
      <c r="L3652" t="s">
        <v>76</v>
      </c>
      <c r="M3652" t="s"/>
      <c r="N3652" t="s">
        <v>1688</v>
      </c>
      <c r="O3652" t="s">
        <v>78</v>
      </c>
      <c r="P3652" t="s">
        <v>2602</v>
      </c>
      <c r="Q3652" t="s"/>
      <c r="R3652" t="s">
        <v>79</v>
      </c>
      <c r="S3652" t="s">
        <v>181</v>
      </c>
      <c r="T3652" t="s">
        <v>81</v>
      </c>
      <c r="U3652" t="s">
        <v>82</v>
      </c>
      <c r="V3652" t="s">
        <v>83</v>
      </c>
      <c r="W3652" t="s">
        <v>84</v>
      </c>
      <c r="X3652" t="s"/>
      <c r="Y3652" t="s">
        <v>85</v>
      </c>
      <c r="Z3652">
        <f>HYPERLINK("https://hotel-media.eclerx.com/savepage/tk_15462413408557386_sr_188.html","info")</f>
        <v/>
      </c>
      <c r="AA3652" t="n">
        <v>228048</v>
      </c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37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2071481</v>
      </c>
      <c r="AZ3652" t="s">
        <v>2603</v>
      </c>
      <c r="BA3652" t="s"/>
      <c r="BB3652" t="n">
        <v>64003</v>
      </c>
      <c r="BC3652" t="n">
        <v>52.50438</v>
      </c>
      <c r="BD3652" t="n">
        <v>52.50438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2601</v>
      </c>
      <c r="F3653" t="n">
        <v>2204321</v>
      </c>
      <c r="G3653" t="s">
        <v>74</v>
      </c>
      <c r="H3653" t="s">
        <v>75</v>
      </c>
      <c r="I3653" t="s"/>
      <c r="J3653" t="s">
        <v>74</v>
      </c>
      <c r="K3653" t="n">
        <v>87</v>
      </c>
      <c r="L3653" t="s">
        <v>76</v>
      </c>
      <c r="M3653" t="s"/>
      <c r="N3653" t="s">
        <v>1436</v>
      </c>
      <c r="O3653" t="s">
        <v>78</v>
      </c>
      <c r="P3653" t="s">
        <v>2602</v>
      </c>
      <c r="Q3653" t="s"/>
      <c r="R3653" t="s">
        <v>79</v>
      </c>
      <c r="S3653" t="s">
        <v>181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>
        <f>HYPERLINK("https://hotel-media.eclerx.com/savepage/tk_15462413408557386_sr_188.html","info")</f>
        <v/>
      </c>
      <c r="AA3653" t="n">
        <v>228048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37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2071481</v>
      </c>
      <c r="AZ3653" t="s">
        <v>2603</v>
      </c>
      <c r="BA3653" t="s"/>
      <c r="BB3653" t="n">
        <v>64003</v>
      </c>
      <c r="BC3653" t="n">
        <v>52.50438</v>
      </c>
      <c r="BD3653" t="n">
        <v>52.50438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2601</v>
      </c>
      <c r="F3654" t="n">
        <v>2204321</v>
      </c>
      <c r="G3654" t="s">
        <v>74</v>
      </c>
      <c r="H3654" t="s">
        <v>75</v>
      </c>
      <c r="I3654" t="s"/>
      <c r="J3654" t="s">
        <v>74</v>
      </c>
      <c r="K3654" t="n">
        <v>87</v>
      </c>
      <c r="L3654" t="s">
        <v>76</v>
      </c>
      <c r="M3654" t="s"/>
      <c r="N3654" t="s">
        <v>2604</v>
      </c>
      <c r="O3654" t="s">
        <v>78</v>
      </c>
      <c r="P3654" t="s">
        <v>2602</v>
      </c>
      <c r="Q3654" t="s"/>
      <c r="R3654" t="s">
        <v>79</v>
      </c>
      <c r="S3654" t="s">
        <v>181</v>
      </c>
      <c r="T3654" t="s">
        <v>81</v>
      </c>
      <c r="U3654" t="s">
        <v>82</v>
      </c>
      <c r="V3654" t="s">
        <v>83</v>
      </c>
      <c r="W3654" t="s">
        <v>84</v>
      </c>
      <c r="X3654" t="s"/>
      <c r="Y3654" t="s">
        <v>85</v>
      </c>
      <c r="Z3654">
        <f>HYPERLINK("https://hotel-media.eclerx.com/savepage/tk_15462413408557386_sr_188.html","info")</f>
        <v/>
      </c>
      <c r="AA3654" t="n">
        <v>228048</v>
      </c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37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2071481</v>
      </c>
      <c r="AZ3654" t="s">
        <v>2603</v>
      </c>
      <c r="BA3654" t="s"/>
      <c r="BB3654" t="n">
        <v>64003</v>
      </c>
      <c r="BC3654" t="n">
        <v>52.50438</v>
      </c>
      <c r="BD3654" t="n">
        <v>52.50438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2601</v>
      </c>
      <c r="F3655" t="n">
        <v>2204321</v>
      </c>
      <c r="G3655" t="s">
        <v>74</v>
      </c>
      <c r="H3655" t="s">
        <v>75</v>
      </c>
      <c r="I3655" t="s"/>
      <c r="J3655" t="s">
        <v>74</v>
      </c>
      <c r="K3655" t="n">
        <v>87</v>
      </c>
      <c r="L3655" t="s">
        <v>76</v>
      </c>
      <c r="M3655" t="s"/>
      <c r="N3655" t="s">
        <v>1688</v>
      </c>
      <c r="O3655" t="s">
        <v>78</v>
      </c>
      <c r="P3655" t="s">
        <v>2602</v>
      </c>
      <c r="Q3655" t="s"/>
      <c r="R3655" t="s">
        <v>79</v>
      </c>
      <c r="S3655" t="s">
        <v>181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>
        <f>HYPERLINK("https://hotel-media.eclerx.com/savepage/tk_15462413408557386_sr_188.html","info")</f>
        <v/>
      </c>
      <c r="AA3655" t="n">
        <v>228048</v>
      </c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37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2071481</v>
      </c>
      <c r="AZ3655" t="s">
        <v>2603</v>
      </c>
      <c r="BA3655" t="s"/>
      <c r="BB3655" t="n">
        <v>64003</v>
      </c>
      <c r="BC3655" t="n">
        <v>52.50438</v>
      </c>
      <c r="BD3655" t="n">
        <v>52.50438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2601</v>
      </c>
      <c r="F3656" t="n">
        <v>2204321</v>
      </c>
      <c r="G3656" t="s">
        <v>74</v>
      </c>
      <c r="H3656" t="s">
        <v>75</v>
      </c>
      <c r="I3656" t="s"/>
      <c r="J3656" t="s">
        <v>74</v>
      </c>
      <c r="K3656" t="n">
        <v>98</v>
      </c>
      <c r="L3656" t="s">
        <v>76</v>
      </c>
      <c r="M3656" t="s"/>
      <c r="N3656" t="s">
        <v>1435</v>
      </c>
      <c r="O3656" t="s">
        <v>78</v>
      </c>
      <c r="P3656" t="s">
        <v>2602</v>
      </c>
      <c r="Q3656" t="s"/>
      <c r="R3656" t="s">
        <v>79</v>
      </c>
      <c r="S3656" t="s">
        <v>656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>
        <f>HYPERLINK("https://hotel-media.eclerx.com/savepage/tk_15462413408557386_sr_188.html","info")</f>
        <v/>
      </c>
      <c r="AA3656" t="n">
        <v>228048</v>
      </c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37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2071481</v>
      </c>
      <c r="AZ3656" t="s">
        <v>2603</v>
      </c>
      <c r="BA3656" t="s"/>
      <c r="BB3656" t="n">
        <v>64003</v>
      </c>
      <c r="BC3656" t="n">
        <v>52.50438</v>
      </c>
      <c r="BD3656" t="n">
        <v>52.50438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2601</v>
      </c>
      <c r="F3657" t="n">
        <v>2204321</v>
      </c>
      <c r="G3657" t="s">
        <v>74</v>
      </c>
      <c r="H3657" t="s">
        <v>75</v>
      </c>
      <c r="I3657" t="s"/>
      <c r="J3657" t="s">
        <v>74</v>
      </c>
      <c r="K3657" t="n">
        <v>98</v>
      </c>
      <c r="L3657" t="s">
        <v>76</v>
      </c>
      <c r="M3657" t="s"/>
      <c r="N3657" t="s">
        <v>2605</v>
      </c>
      <c r="O3657" t="s">
        <v>78</v>
      </c>
      <c r="P3657" t="s">
        <v>2602</v>
      </c>
      <c r="Q3657" t="s"/>
      <c r="R3657" t="s">
        <v>79</v>
      </c>
      <c r="S3657" t="s">
        <v>656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>
        <f>HYPERLINK("https://hotel-media.eclerx.com/savepage/tk_15462413408557386_sr_188.html","info")</f>
        <v/>
      </c>
      <c r="AA3657" t="n">
        <v>228048</v>
      </c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37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2071481</v>
      </c>
      <c r="AZ3657" t="s">
        <v>2603</v>
      </c>
      <c r="BA3657" t="s"/>
      <c r="BB3657" t="n">
        <v>64003</v>
      </c>
      <c r="BC3657" t="n">
        <v>52.50438</v>
      </c>
      <c r="BD3657" t="n">
        <v>52.50438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864</v>
      </c>
      <c r="F3658" t="n">
        <v>3609905</v>
      </c>
      <c r="G3658" t="s">
        <v>74</v>
      </c>
      <c r="H3658" t="s">
        <v>75</v>
      </c>
      <c r="I3658" t="s"/>
      <c r="J3658" t="s">
        <v>74</v>
      </c>
      <c r="K3658" t="n">
        <v>140</v>
      </c>
      <c r="L3658" t="s">
        <v>76</v>
      </c>
      <c r="M3658" t="s"/>
      <c r="N3658" t="s">
        <v>327</v>
      </c>
      <c r="O3658" t="s">
        <v>78</v>
      </c>
      <c r="P3658" t="s">
        <v>865</v>
      </c>
      <c r="Q3658" t="s"/>
      <c r="R3658" t="s">
        <v>112</v>
      </c>
      <c r="S3658" t="s">
        <v>866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>
        <f>HYPERLINK("https://hotel-media.eclerx.com/savepage/tk_1546241753114512_sr_189.html","info")</f>
        <v/>
      </c>
      <c r="AA3658" t="n">
        <v>275122</v>
      </c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232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2071796</v>
      </c>
      <c r="AZ3658" t="s">
        <v>867</v>
      </c>
      <c r="BA3658" t="s"/>
      <c r="BB3658" t="n">
        <v>69463</v>
      </c>
      <c r="BC3658" t="n">
        <v>52.515806</v>
      </c>
      <c r="BD3658" t="n">
        <v>52.515806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864</v>
      </c>
      <c r="F3659" t="n">
        <v>3609905</v>
      </c>
      <c r="G3659" t="s">
        <v>74</v>
      </c>
      <c r="H3659" t="s">
        <v>75</v>
      </c>
      <c r="I3659" t="s"/>
      <c r="J3659" t="s">
        <v>74</v>
      </c>
      <c r="K3659" t="n">
        <v>180</v>
      </c>
      <c r="L3659" t="s">
        <v>76</v>
      </c>
      <c r="M3659" t="s"/>
      <c r="N3659" t="s">
        <v>203</v>
      </c>
      <c r="O3659" t="s">
        <v>78</v>
      </c>
      <c r="P3659" t="s">
        <v>865</v>
      </c>
      <c r="Q3659" t="s"/>
      <c r="R3659" t="s">
        <v>112</v>
      </c>
      <c r="S3659" t="s">
        <v>868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>
        <f>HYPERLINK("https://hotel-media.eclerx.com/savepage/tk_1546241753114512_sr_189.html","info")</f>
        <v/>
      </c>
      <c r="AA3659" t="n">
        <v>275122</v>
      </c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232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2071796</v>
      </c>
      <c r="AZ3659" t="s">
        <v>867</v>
      </c>
      <c r="BA3659" t="s"/>
      <c r="BB3659" t="n">
        <v>69463</v>
      </c>
      <c r="BC3659" t="n">
        <v>52.515806</v>
      </c>
      <c r="BD3659" t="n">
        <v>52.515806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2667</v>
      </c>
      <c r="F3660" t="n">
        <v>5172605</v>
      </c>
      <c r="G3660" t="s">
        <v>74</v>
      </c>
      <c r="H3660" t="s">
        <v>75</v>
      </c>
      <c r="I3660" t="s"/>
      <c r="J3660" t="s">
        <v>74</v>
      </c>
      <c r="K3660" t="n">
        <v>131.25</v>
      </c>
      <c r="L3660" t="s">
        <v>76</v>
      </c>
      <c r="M3660" t="s"/>
      <c r="N3660" t="s">
        <v>95</v>
      </c>
      <c r="O3660" t="s">
        <v>78</v>
      </c>
      <c r="P3660" t="s">
        <v>2667</v>
      </c>
      <c r="Q3660" t="s"/>
      <c r="R3660" t="s">
        <v>112</v>
      </c>
      <c r="S3660" t="s">
        <v>2668</v>
      </c>
      <c r="T3660" t="s">
        <v>81</v>
      </c>
      <c r="U3660" t="s">
        <v>82</v>
      </c>
      <c r="V3660" t="s">
        <v>83</v>
      </c>
      <c r="W3660" t="s">
        <v>109</v>
      </c>
      <c r="X3660" t="s"/>
      <c r="Y3660" t="s">
        <v>85</v>
      </c>
      <c r="Z3660">
        <f>HYPERLINK("https://hotel-media.eclerx.com/savepage/tk_15462422096174777_sr_189.html","info")</f>
        <v/>
      </c>
      <c r="AA3660" t="n">
        <v>210748</v>
      </c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442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1003368</v>
      </c>
      <c r="AZ3660" t="s">
        <v>2669</v>
      </c>
      <c r="BA3660" t="s"/>
      <c r="BB3660" t="n">
        <v>431010</v>
      </c>
      <c r="BC3660" t="n">
        <v>52.528573</v>
      </c>
      <c r="BD3660" t="n">
        <v>52.528573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2667</v>
      </c>
      <c r="F3661" t="n">
        <v>5172605</v>
      </c>
      <c r="G3661" t="s">
        <v>74</v>
      </c>
      <c r="H3661" t="s">
        <v>75</v>
      </c>
      <c r="I3661" t="s"/>
      <c r="J3661" t="s">
        <v>74</v>
      </c>
      <c r="K3661" t="n">
        <v>161.25</v>
      </c>
      <c r="L3661" t="s">
        <v>76</v>
      </c>
      <c r="M3661" t="s"/>
      <c r="N3661" t="s">
        <v>597</v>
      </c>
      <c r="O3661" t="s">
        <v>78</v>
      </c>
      <c r="P3661" t="s">
        <v>2667</v>
      </c>
      <c r="Q3661" t="s"/>
      <c r="R3661" t="s">
        <v>112</v>
      </c>
      <c r="S3661" t="s">
        <v>2670</v>
      </c>
      <c r="T3661" t="s">
        <v>81</v>
      </c>
      <c r="U3661" t="s">
        <v>82</v>
      </c>
      <c r="V3661" t="s">
        <v>83</v>
      </c>
      <c r="W3661" t="s">
        <v>109</v>
      </c>
      <c r="X3661" t="s"/>
      <c r="Y3661" t="s">
        <v>85</v>
      </c>
      <c r="Z3661">
        <f>HYPERLINK("https://hotel-media.eclerx.com/savepage/tk_15462422096174777_sr_189.html","info")</f>
        <v/>
      </c>
      <c r="AA3661" t="n">
        <v>210748</v>
      </c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442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1003368</v>
      </c>
      <c r="AZ3661" t="s">
        <v>2669</v>
      </c>
      <c r="BA3661" t="s"/>
      <c r="BB3661" t="n">
        <v>431010</v>
      </c>
      <c r="BC3661" t="n">
        <v>52.528573</v>
      </c>
      <c r="BD3661" t="n">
        <v>52.528573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2232</v>
      </c>
      <c r="F3662" t="n">
        <v>-1</v>
      </c>
      <c r="G3662" t="s">
        <v>74</v>
      </c>
      <c r="H3662" t="s">
        <v>75</v>
      </c>
      <c r="I3662" t="s"/>
      <c r="J3662" t="s">
        <v>74</v>
      </c>
      <c r="K3662" t="n">
        <v>41.22</v>
      </c>
      <c r="L3662" t="s">
        <v>76</v>
      </c>
      <c r="M3662" t="s"/>
      <c r="N3662" t="s">
        <v>93</v>
      </c>
      <c r="O3662" t="s">
        <v>78</v>
      </c>
      <c r="P3662" t="s">
        <v>2232</v>
      </c>
      <c r="Q3662" t="s"/>
      <c r="R3662" t="s">
        <v>171</v>
      </c>
      <c r="S3662" t="s">
        <v>2233</v>
      </c>
      <c r="T3662" t="s">
        <v>81</v>
      </c>
      <c r="U3662" t="s">
        <v>82</v>
      </c>
      <c r="V3662" t="s">
        <v>83</v>
      </c>
      <c r="W3662" t="s">
        <v>109</v>
      </c>
      <c r="X3662" t="s"/>
      <c r="Y3662" t="s">
        <v>85</v>
      </c>
      <c r="Z3662">
        <f>HYPERLINK("https://hotel-media.eclerx.com/savepage/tk_1546241482257063_sr_189.html","info")</f>
        <v/>
      </c>
      <c r="AA3662" t="n">
        <v>-2071695</v>
      </c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102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2071695</v>
      </c>
      <c r="AZ3662" t="s">
        <v>2234</v>
      </c>
      <c r="BA3662" t="s"/>
      <c r="BB3662" t="n">
        <v>3194</v>
      </c>
      <c r="BC3662" t="n">
        <v>52.49586</v>
      </c>
      <c r="BD3662" t="n">
        <v>52.49586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2232</v>
      </c>
      <c r="F3663" t="n">
        <v>-1</v>
      </c>
      <c r="G3663" t="s">
        <v>74</v>
      </c>
      <c r="H3663" t="s">
        <v>75</v>
      </c>
      <c r="I3663" t="s"/>
      <c r="J3663" t="s">
        <v>74</v>
      </c>
      <c r="K3663" t="n">
        <v>48.5</v>
      </c>
      <c r="L3663" t="s">
        <v>76</v>
      </c>
      <c r="M3663" t="s"/>
      <c r="N3663" t="s">
        <v>95</v>
      </c>
      <c r="O3663" t="s">
        <v>78</v>
      </c>
      <c r="P3663" t="s">
        <v>2232</v>
      </c>
      <c r="Q3663" t="s"/>
      <c r="R3663" t="s">
        <v>171</v>
      </c>
      <c r="S3663" t="s">
        <v>2235</v>
      </c>
      <c r="T3663" t="s">
        <v>81</v>
      </c>
      <c r="U3663" t="s">
        <v>82</v>
      </c>
      <c r="V3663" t="s">
        <v>83</v>
      </c>
      <c r="W3663" t="s">
        <v>109</v>
      </c>
      <c r="X3663" t="s"/>
      <c r="Y3663" t="s">
        <v>85</v>
      </c>
      <c r="Z3663">
        <f>HYPERLINK("https://hotel-media.eclerx.com/savepage/tk_1546241482257063_sr_189.html","info")</f>
        <v/>
      </c>
      <c r="AA3663" t="n">
        <v>-2071695</v>
      </c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102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2071695</v>
      </c>
      <c r="AZ3663" t="s">
        <v>2234</v>
      </c>
      <c r="BA3663" t="s"/>
      <c r="BB3663" t="n">
        <v>3194</v>
      </c>
      <c r="BC3663" t="n">
        <v>52.49586</v>
      </c>
      <c r="BD3663" t="n">
        <v>52.49586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2232</v>
      </c>
      <c r="F3664" t="n">
        <v>-1</v>
      </c>
      <c r="G3664" t="s">
        <v>74</v>
      </c>
      <c r="H3664" t="s">
        <v>75</v>
      </c>
      <c r="I3664" t="s"/>
      <c r="J3664" t="s">
        <v>74</v>
      </c>
      <c r="K3664" t="n">
        <v>58.5</v>
      </c>
      <c r="L3664" t="s">
        <v>76</v>
      </c>
      <c r="M3664" t="s"/>
      <c r="N3664" t="s">
        <v>201</v>
      </c>
      <c r="O3664" t="s">
        <v>78</v>
      </c>
      <c r="P3664" t="s">
        <v>2232</v>
      </c>
      <c r="Q3664" t="s"/>
      <c r="R3664" t="s">
        <v>171</v>
      </c>
      <c r="S3664" t="s">
        <v>1953</v>
      </c>
      <c r="T3664" t="s">
        <v>81</v>
      </c>
      <c r="U3664" t="s">
        <v>82</v>
      </c>
      <c r="V3664" t="s">
        <v>83</v>
      </c>
      <c r="W3664" t="s">
        <v>109</v>
      </c>
      <c r="X3664" t="s"/>
      <c r="Y3664" t="s">
        <v>85</v>
      </c>
      <c r="Z3664">
        <f>HYPERLINK("https://hotel-media.eclerx.com/savepage/tk_1546241482257063_sr_189.html","info")</f>
        <v/>
      </c>
      <c r="AA3664" t="n">
        <v>-2071695</v>
      </c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102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2071695</v>
      </c>
      <c r="AZ3664" t="s">
        <v>2234</v>
      </c>
      <c r="BA3664" t="s"/>
      <c r="BB3664" t="n">
        <v>3194</v>
      </c>
      <c r="BC3664" t="n">
        <v>52.49586</v>
      </c>
      <c r="BD3664" t="n">
        <v>52.49586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358</v>
      </c>
      <c r="F3665" t="n">
        <v>2211911</v>
      </c>
      <c r="G3665" t="s">
        <v>74</v>
      </c>
      <c r="H3665" t="s">
        <v>75</v>
      </c>
      <c r="I3665" t="s"/>
      <c r="J3665" t="s">
        <v>74</v>
      </c>
      <c r="K3665" t="n">
        <v>59</v>
      </c>
      <c r="L3665" t="s">
        <v>76</v>
      </c>
      <c r="M3665" t="s"/>
      <c r="N3665" t="s">
        <v>359</v>
      </c>
      <c r="O3665" t="s">
        <v>78</v>
      </c>
      <c r="P3665" t="s">
        <v>360</v>
      </c>
      <c r="Q3665" t="s"/>
      <c r="R3665" t="s">
        <v>79</v>
      </c>
      <c r="S3665" t="s">
        <v>286</v>
      </c>
      <c r="T3665" t="s">
        <v>81</v>
      </c>
      <c r="U3665" t="s">
        <v>82</v>
      </c>
      <c r="V3665" t="s">
        <v>83</v>
      </c>
      <c r="W3665" t="s">
        <v>109</v>
      </c>
      <c r="X3665" t="s"/>
      <c r="Y3665" t="s">
        <v>85</v>
      </c>
      <c r="Z3665">
        <f>HYPERLINK("https://hotel-media.eclerx.com/savepage/tk_15462412975535507_sr_188.html","info")</f>
        <v/>
      </c>
      <c r="AA3665" t="n">
        <v>228050</v>
      </c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12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2071684</v>
      </c>
      <c r="AZ3665" t="s">
        <v>361</v>
      </c>
      <c r="BA3665" t="s"/>
      <c r="BB3665" t="n">
        <v>588354</v>
      </c>
      <c r="BC3665" t="n">
        <v>52.502733</v>
      </c>
      <c r="BD3665" t="n">
        <v>52.502733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358</v>
      </c>
      <c r="F3666" t="n">
        <v>2211911</v>
      </c>
      <c r="G3666" t="s">
        <v>74</v>
      </c>
      <c r="H3666" t="s">
        <v>75</v>
      </c>
      <c r="I3666" t="s"/>
      <c r="J3666" t="s">
        <v>74</v>
      </c>
      <c r="K3666" t="n">
        <v>65</v>
      </c>
      <c r="L3666" t="s">
        <v>76</v>
      </c>
      <c r="M3666" t="s"/>
      <c r="N3666" t="s">
        <v>362</v>
      </c>
      <c r="O3666" t="s">
        <v>78</v>
      </c>
      <c r="P3666" t="s">
        <v>360</v>
      </c>
      <c r="Q3666" t="s"/>
      <c r="R3666" t="s">
        <v>79</v>
      </c>
      <c r="S3666" t="s">
        <v>363</v>
      </c>
      <c r="T3666" t="s">
        <v>81</v>
      </c>
      <c r="U3666" t="s">
        <v>82</v>
      </c>
      <c r="V3666" t="s">
        <v>83</v>
      </c>
      <c r="W3666" t="s">
        <v>109</v>
      </c>
      <c r="X3666" t="s"/>
      <c r="Y3666" t="s">
        <v>85</v>
      </c>
      <c r="Z3666">
        <f>HYPERLINK("https://hotel-media.eclerx.com/savepage/tk_15462412975535507_sr_188.html","info")</f>
        <v/>
      </c>
      <c r="AA3666" t="n">
        <v>228050</v>
      </c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12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2071684</v>
      </c>
      <c r="AZ3666" t="s">
        <v>361</v>
      </c>
      <c r="BA3666" t="s"/>
      <c r="BB3666" t="n">
        <v>588354</v>
      </c>
      <c r="BC3666" t="n">
        <v>52.502733</v>
      </c>
      <c r="BD3666" t="n">
        <v>52.502733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358</v>
      </c>
      <c r="F3667" t="n">
        <v>2211911</v>
      </c>
      <c r="G3667" t="s">
        <v>74</v>
      </c>
      <c r="H3667" t="s">
        <v>75</v>
      </c>
      <c r="I3667" t="s"/>
      <c r="J3667" t="s">
        <v>74</v>
      </c>
      <c r="K3667" t="n">
        <v>59</v>
      </c>
      <c r="L3667" t="s">
        <v>76</v>
      </c>
      <c r="M3667" t="s"/>
      <c r="N3667" t="s">
        <v>364</v>
      </c>
      <c r="O3667" t="s">
        <v>78</v>
      </c>
      <c r="P3667" t="s">
        <v>360</v>
      </c>
      <c r="Q3667" t="s"/>
      <c r="R3667" t="s">
        <v>79</v>
      </c>
      <c r="S3667" t="s">
        <v>286</v>
      </c>
      <c r="T3667" t="s">
        <v>81</v>
      </c>
      <c r="U3667" t="s">
        <v>82</v>
      </c>
      <c r="V3667" t="s">
        <v>83</v>
      </c>
      <c r="W3667" t="s">
        <v>109</v>
      </c>
      <c r="X3667" t="s"/>
      <c r="Y3667" t="s">
        <v>85</v>
      </c>
      <c r="Z3667">
        <f>HYPERLINK("https://hotel-media.eclerx.com/savepage/tk_15462412975535507_sr_188.html","info")</f>
        <v/>
      </c>
      <c r="AA3667" t="n">
        <v>228050</v>
      </c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12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2071684</v>
      </c>
      <c r="AZ3667" t="s">
        <v>361</v>
      </c>
      <c r="BA3667" t="s"/>
      <c r="BB3667" t="n">
        <v>588354</v>
      </c>
      <c r="BC3667" t="n">
        <v>52.502733</v>
      </c>
      <c r="BD3667" t="n">
        <v>52.502733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358</v>
      </c>
      <c r="F3668" t="n">
        <v>2211911</v>
      </c>
      <c r="G3668" t="s">
        <v>74</v>
      </c>
      <c r="H3668" t="s">
        <v>75</v>
      </c>
      <c r="I3668" t="s"/>
      <c r="J3668" t="s">
        <v>74</v>
      </c>
      <c r="K3668" t="n">
        <v>59</v>
      </c>
      <c r="L3668" t="s">
        <v>76</v>
      </c>
      <c r="M3668" t="s"/>
      <c r="N3668" t="s">
        <v>365</v>
      </c>
      <c r="O3668" t="s">
        <v>78</v>
      </c>
      <c r="P3668" t="s">
        <v>360</v>
      </c>
      <c r="Q3668" t="s"/>
      <c r="R3668" t="s">
        <v>79</v>
      </c>
      <c r="S3668" t="s">
        <v>286</v>
      </c>
      <c r="T3668" t="s">
        <v>81</v>
      </c>
      <c r="U3668" t="s">
        <v>82</v>
      </c>
      <c r="V3668" t="s">
        <v>83</v>
      </c>
      <c r="W3668" t="s">
        <v>109</v>
      </c>
      <c r="X3668" t="s"/>
      <c r="Y3668" t="s">
        <v>85</v>
      </c>
      <c r="Z3668">
        <f>HYPERLINK("https://hotel-media.eclerx.com/savepage/tk_15462412975535507_sr_188.html","info")</f>
        <v/>
      </c>
      <c r="AA3668" t="n">
        <v>228050</v>
      </c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12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2071684</v>
      </c>
      <c r="AZ3668" t="s">
        <v>361</v>
      </c>
      <c r="BA3668" t="s"/>
      <c r="BB3668" t="n">
        <v>588354</v>
      </c>
      <c r="BC3668" t="n">
        <v>52.502733</v>
      </c>
      <c r="BD3668" t="n">
        <v>52.502733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358</v>
      </c>
      <c r="F3669" t="n">
        <v>2211911</v>
      </c>
      <c r="G3669" t="s">
        <v>74</v>
      </c>
      <c r="H3669" t="s">
        <v>75</v>
      </c>
      <c r="I3669" t="s"/>
      <c r="J3669" t="s">
        <v>74</v>
      </c>
      <c r="K3669" t="n">
        <v>59</v>
      </c>
      <c r="L3669" t="s">
        <v>76</v>
      </c>
      <c r="M3669" t="s"/>
      <c r="N3669" t="s">
        <v>364</v>
      </c>
      <c r="O3669" t="s">
        <v>78</v>
      </c>
      <c r="P3669" t="s">
        <v>360</v>
      </c>
      <c r="Q3669" t="s"/>
      <c r="R3669" t="s">
        <v>79</v>
      </c>
      <c r="S3669" t="s">
        <v>286</v>
      </c>
      <c r="T3669" t="s">
        <v>81</v>
      </c>
      <c r="U3669" t="s">
        <v>82</v>
      </c>
      <c r="V3669" t="s">
        <v>83</v>
      </c>
      <c r="W3669" t="s">
        <v>109</v>
      </c>
      <c r="X3669" t="s"/>
      <c r="Y3669" t="s">
        <v>85</v>
      </c>
      <c r="Z3669">
        <f>HYPERLINK("https://hotel-media.eclerx.com/savepage/tk_15462412975535507_sr_188.html","info")</f>
        <v/>
      </c>
      <c r="AA3669" t="n">
        <v>228050</v>
      </c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12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2071684</v>
      </c>
      <c r="AZ3669" t="s">
        <v>361</v>
      </c>
      <c r="BA3669" t="s"/>
      <c r="BB3669" t="n">
        <v>588354</v>
      </c>
      <c r="BC3669" t="n">
        <v>52.502733</v>
      </c>
      <c r="BD3669" t="n">
        <v>52.502733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358</v>
      </c>
      <c r="F3670" t="n">
        <v>2211911</v>
      </c>
      <c r="G3670" t="s">
        <v>74</v>
      </c>
      <c r="H3670" t="s">
        <v>75</v>
      </c>
      <c r="I3670" t="s"/>
      <c r="J3670" t="s">
        <v>74</v>
      </c>
      <c r="K3670" t="n">
        <v>65</v>
      </c>
      <c r="L3670" t="s">
        <v>76</v>
      </c>
      <c r="M3670" t="s"/>
      <c r="N3670" t="s">
        <v>366</v>
      </c>
      <c r="O3670" t="s">
        <v>78</v>
      </c>
      <c r="P3670" t="s">
        <v>360</v>
      </c>
      <c r="Q3670" t="s"/>
      <c r="R3670" t="s">
        <v>79</v>
      </c>
      <c r="S3670" t="s">
        <v>363</v>
      </c>
      <c r="T3670" t="s">
        <v>81</v>
      </c>
      <c r="U3670" t="s">
        <v>82</v>
      </c>
      <c r="V3670" t="s">
        <v>83</v>
      </c>
      <c r="W3670" t="s">
        <v>109</v>
      </c>
      <c r="X3670" t="s"/>
      <c r="Y3670" t="s">
        <v>85</v>
      </c>
      <c r="Z3670">
        <f>HYPERLINK("https://hotel-media.eclerx.com/savepage/tk_15462412975535507_sr_188.html","info")</f>
        <v/>
      </c>
      <c r="AA3670" t="n">
        <v>228050</v>
      </c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12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2071684</v>
      </c>
      <c r="AZ3670" t="s">
        <v>361</v>
      </c>
      <c r="BA3670" t="s"/>
      <c r="BB3670" t="n">
        <v>588354</v>
      </c>
      <c r="BC3670" t="n">
        <v>52.502733</v>
      </c>
      <c r="BD3670" t="n">
        <v>52.502733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358</v>
      </c>
      <c r="F3671" t="n">
        <v>2211911</v>
      </c>
      <c r="G3671" t="s">
        <v>74</v>
      </c>
      <c r="H3671" t="s">
        <v>75</v>
      </c>
      <c r="I3671" t="s"/>
      <c r="J3671" t="s">
        <v>74</v>
      </c>
      <c r="K3671" t="n">
        <v>69</v>
      </c>
      <c r="L3671" t="s">
        <v>76</v>
      </c>
      <c r="M3671" t="s"/>
      <c r="N3671" t="s">
        <v>365</v>
      </c>
      <c r="O3671" t="s">
        <v>78</v>
      </c>
      <c r="P3671" t="s">
        <v>360</v>
      </c>
      <c r="Q3671" t="s"/>
      <c r="R3671" t="s">
        <v>79</v>
      </c>
      <c r="S3671" t="s">
        <v>367</v>
      </c>
      <c r="T3671" t="s">
        <v>81</v>
      </c>
      <c r="U3671" t="s">
        <v>82</v>
      </c>
      <c r="V3671" t="s">
        <v>83</v>
      </c>
      <c r="W3671" t="s">
        <v>84</v>
      </c>
      <c r="X3671" t="s"/>
      <c r="Y3671" t="s">
        <v>85</v>
      </c>
      <c r="Z3671">
        <f>HYPERLINK("https://hotel-media.eclerx.com/savepage/tk_15462412975535507_sr_188.html","info")</f>
        <v/>
      </c>
      <c r="AA3671" t="n">
        <v>228050</v>
      </c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12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2071684</v>
      </c>
      <c r="AZ3671" t="s">
        <v>361</v>
      </c>
      <c r="BA3671" t="s"/>
      <c r="BB3671" t="n">
        <v>588354</v>
      </c>
      <c r="BC3671" t="n">
        <v>52.502733</v>
      </c>
      <c r="BD3671" t="n">
        <v>52.502733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358</v>
      </c>
      <c r="F3672" t="n">
        <v>2211911</v>
      </c>
      <c r="G3672" t="s">
        <v>74</v>
      </c>
      <c r="H3672" t="s">
        <v>75</v>
      </c>
      <c r="I3672" t="s"/>
      <c r="J3672" t="s">
        <v>74</v>
      </c>
      <c r="K3672" t="n">
        <v>69</v>
      </c>
      <c r="L3672" t="s">
        <v>76</v>
      </c>
      <c r="M3672" t="s"/>
      <c r="N3672" t="s">
        <v>364</v>
      </c>
      <c r="O3672" t="s">
        <v>78</v>
      </c>
      <c r="P3672" t="s">
        <v>360</v>
      </c>
      <c r="Q3672" t="s"/>
      <c r="R3672" t="s">
        <v>79</v>
      </c>
      <c r="S3672" t="s">
        <v>367</v>
      </c>
      <c r="T3672" t="s">
        <v>81</v>
      </c>
      <c r="U3672" t="s">
        <v>82</v>
      </c>
      <c r="V3672" t="s">
        <v>83</v>
      </c>
      <c r="W3672" t="s">
        <v>84</v>
      </c>
      <c r="X3672" t="s"/>
      <c r="Y3672" t="s">
        <v>85</v>
      </c>
      <c r="Z3672">
        <f>HYPERLINK("https://hotel-media.eclerx.com/savepage/tk_15462412975535507_sr_188.html","info")</f>
        <v/>
      </c>
      <c r="AA3672" t="n">
        <v>228050</v>
      </c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12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2071684</v>
      </c>
      <c r="AZ3672" t="s">
        <v>361</v>
      </c>
      <c r="BA3672" t="s"/>
      <c r="BB3672" t="n">
        <v>588354</v>
      </c>
      <c r="BC3672" t="n">
        <v>52.502733</v>
      </c>
      <c r="BD3672" t="n">
        <v>52.502733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358</v>
      </c>
      <c r="F3673" t="n">
        <v>2211911</v>
      </c>
      <c r="G3673" t="s">
        <v>74</v>
      </c>
      <c r="H3673" t="s">
        <v>75</v>
      </c>
      <c r="I3673" t="s"/>
      <c r="J3673" t="s">
        <v>74</v>
      </c>
      <c r="K3673" t="n">
        <v>69</v>
      </c>
      <c r="L3673" t="s">
        <v>76</v>
      </c>
      <c r="M3673" t="s"/>
      <c r="N3673" t="s">
        <v>365</v>
      </c>
      <c r="O3673" t="s">
        <v>78</v>
      </c>
      <c r="P3673" t="s">
        <v>360</v>
      </c>
      <c r="Q3673" t="s"/>
      <c r="R3673" t="s">
        <v>79</v>
      </c>
      <c r="S3673" t="s">
        <v>367</v>
      </c>
      <c r="T3673" t="s">
        <v>81</v>
      </c>
      <c r="U3673" t="s">
        <v>82</v>
      </c>
      <c r="V3673" t="s">
        <v>83</v>
      </c>
      <c r="W3673" t="s">
        <v>84</v>
      </c>
      <c r="X3673" t="s"/>
      <c r="Y3673" t="s">
        <v>85</v>
      </c>
      <c r="Z3673">
        <f>HYPERLINK("https://hotel-media.eclerx.com/savepage/tk_15462412975535507_sr_188.html","info")</f>
        <v/>
      </c>
      <c r="AA3673" t="n">
        <v>228050</v>
      </c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12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2071684</v>
      </c>
      <c r="AZ3673" t="s">
        <v>361</v>
      </c>
      <c r="BA3673" t="s"/>
      <c r="BB3673" t="n">
        <v>588354</v>
      </c>
      <c r="BC3673" t="n">
        <v>52.502733</v>
      </c>
      <c r="BD3673" t="n">
        <v>52.502733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358</v>
      </c>
      <c r="F3674" t="n">
        <v>2211911</v>
      </c>
      <c r="G3674" t="s">
        <v>74</v>
      </c>
      <c r="H3674" t="s">
        <v>75</v>
      </c>
      <c r="I3674" t="s"/>
      <c r="J3674" t="s">
        <v>74</v>
      </c>
      <c r="K3674" t="n">
        <v>69</v>
      </c>
      <c r="L3674" t="s">
        <v>76</v>
      </c>
      <c r="M3674" t="s"/>
      <c r="N3674" t="s">
        <v>364</v>
      </c>
      <c r="O3674" t="s">
        <v>78</v>
      </c>
      <c r="P3674" t="s">
        <v>360</v>
      </c>
      <c r="Q3674" t="s"/>
      <c r="R3674" t="s">
        <v>79</v>
      </c>
      <c r="S3674" t="s">
        <v>367</v>
      </c>
      <c r="T3674" t="s">
        <v>81</v>
      </c>
      <c r="U3674" t="s">
        <v>82</v>
      </c>
      <c r="V3674" t="s">
        <v>83</v>
      </c>
      <c r="W3674" t="s">
        <v>84</v>
      </c>
      <c r="X3674" t="s"/>
      <c r="Y3674" t="s">
        <v>85</v>
      </c>
      <c r="Z3674">
        <f>HYPERLINK("https://hotel-media.eclerx.com/savepage/tk_15462412975535507_sr_188.html","info")</f>
        <v/>
      </c>
      <c r="AA3674" t="n">
        <v>228050</v>
      </c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12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2071684</v>
      </c>
      <c r="AZ3674" t="s">
        <v>361</v>
      </c>
      <c r="BA3674" t="s"/>
      <c r="BB3674" t="n">
        <v>588354</v>
      </c>
      <c r="BC3674" t="n">
        <v>52.502733</v>
      </c>
      <c r="BD3674" t="n">
        <v>52.502733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358</v>
      </c>
      <c r="F3675" t="n">
        <v>2211911</v>
      </c>
      <c r="G3675" t="s">
        <v>74</v>
      </c>
      <c r="H3675" t="s">
        <v>75</v>
      </c>
      <c r="I3675" t="s"/>
      <c r="J3675" t="s">
        <v>74</v>
      </c>
      <c r="K3675" t="n">
        <v>87</v>
      </c>
      <c r="L3675" t="s">
        <v>76</v>
      </c>
      <c r="M3675" t="s"/>
      <c r="N3675" t="s">
        <v>362</v>
      </c>
      <c r="O3675" t="s">
        <v>78</v>
      </c>
      <c r="P3675" t="s">
        <v>360</v>
      </c>
      <c r="Q3675" t="s"/>
      <c r="R3675" t="s">
        <v>79</v>
      </c>
      <c r="S3675" t="s">
        <v>181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>
        <f>HYPERLINK("https://hotel-media.eclerx.com/savepage/tk_15462412975535507_sr_188.html","info")</f>
        <v/>
      </c>
      <c r="AA3675" t="n">
        <v>228050</v>
      </c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12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2071684</v>
      </c>
      <c r="AZ3675" t="s">
        <v>361</v>
      </c>
      <c r="BA3675" t="s"/>
      <c r="BB3675" t="n">
        <v>588354</v>
      </c>
      <c r="BC3675" t="n">
        <v>52.502733</v>
      </c>
      <c r="BD3675" t="n">
        <v>52.502733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358</v>
      </c>
      <c r="F3676" t="n">
        <v>2211911</v>
      </c>
      <c r="G3676" t="s">
        <v>74</v>
      </c>
      <c r="H3676" t="s">
        <v>75</v>
      </c>
      <c r="I3676" t="s"/>
      <c r="J3676" t="s">
        <v>74</v>
      </c>
      <c r="K3676" t="n">
        <v>87</v>
      </c>
      <c r="L3676" t="s">
        <v>76</v>
      </c>
      <c r="M3676" t="s"/>
      <c r="N3676" t="s">
        <v>366</v>
      </c>
      <c r="O3676" t="s">
        <v>78</v>
      </c>
      <c r="P3676" t="s">
        <v>360</v>
      </c>
      <c r="Q3676" t="s"/>
      <c r="R3676" t="s">
        <v>79</v>
      </c>
      <c r="S3676" t="s">
        <v>181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>
        <f>HYPERLINK("https://hotel-media.eclerx.com/savepage/tk_15462412975535507_sr_188.html","info")</f>
        <v/>
      </c>
      <c r="AA3676" t="n">
        <v>228050</v>
      </c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12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2071684</v>
      </c>
      <c r="AZ3676" t="s">
        <v>361</v>
      </c>
      <c r="BA3676" t="s"/>
      <c r="BB3676" t="n">
        <v>588354</v>
      </c>
      <c r="BC3676" t="n">
        <v>52.502733</v>
      </c>
      <c r="BD3676" t="n">
        <v>52.502733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1238</v>
      </c>
      <c r="F3677" t="n">
        <v>578572</v>
      </c>
      <c r="G3677" t="s">
        <v>74</v>
      </c>
      <c r="H3677" t="s">
        <v>75</v>
      </c>
      <c r="I3677" t="s"/>
      <c r="J3677" t="s">
        <v>74</v>
      </c>
      <c r="K3677" t="n">
        <v>113.04</v>
      </c>
      <c r="L3677" t="s">
        <v>76</v>
      </c>
      <c r="M3677" t="s"/>
      <c r="N3677" t="s">
        <v>1239</v>
      </c>
      <c r="O3677" t="s">
        <v>78</v>
      </c>
      <c r="P3677" t="s">
        <v>1240</v>
      </c>
      <c r="Q3677" t="s"/>
      <c r="R3677" t="s">
        <v>107</v>
      </c>
      <c r="S3677" t="s">
        <v>1241</v>
      </c>
      <c r="T3677" t="s">
        <v>81</v>
      </c>
      <c r="U3677" t="s">
        <v>82</v>
      </c>
      <c r="V3677" t="s">
        <v>83</v>
      </c>
      <c r="W3677" t="s">
        <v>109</v>
      </c>
      <c r="X3677" t="s"/>
      <c r="Y3677" t="s">
        <v>85</v>
      </c>
      <c r="Z3677">
        <f>HYPERLINK("https://hotel-media.eclerx.com/savepage/tk_15462422666408968_sr_189.html","info")</f>
        <v/>
      </c>
      <c r="AA3677" t="n">
        <v>133703</v>
      </c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470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1302939</v>
      </c>
      <c r="AZ3677" t="s">
        <v>1242</v>
      </c>
      <c r="BA3677" t="s"/>
      <c r="BB3677" t="n">
        <v>5896</v>
      </c>
      <c r="BC3677" t="n">
        <v>52.505766</v>
      </c>
      <c r="BD3677" t="n">
        <v>52.505766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1238</v>
      </c>
      <c r="F3678" t="n">
        <v>578572</v>
      </c>
      <c r="G3678" t="s">
        <v>74</v>
      </c>
      <c r="H3678" t="s">
        <v>75</v>
      </c>
      <c r="I3678" t="s"/>
      <c r="J3678" t="s">
        <v>74</v>
      </c>
      <c r="K3678" t="n">
        <v>130.05</v>
      </c>
      <c r="L3678" t="s">
        <v>76</v>
      </c>
      <c r="M3678" t="s"/>
      <c r="N3678" t="s">
        <v>218</v>
      </c>
      <c r="O3678" t="s">
        <v>78</v>
      </c>
      <c r="P3678" t="s">
        <v>1240</v>
      </c>
      <c r="Q3678" t="s"/>
      <c r="R3678" t="s">
        <v>107</v>
      </c>
      <c r="S3678" t="s">
        <v>1243</v>
      </c>
      <c r="T3678" t="s">
        <v>81</v>
      </c>
      <c r="U3678" t="s">
        <v>82</v>
      </c>
      <c r="V3678" t="s">
        <v>83</v>
      </c>
      <c r="W3678" t="s">
        <v>109</v>
      </c>
      <c r="X3678" t="s"/>
      <c r="Y3678" t="s">
        <v>85</v>
      </c>
      <c r="Z3678">
        <f>HYPERLINK("https://hotel-media.eclerx.com/savepage/tk_15462422666408968_sr_189.html","info")</f>
        <v/>
      </c>
      <c r="AA3678" t="n">
        <v>133703</v>
      </c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470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1302939</v>
      </c>
      <c r="AZ3678" t="s">
        <v>1242</v>
      </c>
      <c r="BA3678" t="s"/>
      <c r="BB3678" t="n">
        <v>5896</v>
      </c>
      <c r="BC3678" t="n">
        <v>52.505766</v>
      </c>
      <c r="BD3678" t="n">
        <v>52.505766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1238</v>
      </c>
      <c r="F3679" t="n">
        <v>578572</v>
      </c>
      <c r="G3679" t="s">
        <v>74</v>
      </c>
      <c r="H3679" t="s">
        <v>75</v>
      </c>
      <c r="I3679" t="s"/>
      <c r="J3679" t="s">
        <v>74</v>
      </c>
      <c r="K3679" t="n">
        <v>153</v>
      </c>
      <c r="L3679" t="s">
        <v>76</v>
      </c>
      <c r="M3679" t="s"/>
      <c r="N3679" t="s">
        <v>182</v>
      </c>
      <c r="O3679" t="s">
        <v>78</v>
      </c>
      <c r="P3679" t="s">
        <v>1240</v>
      </c>
      <c r="Q3679" t="s"/>
      <c r="R3679" t="s">
        <v>107</v>
      </c>
      <c r="S3679" t="s">
        <v>732</v>
      </c>
      <c r="T3679" t="s">
        <v>81</v>
      </c>
      <c r="U3679" t="s">
        <v>82</v>
      </c>
      <c r="V3679" t="s">
        <v>83</v>
      </c>
      <c r="W3679" t="s">
        <v>109</v>
      </c>
      <c r="X3679" t="s"/>
      <c r="Y3679" t="s">
        <v>85</v>
      </c>
      <c r="Z3679">
        <f>HYPERLINK("https://hotel-media.eclerx.com/savepage/tk_15462422666408968_sr_189.html","info")</f>
        <v/>
      </c>
      <c r="AA3679" t="n">
        <v>133703</v>
      </c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470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1302939</v>
      </c>
      <c r="AZ3679" t="s">
        <v>1242</v>
      </c>
      <c r="BA3679" t="s"/>
      <c r="BB3679" t="n">
        <v>5896</v>
      </c>
      <c r="BC3679" t="n">
        <v>52.505766</v>
      </c>
      <c r="BD3679" t="n">
        <v>52.505766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1238</v>
      </c>
      <c r="F3680" t="n">
        <v>578572</v>
      </c>
      <c r="G3680" t="s">
        <v>74</v>
      </c>
      <c r="H3680" t="s">
        <v>75</v>
      </c>
      <c r="I3680" t="s"/>
      <c r="J3680" t="s">
        <v>74</v>
      </c>
      <c r="K3680" t="n">
        <v>189</v>
      </c>
      <c r="L3680" t="s">
        <v>76</v>
      </c>
      <c r="M3680" t="s"/>
      <c r="N3680" t="s">
        <v>218</v>
      </c>
      <c r="O3680" t="s">
        <v>78</v>
      </c>
      <c r="P3680" t="s">
        <v>1240</v>
      </c>
      <c r="Q3680" t="s"/>
      <c r="R3680" t="s">
        <v>107</v>
      </c>
      <c r="S3680" t="s">
        <v>986</v>
      </c>
      <c r="T3680" t="s">
        <v>81</v>
      </c>
      <c r="U3680" t="s">
        <v>82</v>
      </c>
      <c r="V3680" t="s">
        <v>83</v>
      </c>
      <c r="W3680" t="s">
        <v>84</v>
      </c>
      <c r="X3680" t="s"/>
      <c r="Y3680" t="s">
        <v>85</v>
      </c>
      <c r="Z3680">
        <f>HYPERLINK("https://hotel-media.eclerx.com/savepage/tk_15462422666408968_sr_189.html","info")</f>
        <v/>
      </c>
      <c r="AA3680" t="n">
        <v>133703</v>
      </c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470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1302939</v>
      </c>
      <c r="AZ3680" t="s">
        <v>1242</v>
      </c>
      <c r="BA3680" t="s"/>
      <c r="BB3680" t="n">
        <v>5896</v>
      </c>
      <c r="BC3680" t="n">
        <v>52.505766</v>
      </c>
      <c r="BD3680" t="n">
        <v>52.505766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1011</v>
      </c>
      <c r="F3681" t="n">
        <v>-1</v>
      </c>
      <c r="G3681" t="s">
        <v>74</v>
      </c>
      <c r="H3681" t="s">
        <v>75</v>
      </c>
      <c r="I3681" t="s"/>
      <c r="J3681" t="s">
        <v>74</v>
      </c>
      <c r="K3681" t="n">
        <v>49.5</v>
      </c>
      <c r="L3681" t="s">
        <v>76</v>
      </c>
      <c r="M3681" t="s"/>
      <c r="N3681" t="s">
        <v>101</v>
      </c>
      <c r="O3681" t="s">
        <v>78</v>
      </c>
      <c r="P3681" t="s">
        <v>1011</v>
      </c>
      <c r="Q3681" t="s"/>
      <c r="R3681" t="s">
        <v>79</v>
      </c>
      <c r="S3681" t="s">
        <v>1012</v>
      </c>
      <c r="T3681" t="s">
        <v>81</v>
      </c>
      <c r="U3681" t="s">
        <v>82</v>
      </c>
      <c r="V3681" t="s">
        <v>83</v>
      </c>
      <c r="W3681" t="s">
        <v>84</v>
      </c>
      <c r="X3681" t="s"/>
      <c r="Y3681" t="s">
        <v>85</v>
      </c>
      <c r="Z3681">
        <f>HYPERLINK("https://hotel-media.eclerx.com/savepage/tk_15462418881438496_sr_188.html","info")</f>
        <v/>
      </c>
      <c r="AA3681" t="n">
        <v>-3423352</v>
      </c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334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3423352</v>
      </c>
      <c r="AZ3681" t="s">
        <v>1013</v>
      </c>
      <c r="BA3681" t="s"/>
      <c r="BB3681" t="n">
        <v>565311</v>
      </c>
      <c r="BC3681" t="n">
        <v>52.503723</v>
      </c>
      <c r="BD3681" t="n">
        <v>52.503723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1011</v>
      </c>
      <c r="F3682" t="n">
        <v>-1</v>
      </c>
      <c r="G3682" t="s">
        <v>74</v>
      </c>
      <c r="H3682" t="s">
        <v>75</v>
      </c>
      <c r="I3682" t="s"/>
      <c r="J3682" t="s">
        <v>74</v>
      </c>
      <c r="K3682" t="n">
        <v>72</v>
      </c>
      <c r="L3682" t="s">
        <v>76</v>
      </c>
      <c r="M3682" t="s"/>
      <c r="N3682" t="s">
        <v>1014</v>
      </c>
      <c r="O3682" t="s">
        <v>78</v>
      </c>
      <c r="P3682" t="s">
        <v>1011</v>
      </c>
      <c r="Q3682" t="s"/>
      <c r="R3682" t="s">
        <v>79</v>
      </c>
      <c r="S3682" t="s">
        <v>650</v>
      </c>
      <c r="T3682" t="s">
        <v>81</v>
      </c>
      <c r="U3682" t="s">
        <v>82</v>
      </c>
      <c r="V3682" t="s">
        <v>83</v>
      </c>
      <c r="W3682" t="s">
        <v>109</v>
      </c>
      <c r="X3682" t="s"/>
      <c r="Y3682" t="s">
        <v>85</v>
      </c>
      <c r="Z3682">
        <f>HYPERLINK("https://hotel-media.eclerx.com/savepage/tk_15462418881438496_sr_188.html","info")</f>
        <v/>
      </c>
      <c r="AA3682" t="n">
        <v>-3423352</v>
      </c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334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3423352</v>
      </c>
      <c r="AZ3682" t="s">
        <v>1013</v>
      </c>
      <c r="BA3682" t="s"/>
      <c r="BB3682" t="n">
        <v>565311</v>
      </c>
      <c r="BC3682" t="n">
        <v>52.503723</v>
      </c>
      <c r="BD3682" t="n">
        <v>52.503723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1011</v>
      </c>
      <c r="F3683" t="n">
        <v>-1</v>
      </c>
      <c r="G3683" t="s">
        <v>74</v>
      </c>
      <c r="H3683" t="s">
        <v>75</v>
      </c>
      <c r="I3683" t="s"/>
      <c r="J3683" t="s">
        <v>74</v>
      </c>
      <c r="K3683" t="n">
        <v>54</v>
      </c>
      <c r="L3683" t="s">
        <v>76</v>
      </c>
      <c r="M3683" t="s"/>
      <c r="N3683" t="s">
        <v>104</v>
      </c>
      <c r="O3683" t="s">
        <v>78</v>
      </c>
      <c r="P3683" t="s">
        <v>1011</v>
      </c>
      <c r="Q3683" t="s"/>
      <c r="R3683" t="s">
        <v>79</v>
      </c>
      <c r="S3683" t="s">
        <v>1015</v>
      </c>
      <c r="T3683" t="s">
        <v>81</v>
      </c>
      <c r="U3683" t="s">
        <v>82</v>
      </c>
      <c r="V3683" t="s">
        <v>83</v>
      </c>
      <c r="W3683" t="s">
        <v>84</v>
      </c>
      <c r="X3683" t="s"/>
      <c r="Y3683" t="s">
        <v>85</v>
      </c>
      <c r="Z3683">
        <f>HYPERLINK("https://hotel-media.eclerx.com/savepage/tk_15462418881438496_sr_188.html","info")</f>
        <v/>
      </c>
      <c r="AA3683" t="n">
        <v>-3423352</v>
      </c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334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3423352</v>
      </c>
      <c r="AZ3683" t="s">
        <v>1013</v>
      </c>
      <c r="BA3683" t="s"/>
      <c r="BB3683" t="n">
        <v>565311</v>
      </c>
      <c r="BC3683" t="n">
        <v>52.503723</v>
      </c>
      <c r="BD3683" t="n">
        <v>52.503723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2399</v>
      </c>
      <c r="F3684" t="n">
        <v>7656020</v>
      </c>
      <c r="G3684" t="s">
        <v>74</v>
      </c>
      <c r="H3684" t="s">
        <v>75</v>
      </c>
      <c r="I3684" t="s"/>
      <c r="J3684" t="s">
        <v>74</v>
      </c>
      <c r="K3684" t="n">
        <v>146.23</v>
      </c>
      <c r="L3684" t="s">
        <v>76</v>
      </c>
      <c r="M3684" t="s"/>
      <c r="N3684" t="s">
        <v>2400</v>
      </c>
      <c r="O3684" t="s">
        <v>78</v>
      </c>
      <c r="P3684" t="s">
        <v>2401</v>
      </c>
      <c r="Q3684" t="s"/>
      <c r="R3684" t="s">
        <v>112</v>
      </c>
      <c r="S3684" t="s">
        <v>2402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>
        <f>HYPERLINK("https://hotel-media.eclerx.com/savepage/tk_1546241791019787_sr_188.html","info")</f>
        <v/>
      </c>
      <c r="AA3684" t="n">
        <v>278397</v>
      </c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280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4365250</v>
      </c>
      <c r="AZ3684" t="s">
        <v>2403</v>
      </c>
      <c r="BA3684" t="s"/>
      <c r="BB3684" t="n">
        <v>72752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2399</v>
      </c>
      <c r="F3685" t="n">
        <v>7656020</v>
      </c>
      <c r="G3685" t="s">
        <v>74</v>
      </c>
      <c r="H3685" t="s">
        <v>75</v>
      </c>
      <c r="I3685" t="s"/>
      <c r="J3685" t="s">
        <v>74</v>
      </c>
      <c r="K3685" t="n">
        <v>161.99</v>
      </c>
      <c r="L3685" t="s">
        <v>76</v>
      </c>
      <c r="M3685" t="s"/>
      <c r="N3685" t="s">
        <v>1489</v>
      </c>
      <c r="O3685" t="s">
        <v>78</v>
      </c>
      <c r="P3685" t="s">
        <v>2401</v>
      </c>
      <c r="Q3685" t="s"/>
      <c r="R3685" t="s">
        <v>112</v>
      </c>
      <c r="S3685" t="s">
        <v>768</v>
      </c>
      <c r="T3685" t="s">
        <v>81</v>
      </c>
      <c r="U3685" t="s">
        <v>82</v>
      </c>
      <c r="V3685" t="s">
        <v>83</v>
      </c>
      <c r="W3685" t="s">
        <v>84</v>
      </c>
      <c r="X3685" t="s"/>
      <c r="Y3685" t="s">
        <v>85</v>
      </c>
      <c r="Z3685">
        <f>HYPERLINK("https://hotel-media.eclerx.com/savepage/tk_1546241791019787_sr_188.html","info")</f>
        <v/>
      </c>
      <c r="AA3685" t="n">
        <v>278397</v>
      </c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280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4365250</v>
      </c>
      <c r="AZ3685" t="s">
        <v>2403</v>
      </c>
      <c r="BA3685" t="s"/>
      <c r="BB3685" t="n">
        <v>72752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1181</v>
      </c>
      <c r="F3686" t="n">
        <v>3577036</v>
      </c>
      <c r="G3686" t="s">
        <v>74</v>
      </c>
      <c r="H3686" t="s">
        <v>75</v>
      </c>
      <c r="I3686" t="s"/>
      <c r="J3686" t="s">
        <v>74</v>
      </c>
      <c r="K3686" t="n">
        <v>40.99</v>
      </c>
      <c r="L3686" t="s">
        <v>76</v>
      </c>
      <c r="M3686" t="s"/>
      <c r="N3686" t="s">
        <v>1182</v>
      </c>
      <c r="O3686" t="s">
        <v>78</v>
      </c>
      <c r="P3686" t="s">
        <v>1183</v>
      </c>
      <c r="Q3686" t="s"/>
      <c r="R3686" t="s">
        <v>79</v>
      </c>
      <c r="S3686" t="s">
        <v>1184</v>
      </c>
      <c r="T3686" t="s">
        <v>81</v>
      </c>
      <c r="U3686" t="s">
        <v>82</v>
      </c>
      <c r="V3686" t="s">
        <v>83</v>
      </c>
      <c r="W3686" t="s">
        <v>109</v>
      </c>
      <c r="X3686" t="s"/>
      <c r="Y3686" t="s">
        <v>85</v>
      </c>
      <c r="Z3686">
        <f>HYPERLINK("https://hotel-media.eclerx.com/savepage/tk_15462422761098385_sr_189.html","info")</f>
        <v/>
      </c>
      <c r="AA3686" t="n">
        <v>214126</v>
      </c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475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2071825</v>
      </c>
      <c r="AZ3686" t="s">
        <v>1185</v>
      </c>
      <c r="BA3686" t="s"/>
      <c r="BB3686" t="n">
        <v>171987</v>
      </c>
      <c r="BC3686" t="n">
        <v>52.552326</v>
      </c>
      <c r="BD3686" t="n">
        <v>52.552326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1181</v>
      </c>
      <c r="F3687" t="n">
        <v>3577036</v>
      </c>
      <c r="G3687" t="s">
        <v>74</v>
      </c>
      <c r="H3687" t="s">
        <v>75</v>
      </c>
      <c r="I3687" t="s"/>
      <c r="J3687" t="s">
        <v>74</v>
      </c>
      <c r="K3687" t="n">
        <v>69.7</v>
      </c>
      <c r="L3687" t="s">
        <v>76</v>
      </c>
      <c r="M3687" t="s"/>
      <c r="N3687" t="s">
        <v>1186</v>
      </c>
      <c r="O3687" t="s">
        <v>78</v>
      </c>
      <c r="P3687" t="s">
        <v>1183</v>
      </c>
      <c r="Q3687" t="s"/>
      <c r="R3687" t="s">
        <v>79</v>
      </c>
      <c r="S3687" t="s">
        <v>1187</v>
      </c>
      <c r="T3687" t="s">
        <v>81</v>
      </c>
      <c r="U3687" t="s">
        <v>82</v>
      </c>
      <c r="V3687" t="s">
        <v>83</v>
      </c>
      <c r="W3687" t="s">
        <v>109</v>
      </c>
      <c r="X3687" t="s"/>
      <c r="Y3687" t="s">
        <v>85</v>
      </c>
      <c r="Z3687">
        <f>HYPERLINK("https://hotel-media.eclerx.com/savepage/tk_15462422761098385_sr_189.html","info")</f>
        <v/>
      </c>
      <c r="AA3687" t="n">
        <v>214126</v>
      </c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475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2071825</v>
      </c>
      <c r="AZ3687" t="s">
        <v>1185</v>
      </c>
      <c r="BA3687" t="s"/>
      <c r="BB3687" t="n">
        <v>171987</v>
      </c>
      <c r="BC3687" t="n">
        <v>52.552326</v>
      </c>
      <c r="BD3687" t="n">
        <v>52.552326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1181</v>
      </c>
      <c r="F3688" t="n">
        <v>3577036</v>
      </c>
      <c r="G3688" t="s">
        <v>74</v>
      </c>
      <c r="H3688" t="s">
        <v>75</v>
      </c>
      <c r="I3688" t="s"/>
      <c r="J3688" t="s">
        <v>74</v>
      </c>
      <c r="K3688" t="n">
        <v>53.99</v>
      </c>
      <c r="L3688" t="s">
        <v>76</v>
      </c>
      <c r="M3688" t="s"/>
      <c r="N3688" t="s">
        <v>384</v>
      </c>
      <c r="O3688" t="s">
        <v>78</v>
      </c>
      <c r="P3688" t="s">
        <v>1183</v>
      </c>
      <c r="Q3688" t="s"/>
      <c r="R3688" t="s">
        <v>79</v>
      </c>
      <c r="S3688" t="s">
        <v>1188</v>
      </c>
      <c r="T3688" t="s">
        <v>81</v>
      </c>
      <c r="U3688" t="s">
        <v>82</v>
      </c>
      <c r="V3688" t="s">
        <v>83</v>
      </c>
      <c r="W3688" t="s">
        <v>109</v>
      </c>
      <c r="X3688" t="s"/>
      <c r="Y3688" t="s">
        <v>85</v>
      </c>
      <c r="Z3688">
        <f>HYPERLINK("https://hotel-media.eclerx.com/savepage/tk_15462422761098385_sr_189.html","info")</f>
        <v/>
      </c>
      <c r="AA3688" t="n">
        <v>214126</v>
      </c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475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2071825</v>
      </c>
      <c r="AZ3688" t="s">
        <v>1185</v>
      </c>
      <c r="BA3688" t="s"/>
      <c r="BB3688" t="n">
        <v>171987</v>
      </c>
      <c r="BC3688" t="n">
        <v>52.552326</v>
      </c>
      <c r="BD3688" t="n">
        <v>52.552326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1181</v>
      </c>
      <c r="F3689" t="n">
        <v>3577036</v>
      </c>
      <c r="G3689" t="s">
        <v>74</v>
      </c>
      <c r="H3689" t="s">
        <v>75</v>
      </c>
      <c r="I3689" t="s"/>
      <c r="J3689" t="s">
        <v>74</v>
      </c>
      <c r="K3689" t="n">
        <v>70.19</v>
      </c>
      <c r="L3689" t="s">
        <v>76</v>
      </c>
      <c r="M3689" t="s"/>
      <c r="N3689" t="s">
        <v>1189</v>
      </c>
      <c r="O3689" t="s">
        <v>78</v>
      </c>
      <c r="P3689" t="s">
        <v>1183</v>
      </c>
      <c r="Q3689" t="s"/>
      <c r="R3689" t="s">
        <v>79</v>
      </c>
      <c r="S3689" t="s">
        <v>1190</v>
      </c>
      <c r="T3689" t="s">
        <v>81</v>
      </c>
      <c r="U3689" t="s">
        <v>82</v>
      </c>
      <c r="V3689" t="s">
        <v>83</v>
      </c>
      <c r="W3689" t="s">
        <v>109</v>
      </c>
      <c r="X3689" t="s"/>
      <c r="Y3689" t="s">
        <v>85</v>
      </c>
      <c r="Z3689">
        <f>HYPERLINK("https://hotel-media.eclerx.com/savepage/tk_15462422761098385_sr_189.html","info")</f>
        <v/>
      </c>
      <c r="AA3689" t="n">
        <v>214126</v>
      </c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475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2071825</v>
      </c>
      <c r="AZ3689" t="s">
        <v>1185</v>
      </c>
      <c r="BA3689" t="s"/>
      <c r="BB3689" t="n">
        <v>171987</v>
      </c>
      <c r="BC3689" t="n">
        <v>52.552326</v>
      </c>
      <c r="BD3689" t="n">
        <v>52.552326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1181</v>
      </c>
      <c r="F3690" t="n">
        <v>3577036</v>
      </c>
      <c r="G3690" t="s">
        <v>74</v>
      </c>
      <c r="H3690" t="s">
        <v>75</v>
      </c>
      <c r="I3690" t="s"/>
      <c r="J3690" t="s">
        <v>74</v>
      </c>
      <c r="K3690" t="n">
        <v>70.19</v>
      </c>
      <c r="L3690" t="s">
        <v>76</v>
      </c>
      <c r="M3690" t="s"/>
      <c r="N3690" t="s">
        <v>1191</v>
      </c>
      <c r="O3690" t="s">
        <v>78</v>
      </c>
      <c r="P3690" t="s">
        <v>1183</v>
      </c>
      <c r="Q3690" t="s"/>
      <c r="R3690" t="s">
        <v>79</v>
      </c>
      <c r="S3690" t="s">
        <v>1190</v>
      </c>
      <c r="T3690" t="s">
        <v>81</v>
      </c>
      <c r="U3690" t="s">
        <v>82</v>
      </c>
      <c r="V3690" t="s">
        <v>83</v>
      </c>
      <c r="W3690" t="s">
        <v>109</v>
      </c>
      <c r="X3690" t="s"/>
      <c r="Y3690" t="s">
        <v>85</v>
      </c>
      <c r="Z3690">
        <f>HYPERLINK("https://hotel-media.eclerx.com/savepage/tk_15462422761098385_sr_189.html","info")</f>
        <v/>
      </c>
      <c r="AA3690" t="n">
        <v>214126</v>
      </c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475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2071825</v>
      </c>
      <c r="AZ3690" t="s">
        <v>1185</v>
      </c>
      <c r="BA3690" t="s"/>
      <c r="BB3690" t="n">
        <v>171987</v>
      </c>
      <c r="BC3690" t="n">
        <v>52.552326</v>
      </c>
      <c r="BD3690" t="n">
        <v>52.552326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1181</v>
      </c>
      <c r="F3691" t="n">
        <v>3577036</v>
      </c>
      <c r="G3691" t="s">
        <v>74</v>
      </c>
      <c r="H3691" t="s">
        <v>75</v>
      </c>
      <c r="I3691" t="s"/>
      <c r="J3691" t="s">
        <v>74</v>
      </c>
      <c r="K3691" t="n">
        <v>74</v>
      </c>
      <c r="L3691" t="s">
        <v>76</v>
      </c>
      <c r="M3691" t="s"/>
      <c r="N3691" t="s">
        <v>1192</v>
      </c>
      <c r="O3691" t="s">
        <v>78</v>
      </c>
      <c r="P3691" t="s">
        <v>1183</v>
      </c>
      <c r="Q3691" t="s"/>
      <c r="R3691" t="s">
        <v>79</v>
      </c>
      <c r="S3691" t="s">
        <v>600</v>
      </c>
      <c r="T3691" t="s">
        <v>81</v>
      </c>
      <c r="U3691" t="s">
        <v>82</v>
      </c>
      <c r="V3691" t="s">
        <v>83</v>
      </c>
      <c r="W3691" t="s">
        <v>109</v>
      </c>
      <c r="X3691" t="s"/>
      <c r="Y3691" t="s">
        <v>85</v>
      </c>
      <c r="Z3691">
        <f>HYPERLINK("https://hotel-media.eclerx.com/savepage/tk_15462422761098385_sr_189.html","info")</f>
        <v/>
      </c>
      <c r="AA3691" t="n">
        <v>214126</v>
      </c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475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2071825</v>
      </c>
      <c r="AZ3691" t="s">
        <v>1185</v>
      </c>
      <c r="BA3691" t="s"/>
      <c r="BB3691" t="n">
        <v>171987</v>
      </c>
      <c r="BC3691" t="n">
        <v>52.552326</v>
      </c>
      <c r="BD3691" t="n">
        <v>52.552326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1181</v>
      </c>
      <c r="F3692" t="n">
        <v>3577036</v>
      </c>
      <c r="G3692" t="s">
        <v>74</v>
      </c>
      <c r="H3692" t="s">
        <v>75</v>
      </c>
      <c r="I3692" t="s"/>
      <c r="J3692" t="s">
        <v>74</v>
      </c>
      <c r="K3692" t="n">
        <v>91.81</v>
      </c>
      <c r="L3692" t="s">
        <v>76</v>
      </c>
      <c r="M3692" t="s"/>
      <c r="N3692" t="s">
        <v>1193</v>
      </c>
      <c r="O3692" t="s">
        <v>78</v>
      </c>
      <c r="P3692" t="s">
        <v>1183</v>
      </c>
      <c r="Q3692" t="s"/>
      <c r="R3692" t="s">
        <v>79</v>
      </c>
      <c r="S3692" t="s">
        <v>1194</v>
      </c>
      <c r="T3692" t="s">
        <v>81</v>
      </c>
      <c r="U3692" t="s">
        <v>82</v>
      </c>
      <c r="V3692" t="s">
        <v>83</v>
      </c>
      <c r="W3692" t="s">
        <v>109</v>
      </c>
      <c r="X3692" t="s"/>
      <c r="Y3692" t="s">
        <v>85</v>
      </c>
      <c r="Z3692">
        <f>HYPERLINK("https://hotel-media.eclerx.com/savepage/tk_15462422761098385_sr_189.html","info")</f>
        <v/>
      </c>
      <c r="AA3692" t="n">
        <v>214126</v>
      </c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475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2071825</v>
      </c>
      <c r="AZ3692" t="s">
        <v>1185</v>
      </c>
      <c r="BA3692" t="s"/>
      <c r="BB3692" t="n">
        <v>171987</v>
      </c>
      <c r="BC3692" t="n">
        <v>52.552326</v>
      </c>
      <c r="BD3692" t="n">
        <v>52.552326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1781</v>
      </c>
      <c r="F3693" t="n">
        <v>-1</v>
      </c>
      <c r="G3693" t="s">
        <v>74</v>
      </c>
      <c r="H3693" t="s">
        <v>75</v>
      </c>
      <c r="I3693" t="s"/>
      <c r="J3693" t="s">
        <v>74</v>
      </c>
      <c r="K3693" t="n">
        <v>80.09999999999999</v>
      </c>
      <c r="L3693" t="s">
        <v>76</v>
      </c>
      <c r="M3693" t="s"/>
      <c r="N3693" t="s">
        <v>93</v>
      </c>
      <c r="O3693" t="s">
        <v>78</v>
      </c>
      <c r="P3693" t="s">
        <v>1781</v>
      </c>
      <c r="Q3693" t="s"/>
      <c r="R3693" t="s">
        <v>112</v>
      </c>
      <c r="S3693" t="s">
        <v>239</v>
      </c>
      <c r="T3693" t="s">
        <v>81</v>
      </c>
      <c r="U3693" t="s">
        <v>82</v>
      </c>
      <c r="V3693" t="s">
        <v>83</v>
      </c>
      <c r="W3693" t="s">
        <v>109</v>
      </c>
      <c r="X3693" t="s"/>
      <c r="Y3693" t="s">
        <v>85</v>
      </c>
      <c r="Z3693">
        <f>HYPERLINK("https://hotel-media.eclerx.com/savepage/tk_15462416910202527_sr_188.html","info")</f>
        <v/>
      </c>
      <c r="AA3693" t="n">
        <v>-2071688</v>
      </c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226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2071688</v>
      </c>
      <c r="AZ3693" t="s">
        <v>1782</v>
      </c>
      <c r="BA3693" t="s"/>
      <c r="BB3693" t="n">
        <v>421941</v>
      </c>
      <c r="BC3693" t="n">
        <v>52.527514</v>
      </c>
      <c r="BD3693" t="n">
        <v>52.527514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1781</v>
      </c>
      <c r="F3694" t="n">
        <v>-1</v>
      </c>
      <c r="G3694" t="s">
        <v>74</v>
      </c>
      <c r="H3694" t="s">
        <v>75</v>
      </c>
      <c r="I3694" t="s"/>
      <c r="J3694" t="s">
        <v>74</v>
      </c>
      <c r="K3694" t="n">
        <v>84.55</v>
      </c>
      <c r="L3694" t="s">
        <v>76</v>
      </c>
      <c r="M3694" t="s"/>
      <c r="N3694" t="s">
        <v>1783</v>
      </c>
      <c r="O3694" t="s">
        <v>78</v>
      </c>
      <c r="P3694" t="s">
        <v>1781</v>
      </c>
      <c r="Q3694" t="s"/>
      <c r="R3694" t="s">
        <v>112</v>
      </c>
      <c r="S3694" t="s">
        <v>176</v>
      </c>
      <c r="T3694" t="s">
        <v>81</v>
      </c>
      <c r="U3694" t="s">
        <v>82</v>
      </c>
      <c r="V3694" t="s">
        <v>83</v>
      </c>
      <c r="W3694" t="s">
        <v>109</v>
      </c>
      <c r="X3694" t="s"/>
      <c r="Y3694" t="s">
        <v>85</v>
      </c>
      <c r="Z3694">
        <f>HYPERLINK("https://hotel-media.eclerx.com/savepage/tk_15462416910202527_sr_188.html","info")</f>
        <v/>
      </c>
      <c r="AA3694" t="n">
        <v>-2071688</v>
      </c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226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2071688</v>
      </c>
      <c r="AZ3694" t="s">
        <v>1782</v>
      </c>
      <c r="BA3694" t="s"/>
      <c r="BB3694" t="n">
        <v>421941</v>
      </c>
      <c r="BC3694" t="n">
        <v>52.527514</v>
      </c>
      <c r="BD3694" t="n">
        <v>52.527514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1781</v>
      </c>
      <c r="F3695" t="n">
        <v>-1</v>
      </c>
      <c r="G3695" t="s">
        <v>74</v>
      </c>
      <c r="H3695" t="s">
        <v>75</v>
      </c>
      <c r="I3695" t="s"/>
      <c r="J3695" t="s">
        <v>74</v>
      </c>
      <c r="K3695" t="n">
        <v>94.05</v>
      </c>
      <c r="L3695" t="s">
        <v>76</v>
      </c>
      <c r="M3695" t="s"/>
      <c r="N3695" t="s">
        <v>1784</v>
      </c>
      <c r="O3695" t="s">
        <v>78</v>
      </c>
      <c r="P3695" t="s">
        <v>1781</v>
      </c>
      <c r="Q3695" t="s"/>
      <c r="R3695" t="s">
        <v>112</v>
      </c>
      <c r="S3695" t="s">
        <v>608</v>
      </c>
      <c r="T3695" t="s">
        <v>81</v>
      </c>
      <c r="U3695" t="s">
        <v>82</v>
      </c>
      <c r="V3695" t="s">
        <v>83</v>
      </c>
      <c r="W3695" t="s">
        <v>109</v>
      </c>
      <c r="X3695" t="s"/>
      <c r="Y3695" t="s">
        <v>85</v>
      </c>
      <c r="Z3695">
        <f>HYPERLINK("https://hotel-media.eclerx.com/savepage/tk_15462416910202527_sr_188.html","info")</f>
        <v/>
      </c>
      <c r="AA3695" t="n">
        <v>-2071688</v>
      </c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226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2071688</v>
      </c>
      <c r="AZ3695" t="s">
        <v>1782</v>
      </c>
      <c r="BA3695" t="s"/>
      <c r="BB3695" t="n">
        <v>421941</v>
      </c>
      <c r="BC3695" t="n">
        <v>52.527514</v>
      </c>
      <c r="BD3695" t="n">
        <v>52.527514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1781</v>
      </c>
      <c r="F3696" t="n">
        <v>-1</v>
      </c>
      <c r="G3696" t="s">
        <v>74</v>
      </c>
      <c r="H3696" t="s">
        <v>75</v>
      </c>
      <c r="I3696" t="s"/>
      <c r="J3696" t="s">
        <v>74</v>
      </c>
      <c r="K3696" t="n">
        <v>118.75</v>
      </c>
      <c r="L3696" t="s">
        <v>76</v>
      </c>
      <c r="M3696" t="s"/>
      <c r="N3696" t="s">
        <v>1784</v>
      </c>
      <c r="O3696" t="s">
        <v>78</v>
      </c>
      <c r="P3696" t="s">
        <v>1781</v>
      </c>
      <c r="Q3696" t="s"/>
      <c r="R3696" t="s">
        <v>112</v>
      </c>
      <c r="S3696" t="s">
        <v>1785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>
        <f>HYPERLINK("https://hotel-media.eclerx.com/savepage/tk_15462416910202527_sr_188.html","info")</f>
        <v/>
      </c>
      <c r="AA3696" t="n">
        <v>-2071688</v>
      </c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226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2071688</v>
      </c>
      <c r="AZ3696" t="s">
        <v>1782</v>
      </c>
      <c r="BA3696" t="s"/>
      <c r="BB3696" t="n">
        <v>421941</v>
      </c>
      <c r="BC3696" t="n">
        <v>52.527514</v>
      </c>
      <c r="BD3696" t="n">
        <v>52.527514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461</v>
      </c>
      <c r="F3697" t="n">
        <v>76859</v>
      </c>
      <c r="G3697" t="s">
        <v>74</v>
      </c>
      <c r="H3697" t="s">
        <v>75</v>
      </c>
      <c r="I3697" t="s"/>
      <c r="J3697" t="s">
        <v>74</v>
      </c>
      <c r="K3697" t="n">
        <v>77.8</v>
      </c>
      <c r="L3697" t="s">
        <v>76</v>
      </c>
      <c r="M3697" t="s"/>
      <c r="N3697" t="s">
        <v>93</v>
      </c>
      <c r="O3697" t="s">
        <v>78</v>
      </c>
      <c r="P3697" t="s">
        <v>461</v>
      </c>
      <c r="Q3697" t="s"/>
      <c r="R3697" t="s">
        <v>112</v>
      </c>
      <c r="S3697" t="s">
        <v>462</v>
      </c>
      <c r="T3697" t="s">
        <v>81</v>
      </c>
      <c r="U3697" t="s">
        <v>82</v>
      </c>
      <c r="V3697" t="s">
        <v>83</v>
      </c>
      <c r="W3697" t="s">
        <v>109</v>
      </c>
      <c r="X3697" t="s"/>
      <c r="Y3697" t="s">
        <v>85</v>
      </c>
      <c r="Z3697">
        <f>HYPERLINK("https://hotel-media.eclerx.com/savepage/tk_15462415476007204_sr_188.html","info")</f>
        <v/>
      </c>
      <c r="AA3697" t="n">
        <v>17702</v>
      </c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150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1626198</v>
      </c>
      <c r="AZ3697" t="s">
        <v>463</v>
      </c>
      <c r="BA3697" t="s"/>
      <c r="BB3697" t="n">
        <v>3200</v>
      </c>
      <c r="BC3697" t="n">
        <v>52.50658</v>
      </c>
      <c r="BD3697" t="n">
        <v>52.50658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461</v>
      </c>
      <c r="F3698" t="n">
        <v>76859</v>
      </c>
      <c r="G3698" t="s">
        <v>74</v>
      </c>
      <c r="H3698" t="s">
        <v>75</v>
      </c>
      <c r="I3698" t="s"/>
      <c r="J3698" t="s">
        <v>74</v>
      </c>
      <c r="K3698" t="n">
        <v>92.77</v>
      </c>
      <c r="L3698" t="s">
        <v>76</v>
      </c>
      <c r="M3698" t="s"/>
      <c r="N3698" t="s">
        <v>464</v>
      </c>
      <c r="O3698" t="s">
        <v>78</v>
      </c>
      <c r="P3698" t="s">
        <v>461</v>
      </c>
      <c r="Q3698" t="s"/>
      <c r="R3698" t="s">
        <v>112</v>
      </c>
      <c r="S3698" t="s">
        <v>465</v>
      </c>
      <c r="T3698" t="s">
        <v>81</v>
      </c>
      <c r="U3698" t="s">
        <v>82</v>
      </c>
      <c r="V3698" t="s">
        <v>83</v>
      </c>
      <c r="W3698" t="s">
        <v>109</v>
      </c>
      <c r="X3698" t="s"/>
      <c r="Y3698" t="s">
        <v>85</v>
      </c>
      <c r="Z3698">
        <f>HYPERLINK("https://hotel-media.eclerx.com/savepage/tk_15462415476007204_sr_188.html","info")</f>
        <v/>
      </c>
      <c r="AA3698" t="n">
        <v>17702</v>
      </c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150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1626198</v>
      </c>
      <c r="AZ3698" t="s">
        <v>463</v>
      </c>
      <c r="BA3698" t="s"/>
      <c r="BB3698" t="n">
        <v>3200</v>
      </c>
      <c r="BC3698" t="n">
        <v>52.50658</v>
      </c>
      <c r="BD3698" t="n">
        <v>52.50658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461</v>
      </c>
      <c r="F3699" t="n">
        <v>76859</v>
      </c>
      <c r="G3699" t="s">
        <v>74</v>
      </c>
      <c r="H3699" t="s">
        <v>75</v>
      </c>
      <c r="I3699" t="s"/>
      <c r="J3699" t="s">
        <v>74</v>
      </c>
      <c r="K3699" t="n">
        <v>123.65</v>
      </c>
      <c r="L3699" t="s">
        <v>76</v>
      </c>
      <c r="M3699" t="s"/>
      <c r="N3699" t="s">
        <v>464</v>
      </c>
      <c r="O3699" t="s">
        <v>78</v>
      </c>
      <c r="P3699" t="s">
        <v>461</v>
      </c>
      <c r="Q3699" t="s"/>
      <c r="R3699" t="s">
        <v>112</v>
      </c>
      <c r="S3699" t="s">
        <v>466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>
        <f>HYPERLINK("https://hotel-media.eclerx.com/savepage/tk_15462415476007204_sr_188.html","info")</f>
        <v/>
      </c>
      <c r="AA3699" t="n">
        <v>17702</v>
      </c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150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1626198</v>
      </c>
      <c r="AZ3699" t="s">
        <v>463</v>
      </c>
      <c r="BA3699" t="s"/>
      <c r="BB3699" t="n">
        <v>3200</v>
      </c>
      <c r="BC3699" t="n">
        <v>52.50658</v>
      </c>
      <c r="BD3699" t="n">
        <v>52.50658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2423</v>
      </c>
      <c r="F3700" t="n">
        <v>5956248</v>
      </c>
      <c r="G3700" t="s">
        <v>74</v>
      </c>
      <c r="H3700" t="s">
        <v>75</v>
      </c>
      <c r="I3700" t="s"/>
      <c r="J3700" t="s">
        <v>74</v>
      </c>
      <c r="K3700" t="n">
        <v>69</v>
      </c>
      <c r="L3700" t="s">
        <v>76</v>
      </c>
      <c r="M3700" t="s"/>
      <c r="N3700" t="s">
        <v>93</v>
      </c>
      <c r="O3700" t="s">
        <v>78</v>
      </c>
      <c r="P3700" t="s">
        <v>2424</v>
      </c>
      <c r="Q3700" t="s"/>
      <c r="R3700" t="s">
        <v>171</v>
      </c>
      <c r="S3700" t="s">
        <v>367</v>
      </c>
      <c r="T3700" t="s">
        <v>81</v>
      </c>
      <c r="U3700" t="s">
        <v>82</v>
      </c>
      <c r="V3700" t="s">
        <v>83</v>
      </c>
      <c r="W3700" t="s">
        <v>109</v>
      </c>
      <c r="X3700" t="s"/>
      <c r="Y3700" t="s">
        <v>85</v>
      </c>
      <c r="Z3700">
        <f>HYPERLINK("https://hotel-media.eclerx.com/savepage/tk_15462420904405167_sr_188.html","info")</f>
        <v/>
      </c>
      <c r="AA3700" t="n">
        <v>273070</v>
      </c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445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2071823</v>
      </c>
      <c r="AZ3700" t="s">
        <v>2425</v>
      </c>
      <c r="BA3700" t="s"/>
      <c r="BB3700" t="n">
        <v>26568</v>
      </c>
      <c r="BC3700" t="n">
        <v>52.4986</v>
      </c>
      <c r="BD3700" t="n">
        <v>52.4986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2423</v>
      </c>
      <c r="F3701" t="n">
        <v>5956248</v>
      </c>
      <c r="G3701" t="s">
        <v>74</v>
      </c>
      <c r="H3701" t="s">
        <v>75</v>
      </c>
      <c r="I3701" t="s"/>
      <c r="J3701" t="s">
        <v>74</v>
      </c>
      <c r="K3701" t="n">
        <v>74</v>
      </c>
      <c r="L3701" t="s">
        <v>76</v>
      </c>
      <c r="M3701" t="s"/>
      <c r="N3701" t="s">
        <v>95</v>
      </c>
      <c r="O3701" t="s">
        <v>78</v>
      </c>
      <c r="P3701" t="s">
        <v>2424</v>
      </c>
      <c r="Q3701" t="s"/>
      <c r="R3701" t="s">
        <v>171</v>
      </c>
      <c r="S3701" t="s">
        <v>600</v>
      </c>
      <c r="T3701" t="s">
        <v>81</v>
      </c>
      <c r="U3701" t="s">
        <v>82</v>
      </c>
      <c r="V3701" t="s">
        <v>83</v>
      </c>
      <c r="W3701" t="s">
        <v>109</v>
      </c>
      <c r="X3701" t="s"/>
      <c r="Y3701" t="s">
        <v>85</v>
      </c>
      <c r="Z3701">
        <f>HYPERLINK("https://hotel-media.eclerx.com/savepage/tk_15462420904405167_sr_188.html","info")</f>
        <v/>
      </c>
      <c r="AA3701" t="n">
        <v>273070</v>
      </c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445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2071823</v>
      </c>
      <c r="AZ3701" t="s">
        <v>2425</v>
      </c>
      <c r="BA3701" t="s"/>
      <c r="BB3701" t="n">
        <v>26568</v>
      </c>
      <c r="BC3701" t="n">
        <v>52.4986</v>
      </c>
      <c r="BD3701" t="n">
        <v>52.4986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2423</v>
      </c>
      <c r="F3702" t="n">
        <v>5956248</v>
      </c>
      <c r="G3702" t="s">
        <v>74</v>
      </c>
      <c r="H3702" t="s">
        <v>75</v>
      </c>
      <c r="I3702" t="s"/>
      <c r="J3702" t="s">
        <v>74</v>
      </c>
      <c r="K3702" t="n">
        <v>89.01000000000001</v>
      </c>
      <c r="L3702" t="s">
        <v>76</v>
      </c>
      <c r="M3702" t="s"/>
      <c r="N3702" t="s">
        <v>354</v>
      </c>
      <c r="O3702" t="s">
        <v>78</v>
      </c>
      <c r="P3702" t="s">
        <v>2424</v>
      </c>
      <c r="Q3702" t="s"/>
      <c r="R3702" t="s">
        <v>171</v>
      </c>
      <c r="S3702" t="s">
        <v>476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>
        <f>HYPERLINK("https://hotel-media.eclerx.com/savepage/tk_15462420904405167_sr_188.html","info")</f>
        <v/>
      </c>
      <c r="AA3702" t="n">
        <v>273070</v>
      </c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445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2071823</v>
      </c>
      <c r="AZ3702" t="s">
        <v>2425</v>
      </c>
      <c r="BA3702" t="s"/>
      <c r="BB3702" t="n">
        <v>26568</v>
      </c>
      <c r="BC3702" t="n">
        <v>52.4986</v>
      </c>
      <c r="BD3702" t="n">
        <v>52.4986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2423</v>
      </c>
      <c r="F3703" t="n">
        <v>5956248</v>
      </c>
      <c r="G3703" t="s">
        <v>74</v>
      </c>
      <c r="H3703" t="s">
        <v>75</v>
      </c>
      <c r="I3703" t="s"/>
      <c r="J3703" t="s">
        <v>74</v>
      </c>
      <c r="K3703" t="n">
        <v>89.01000000000001</v>
      </c>
      <c r="L3703" t="s">
        <v>76</v>
      </c>
      <c r="M3703" t="s"/>
      <c r="N3703" t="s">
        <v>137</v>
      </c>
      <c r="O3703" t="s">
        <v>78</v>
      </c>
      <c r="P3703" t="s">
        <v>2424</v>
      </c>
      <c r="Q3703" t="s"/>
      <c r="R3703" t="s">
        <v>171</v>
      </c>
      <c r="S3703" t="s">
        <v>476</v>
      </c>
      <c r="T3703" t="s">
        <v>81</v>
      </c>
      <c r="U3703" t="s">
        <v>82</v>
      </c>
      <c r="V3703" t="s">
        <v>83</v>
      </c>
      <c r="W3703" t="s">
        <v>84</v>
      </c>
      <c r="X3703" t="s"/>
      <c r="Y3703" t="s">
        <v>85</v>
      </c>
      <c r="Z3703">
        <f>HYPERLINK("https://hotel-media.eclerx.com/savepage/tk_15462420904405167_sr_188.html","info")</f>
        <v/>
      </c>
      <c r="AA3703" t="n">
        <v>273070</v>
      </c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445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2071823</v>
      </c>
      <c r="AZ3703" t="s">
        <v>2425</v>
      </c>
      <c r="BA3703" t="s"/>
      <c r="BB3703" t="n">
        <v>26568</v>
      </c>
      <c r="BC3703" t="n">
        <v>52.4986</v>
      </c>
      <c r="BD3703" t="n">
        <v>52.4986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1354</v>
      </c>
      <c r="F3704" t="n">
        <v>-1</v>
      </c>
      <c r="G3704" t="s">
        <v>74</v>
      </c>
      <c r="H3704" t="s">
        <v>75</v>
      </c>
      <c r="I3704" t="s"/>
      <c r="J3704" t="s">
        <v>74</v>
      </c>
      <c r="K3704" t="n">
        <v>103.01</v>
      </c>
      <c r="L3704" t="s">
        <v>76</v>
      </c>
      <c r="M3704" t="s"/>
      <c r="N3704" t="s">
        <v>93</v>
      </c>
      <c r="O3704" t="s">
        <v>78</v>
      </c>
      <c r="P3704" t="s">
        <v>1354</v>
      </c>
      <c r="Q3704" t="s"/>
      <c r="R3704" t="s">
        <v>171</v>
      </c>
      <c r="S3704" t="s">
        <v>1355</v>
      </c>
      <c r="T3704" t="s">
        <v>81</v>
      </c>
      <c r="U3704" t="s">
        <v>82</v>
      </c>
      <c r="V3704" t="s">
        <v>83</v>
      </c>
      <c r="W3704" t="s">
        <v>109</v>
      </c>
      <c r="X3704" t="s"/>
      <c r="Y3704" t="s">
        <v>85</v>
      </c>
      <c r="Z3704">
        <f>HYPERLINK("https://hotel-media.eclerx.com/savepage/tk_15462418175865514_sr_189.html","info")</f>
        <v/>
      </c>
      <c r="AA3704" t="n">
        <v>-8979232</v>
      </c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265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8979232</v>
      </c>
      <c r="AZ3704" t="s">
        <v>1356</v>
      </c>
      <c r="BA3704" t="s"/>
      <c r="BB3704" t="n">
        <v>697160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1354</v>
      </c>
      <c r="F3705" t="n">
        <v>-1</v>
      </c>
      <c r="G3705" t="s">
        <v>74</v>
      </c>
      <c r="H3705" t="s">
        <v>75</v>
      </c>
      <c r="I3705" t="s"/>
      <c r="J3705" t="s">
        <v>74</v>
      </c>
      <c r="K3705" t="n">
        <v>114.45</v>
      </c>
      <c r="L3705" t="s">
        <v>76</v>
      </c>
      <c r="M3705" t="s"/>
      <c r="N3705" t="s">
        <v>95</v>
      </c>
      <c r="O3705" t="s">
        <v>78</v>
      </c>
      <c r="P3705" t="s">
        <v>1354</v>
      </c>
      <c r="Q3705" t="s"/>
      <c r="R3705" t="s">
        <v>171</v>
      </c>
      <c r="S3705" t="s">
        <v>144</v>
      </c>
      <c r="T3705" t="s">
        <v>81</v>
      </c>
      <c r="U3705" t="s">
        <v>82</v>
      </c>
      <c r="V3705" t="s">
        <v>83</v>
      </c>
      <c r="W3705" t="s">
        <v>109</v>
      </c>
      <c r="X3705" t="s"/>
      <c r="Y3705" t="s">
        <v>85</v>
      </c>
      <c r="Z3705">
        <f>HYPERLINK("https://hotel-media.eclerx.com/savepage/tk_15462418175865514_sr_189.html","info")</f>
        <v/>
      </c>
      <c r="AA3705" t="n">
        <v>-8979232</v>
      </c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265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8979232</v>
      </c>
      <c r="AZ3705" t="s">
        <v>1356</v>
      </c>
      <c r="BA3705" t="s"/>
      <c r="BB3705" t="n">
        <v>697160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1354</v>
      </c>
      <c r="F3706" t="n">
        <v>-1</v>
      </c>
      <c r="G3706" t="s">
        <v>74</v>
      </c>
      <c r="H3706" t="s">
        <v>75</v>
      </c>
      <c r="I3706" t="s"/>
      <c r="J3706" t="s">
        <v>74</v>
      </c>
      <c r="K3706" t="n">
        <v>130.41</v>
      </c>
      <c r="L3706" t="s">
        <v>76</v>
      </c>
      <c r="M3706" t="s"/>
      <c r="N3706" t="s">
        <v>1357</v>
      </c>
      <c r="O3706" t="s">
        <v>78</v>
      </c>
      <c r="P3706" t="s">
        <v>1354</v>
      </c>
      <c r="Q3706" t="s"/>
      <c r="R3706" t="s">
        <v>171</v>
      </c>
      <c r="S3706" t="s">
        <v>1358</v>
      </c>
      <c r="T3706" t="s">
        <v>81</v>
      </c>
      <c r="U3706" t="s">
        <v>82</v>
      </c>
      <c r="V3706" t="s">
        <v>83</v>
      </c>
      <c r="W3706" t="s">
        <v>109</v>
      </c>
      <c r="X3706" t="s"/>
      <c r="Y3706" t="s">
        <v>85</v>
      </c>
      <c r="Z3706">
        <f>HYPERLINK("https://hotel-media.eclerx.com/savepage/tk_15462418175865514_sr_189.html","info")</f>
        <v/>
      </c>
      <c r="AA3706" t="n">
        <v>-8979232</v>
      </c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265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8979232</v>
      </c>
      <c r="AZ3706" t="s">
        <v>1356</v>
      </c>
      <c r="BA3706" t="s"/>
      <c r="BB3706" t="n">
        <v>697160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1354</v>
      </c>
      <c r="F3707" t="n">
        <v>-1</v>
      </c>
      <c r="G3707" t="s">
        <v>74</v>
      </c>
      <c r="H3707" t="s">
        <v>75</v>
      </c>
      <c r="I3707" t="s"/>
      <c r="J3707" t="s">
        <v>74</v>
      </c>
      <c r="K3707" t="n">
        <v>142.45</v>
      </c>
      <c r="L3707" t="s">
        <v>76</v>
      </c>
      <c r="M3707" t="s"/>
      <c r="N3707" t="s">
        <v>1359</v>
      </c>
      <c r="O3707" t="s">
        <v>78</v>
      </c>
      <c r="P3707" t="s">
        <v>1354</v>
      </c>
      <c r="Q3707" t="s"/>
      <c r="R3707" t="s">
        <v>171</v>
      </c>
      <c r="S3707" t="s">
        <v>1360</v>
      </c>
      <c r="T3707" t="s">
        <v>81</v>
      </c>
      <c r="U3707" t="s">
        <v>82</v>
      </c>
      <c r="V3707" t="s">
        <v>83</v>
      </c>
      <c r="W3707" t="s">
        <v>84</v>
      </c>
      <c r="X3707" t="s"/>
      <c r="Y3707" t="s">
        <v>85</v>
      </c>
      <c r="Z3707">
        <f>HYPERLINK("https://hotel-media.eclerx.com/savepage/tk_15462418175865514_sr_189.html","info")</f>
        <v/>
      </c>
      <c r="AA3707" t="n">
        <v>-8979232</v>
      </c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265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8979232</v>
      </c>
      <c r="AZ3707" t="s">
        <v>1356</v>
      </c>
      <c r="BA3707" t="s"/>
      <c r="BB3707" t="n">
        <v>697160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1354</v>
      </c>
      <c r="F3708" t="n">
        <v>-1</v>
      </c>
      <c r="G3708" t="s">
        <v>74</v>
      </c>
      <c r="H3708" t="s">
        <v>75</v>
      </c>
      <c r="I3708" t="s"/>
      <c r="J3708" t="s">
        <v>74</v>
      </c>
      <c r="K3708" t="n">
        <v>142.45</v>
      </c>
      <c r="L3708" t="s">
        <v>76</v>
      </c>
      <c r="M3708" t="s"/>
      <c r="N3708" t="s">
        <v>807</v>
      </c>
      <c r="O3708" t="s">
        <v>78</v>
      </c>
      <c r="P3708" t="s">
        <v>1354</v>
      </c>
      <c r="Q3708" t="s"/>
      <c r="R3708" t="s">
        <v>171</v>
      </c>
      <c r="S3708" t="s">
        <v>1360</v>
      </c>
      <c r="T3708" t="s">
        <v>81</v>
      </c>
      <c r="U3708" t="s">
        <v>82</v>
      </c>
      <c r="V3708" t="s">
        <v>83</v>
      </c>
      <c r="W3708" t="s">
        <v>84</v>
      </c>
      <c r="X3708" t="s"/>
      <c r="Y3708" t="s">
        <v>85</v>
      </c>
      <c r="Z3708">
        <f>HYPERLINK("https://hotel-media.eclerx.com/savepage/tk_15462418175865514_sr_189.html","info")</f>
        <v/>
      </c>
      <c r="AA3708" t="n">
        <v>-8979232</v>
      </c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265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8979232</v>
      </c>
      <c r="AZ3708" t="s">
        <v>1356</v>
      </c>
      <c r="BA3708" t="s"/>
      <c r="BB3708" t="n">
        <v>697160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1354</v>
      </c>
      <c r="F3709" t="n">
        <v>-1</v>
      </c>
      <c r="G3709" t="s">
        <v>74</v>
      </c>
      <c r="H3709" t="s">
        <v>75</v>
      </c>
      <c r="I3709" t="s"/>
      <c r="J3709" t="s">
        <v>74</v>
      </c>
      <c r="K3709" t="n">
        <v>144.9</v>
      </c>
      <c r="L3709" t="s">
        <v>76</v>
      </c>
      <c r="M3709" t="s"/>
      <c r="N3709" t="s">
        <v>1361</v>
      </c>
      <c r="O3709" t="s">
        <v>78</v>
      </c>
      <c r="P3709" t="s">
        <v>1354</v>
      </c>
      <c r="Q3709" t="s"/>
      <c r="R3709" t="s">
        <v>171</v>
      </c>
      <c r="S3709" t="s">
        <v>527</v>
      </c>
      <c r="T3709" t="s">
        <v>81</v>
      </c>
      <c r="U3709" t="s">
        <v>82</v>
      </c>
      <c r="V3709" t="s">
        <v>83</v>
      </c>
      <c r="W3709" t="s">
        <v>109</v>
      </c>
      <c r="X3709" t="s"/>
      <c r="Y3709" t="s">
        <v>85</v>
      </c>
      <c r="Z3709">
        <f>HYPERLINK("https://hotel-media.eclerx.com/savepage/tk_15462418175865514_sr_189.html","info")</f>
        <v/>
      </c>
      <c r="AA3709" t="n">
        <v>-8979232</v>
      </c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265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8979232</v>
      </c>
      <c r="AZ3709" t="s">
        <v>1356</v>
      </c>
      <c r="BA3709" t="s"/>
      <c r="BB3709" t="n">
        <v>697160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1354</v>
      </c>
      <c r="F3710" t="n">
        <v>-1</v>
      </c>
      <c r="G3710" t="s">
        <v>74</v>
      </c>
      <c r="H3710" t="s">
        <v>75</v>
      </c>
      <c r="I3710" t="s"/>
      <c r="J3710" t="s">
        <v>74</v>
      </c>
      <c r="K3710" t="n">
        <v>172.89</v>
      </c>
      <c r="L3710" t="s">
        <v>76</v>
      </c>
      <c r="M3710" t="s"/>
      <c r="N3710" t="s">
        <v>1361</v>
      </c>
      <c r="O3710" t="s">
        <v>78</v>
      </c>
      <c r="P3710" t="s">
        <v>1354</v>
      </c>
      <c r="Q3710" t="s"/>
      <c r="R3710" t="s">
        <v>171</v>
      </c>
      <c r="S3710" t="s">
        <v>1362</v>
      </c>
      <c r="T3710" t="s">
        <v>81</v>
      </c>
      <c r="U3710" t="s">
        <v>82</v>
      </c>
      <c r="V3710" t="s">
        <v>83</v>
      </c>
      <c r="W3710" t="s">
        <v>84</v>
      </c>
      <c r="X3710" t="s"/>
      <c r="Y3710" t="s">
        <v>85</v>
      </c>
      <c r="Z3710">
        <f>HYPERLINK("https://hotel-media.eclerx.com/savepage/tk_15462418175865514_sr_189.html","info")</f>
        <v/>
      </c>
      <c r="AA3710" t="n">
        <v>-8979232</v>
      </c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265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8979232</v>
      </c>
      <c r="AZ3710" t="s">
        <v>1356</v>
      </c>
      <c r="BA3710" t="s"/>
      <c r="BB3710" t="n">
        <v>697160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2671</v>
      </c>
      <c r="F3711" t="n">
        <v>-1</v>
      </c>
      <c r="G3711" t="s">
        <v>74</v>
      </c>
      <c r="H3711" t="s">
        <v>75</v>
      </c>
      <c r="I3711" t="s"/>
      <c r="J3711" t="s">
        <v>74</v>
      </c>
      <c r="K3711" t="n">
        <v>44.1</v>
      </c>
      <c r="L3711" t="s">
        <v>76</v>
      </c>
      <c r="M3711" t="s"/>
      <c r="N3711" t="s">
        <v>93</v>
      </c>
      <c r="O3711" t="s">
        <v>78</v>
      </c>
      <c r="P3711" t="s">
        <v>2671</v>
      </c>
      <c r="Q3711" t="s"/>
      <c r="R3711" t="s">
        <v>171</v>
      </c>
      <c r="S3711" t="s">
        <v>2672</v>
      </c>
      <c r="T3711" t="s">
        <v>81</v>
      </c>
      <c r="U3711" t="s">
        <v>82</v>
      </c>
      <c r="V3711" t="s">
        <v>83</v>
      </c>
      <c r="W3711" t="s">
        <v>109</v>
      </c>
      <c r="X3711" t="s"/>
      <c r="Y3711" t="s">
        <v>85</v>
      </c>
      <c r="Z3711">
        <f>HYPERLINK("https://hotel-media.eclerx.com/savepage/tk_1546241919886931_sr_189.html","info")</f>
        <v/>
      </c>
      <c r="AA3711" t="n">
        <v>-2071736</v>
      </c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313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2071736</v>
      </c>
      <c r="AZ3711" t="s">
        <v>2673</v>
      </c>
      <c r="BA3711" t="s"/>
      <c r="BB3711" t="n">
        <v>14784</v>
      </c>
      <c r="BC3711" t="n">
        <v>52.478278</v>
      </c>
      <c r="BD3711" t="n">
        <v>52.478278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2671</v>
      </c>
      <c r="F3712" t="n">
        <v>-1</v>
      </c>
      <c r="G3712" t="s">
        <v>74</v>
      </c>
      <c r="H3712" t="s">
        <v>75</v>
      </c>
      <c r="I3712" t="s"/>
      <c r="J3712" t="s">
        <v>74</v>
      </c>
      <c r="K3712" t="n">
        <v>49</v>
      </c>
      <c r="L3712" t="s">
        <v>76</v>
      </c>
      <c r="M3712" t="s"/>
      <c r="N3712" t="s">
        <v>104</v>
      </c>
      <c r="O3712" t="s">
        <v>78</v>
      </c>
      <c r="P3712" t="s">
        <v>2671</v>
      </c>
      <c r="Q3712" t="s"/>
      <c r="R3712" t="s">
        <v>171</v>
      </c>
      <c r="S3712" t="s">
        <v>1919</v>
      </c>
      <c r="T3712" t="s">
        <v>81</v>
      </c>
      <c r="U3712" t="s">
        <v>82</v>
      </c>
      <c r="V3712" t="s">
        <v>83</v>
      </c>
      <c r="W3712" t="s">
        <v>109</v>
      </c>
      <c r="X3712" t="s"/>
      <c r="Y3712" t="s">
        <v>85</v>
      </c>
      <c r="Z3712">
        <f>HYPERLINK("https://hotel-media.eclerx.com/savepage/tk_1546241919886931_sr_189.html","info")</f>
        <v/>
      </c>
      <c r="AA3712" t="n">
        <v>-2071736</v>
      </c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313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2071736</v>
      </c>
      <c r="AZ3712" t="s">
        <v>2673</v>
      </c>
      <c r="BA3712" t="s"/>
      <c r="BB3712" t="n">
        <v>14784</v>
      </c>
      <c r="BC3712" t="n">
        <v>52.478278</v>
      </c>
      <c r="BD3712" t="n">
        <v>52.478278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2671</v>
      </c>
      <c r="F3713" t="n">
        <v>-1</v>
      </c>
      <c r="G3713" t="s">
        <v>74</v>
      </c>
      <c r="H3713" t="s">
        <v>75</v>
      </c>
      <c r="I3713" t="s"/>
      <c r="J3713" t="s">
        <v>74</v>
      </c>
      <c r="K3713" t="n">
        <v>91</v>
      </c>
      <c r="L3713" t="s">
        <v>76</v>
      </c>
      <c r="M3713" t="s"/>
      <c r="N3713" t="s">
        <v>137</v>
      </c>
      <c r="O3713" t="s">
        <v>78</v>
      </c>
      <c r="P3713" t="s">
        <v>2671</v>
      </c>
      <c r="Q3713" t="s"/>
      <c r="R3713" t="s">
        <v>171</v>
      </c>
      <c r="S3713" t="s">
        <v>94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>
        <f>HYPERLINK("https://hotel-media.eclerx.com/savepage/tk_1546241919886931_sr_189.html","info")</f>
        <v/>
      </c>
      <c r="AA3713" t="n">
        <v>-2071736</v>
      </c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313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2071736</v>
      </c>
      <c r="AZ3713" t="s">
        <v>2673</v>
      </c>
      <c r="BA3713" t="s"/>
      <c r="BB3713" t="n">
        <v>14784</v>
      </c>
      <c r="BC3713" t="n">
        <v>52.478278</v>
      </c>
      <c r="BD3713" t="n">
        <v>52.478278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1970</v>
      </c>
      <c r="F3714" t="n">
        <v>-1</v>
      </c>
      <c r="G3714" t="s">
        <v>74</v>
      </c>
      <c r="H3714" t="s">
        <v>75</v>
      </c>
      <c r="I3714" t="s"/>
      <c r="J3714" t="s">
        <v>74</v>
      </c>
      <c r="K3714" t="n">
        <v>55.2</v>
      </c>
      <c r="L3714" t="s">
        <v>76</v>
      </c>
      <c r="M3714" t="s"/>
      <c r="N3714" t="s">
        <v>77</v>
      </c>
      <c r="O3714" t="s">
        <v>78</v>
      </c>
      <c r="P3714" t="s">
        <v>1970</v>
      </c>
      <c r="Q3714" t="s"/>
      <c r="R3714" t="s">
        <v>79</v>
      </c>
      <c r="S3714" t="s">
        <v>1971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>
        <f>HYPERLINK("https://hotel-media.eclerx.com/savepage/tk_1546242181278712_sr_189.html","info")</f>
        <v/>
      </c>
      <c r="AA3714" t="n">
        <v>-8731603</v>
      </c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434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8731603</v>
      </c>
      <c r="AZ3714" t="s">
        <v>1972</v>
      </c>
      <c r="BA3714" t="s"/>
      <c r="BB3714" t="n">
        <v>217316</v>
      </c>
      <c r="BC3714" t="n">
        <v>52.54422</v>
      </c>
      <c r="BD3714" t="n">
        <v>52.54422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2674</v>
      </c>
      <c r="F3715" t="n">
        <v>743230</v>
      </c>
      <c r="G3715" t="s">
        <v>74</v>
      </c>
      <c r="H3715" t="s">
        <v>75</v>
      </c>
      <c r="I3715" t="s"/>
      <c r="J3715" t="s">
        <v>74</v>
      </c>
      <c r="K3715" t="n">
        <v>59</v>
      </c>
      <c r="L3715" t="s">
        <v>76</v>
      </c>
      <c r="M3715" t="s"/>
      <c r="N3715" t="s">
        <v>552</v>
      </c>
      <c r="O3715" t="s">
        <v>78</v>
      </c>
      <c r="P3715" t="s">
        <v>2675</v>
      </c>
      <c r="Q3715" t="s"/>
      <c r="R3715" t="s">
        <v>112</v>
      </c>
      <c r="S3715" t="s">
        <v>286</v>
      </c>
      <c r="T3715" t="s">
        <v>81</v>
      </c>
      <c r="U3715" t="s">
        <v>82</v>
      </c>
      <c r="V3715" t="s">
        <v>83</v>
      </c>
      <c r="W3715" t="s">
        <v>109</v>
      </c>
      <c r="X3715" t="s"/>
      <c r="Y3715" t="s">
        <v>85</v>
      </c>
      <c r="Z3715">
        <f>HYPERLINK("https://hotel-media.eclerx.com/savepage/tk_15462421955108256_sr_189.html","info")</f>
        <v/>
      </c>
      <c r="AA3715" t="n">
        <v>142259</v>
      </c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435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955263</v>
      </c>
      <c r="AZ3715" t="s">
        <v>2676</v>
      </c>
      <c r="BA3715" t="s"/>
      <c r="BB3715" t="n">
        <v>221570</v>
      </c>
      <c r="BC3715" t="n">
        <v>52.50091</v>
      </c>
      <c r="BD3715" t="n">
        <v>52.50091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2674</v>
      </c>
      <c r="F3716" t="n">
        <v>743230</v>
      </c>
      <c r="G3716" t="s">
        <v>74</v>
      </c>
      <c r="H3716" t="s">
        <v>75</v>
      </c>
      <c r="I3716" t="s"/>
      <c r="J3716" t="s">
        <v>74</v>
      </c>
      <c r="K3716" t="n">
        <v>69</v>
      </c>
      <c r="L3716" t="s">
        <v>76</v>
      </c>
      <c r="M3716" t="s"/>
      <c r="N3716" t="s">
        <v>400</v>
      </c>
      <c r="O3716" t="s">
        <v>78</v>
      </c>
      <c r="P3716" t="s">
        <v>2675</v>
      </c>
      <c r="Q3716" t="s"/>
      <c r="R3716" t="s">
        <v>112</v>
      </c>
      <c r="S3716" t="s">
        <v>367</v>
      </c>
      <c r="T3716" t="s">
        <v>81</v>
      </c>
      <c r="U3716" t="s">
        <v>82</v>
      </c>
      <c r="V3716" t="s">
        <v>83</v>
      </c>
      <c r="W3716" t="s">
        <v>109</v>
      </c>
      <c r="X3716" t="s"/>
      <c r="Y3716" t="s">
        <v>85</v>
      </c>
      <c r="Z3716">
        <f>HYPERLINK("https://hotel-media.eclerx.com/savepage/tk_15462421955108256_sr_189.html","info")</f>
        <v/>
      </c>
      <c r="AA3716" t="n">
        <v>142259</v>
      </c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435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955263</v>
      </c>
      <c r="AZ3716" t="s">
        <v>2676</v>
      </c>
      <c r="BA3716" t="s"/>
      <c r="BB3716" t="n">
        <v>221570</v>
      </c>
      <c r="BC3716" t="n">
        <v>52.50091</v>
      </c>
      <c r="BD3716" t="n">
        <v>52.50091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2674</v>
      </c>
      <c r="F3717" t="n">
        <v>743230</v>
      </c>
      <c r="G3717" t="s">
        <v>74</v>
      </c>
      <c r="H3717" t="s">
        <v>75</v>
      </c>
      <c r="I3717" t="s"/>
      <c r="J3717" t="s">
        <v>74</v>
      </c>
      <c r="K3717" t="n">
        <v>59</v>
      </c>
      <c r="L3717" t="s">
        <v>76</v>
      </c>
      <c r="M3717" t="s"/>
      <c r="N3717" t="s">
        <v>399</v>
      </c>
      <c r="O3717" t="s">
        <v>78</v>
      </c>
      <c r="P3717" t="s">
        <v>2675</v>
      </c>
      <c r="Q3717" t="s"/>
      <c r="R3717" t="s">
        <v>112</v>
      </c>
      <c r="S3717" t="s">
        <v>286</v>
      </c>
      <c r="T3717" t="s">
        <v>81</v>
      </c>
      <c r="U3717" t="s">
        <v>82</v>
      </c>
      <c r="V3717" t="s">
        <v>83</v>
      </c>
      <c r="W3717" t="s">
        <v>109</v>
      </c>
      <c r="X3717" t="s"/>
      <c r="Y3717" t="s">
        <v>85</v>
      </c>
      <c r="Z3717">
        <f>HYPERLINK("https://hotel-media.eclerx.com/savepage/tk_15462421955108256_sr_189.html","info")</f>
        <v/>
      </c>
      <c r="AA3717" t="n">
        <v>142259</v>
      </c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435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955263</v>
      </c>
      <c r="AZ3717" t="s">
        <v>2676</v>
      </c>
      <c r="BA3717" t="s"/>
      <c r="BB3717" t="n">
        <v>221570</v>
      </c>
      <c r="BC3717" t="n">
        <v>52.50091</v>
      </c>
      <c r="BD3717" t="n">
        <v>52.50091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2674</v>
      </c>
      <c r="F3718" t="n">
        <v>743230</v>
      </c>
      <c r="G3718" t="s">
        <v>74</v>
      </c>
      <c r="H3718" t="s">
        <v>75</v>
      </c>
      <c r="I3718" t="s"/>
      <c r="J3718" t="s">
        <v>74</v>
      </c>
      <c r="K3718" t="n">
        <v>64</v>
      </c>
      <c r="L3718" t="s">
        <v>76</v>
      </c>
      <c r="M3718" t="s"/>
      <c r="N3718" t="s">
        <v>399</v>
      </c>
      <c r="O3718" t="s">
        <v>78</v>
      </c>
      <c r="P3718" t="s">
        <v>2675</v>
      </c>
      <c r="Q3718" t="s"/>
      <c r="R3718" t="s">
        <v>112</v>
      </c>
      <c r="S3718" t="s">
        <v>460</v>
      </c>
      <c r="T3718" t="s">
        <v>81</v>
      </c>
      <c r="U3718" t="s">
        <v>82</v>
      </c>
      <c r="V3718" t="s">
        <v>83</v>
      </c>
      <c r="W3718" t="s">
        <v>109</v>
      </c>
      <c r="X3718" t="s"/>
      <c r="Y3718" t="s">
        <v>85</v>
      </c>
      <c r="Z3718">
        <f>HYPERLINK("https://hotel-media.eclerx.com/savepage/tk_15462421955108256_sr_189.html","info")</f>
        <v/>
      </c>
      <c r="AA3718" t="n">
        <v>142259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435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955263</v>
      </c>
      <c r="AZ3718" t="s">
        <v>2676</v>
      </c>
      <c r="BA3718" t="s"/>
      <c r="BB3718" t="n">
        <v>221570</v>
      </c>
      <c r="BC3718" t="n">
        <v>52.50091</v>
      </c>
      <c r="BD3718" t="n">
        <v>52.50091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2674</v>
      </c>
      <c r="F3719" t="n">
        <v>743230</v>
      </c>
      <c r="G3719" t="s">
        <v>74</v>
      </c>
      <c r="H3719" t="s">
        <v>75</v>
      </c>
      <c r="I3719" t="s"/>
      <c r="J3719" t="s">
        <v>74</v>
      </c>
      <c r="K3719" t="n">
        <v>69</v>
      </c>
      <c r="L3719" t="s">
        <v>76</v>
      </c>
      <c r="M3719" t="s"/>
      <c r="N3719" t="s">
        <v>161</v>
      </c>
      <c r="O3719" t="s">
        <v>78</v>
      </c>
      <c r="P3719" t="s">
        <v>2675</v>
      </c>
      <c r="Q3719" t="s"/>
      <c r="R3719" t="s">
        <v>112</v>
      </c>
      <c r="S3719" t="s">
        <v>367</v>
      </c>
      <c r="T3719" t="s">
        <v>81</v>
      </c>
      <c r="U3719" t="s">
        <v>82</v>
      </c>
      <c r="V3719" t="s">
        <v>83</v>
      </c>
      <c r="W3719" t="s">
        <v>109</v>
      </c>
      <c r="X3719" t="s"/>
      <c r="Y3719" t="s">
        <v>85</v>
      </c>
      <c r="Z3719">
        <f>HYPERLINK("https://hotel-media.eclerx.com/savepage/tk_15462421955108256_sr_189.html","info")</f>
        <v/>
      </c>
      <c r="AA3719" t="n">
        <v>142259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435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955263</v>
      </c>
      <c r="AZ3719" t="s">
        <v>2676</v>
      </c>
      <c r="BA3719" t="s"/>
      <c r="BB3719" t="n">
        <v>221570</v>
      </c>
      <c r="BC3719" t="n">
        <v>52.50091</v>
      </c>
      <c r="BD3719" t="n">
        <v>52.50091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2674</v>
      </c>
      <c r="F3720" t="n">
        <v>743230</v>
      </c>
      <c r="G3720" t="s">
        <v>74</v>
      </c>
      <c r="H3720" t="s">
        <v>75</v>
      </c>
      <c r="I3720" t="s"/>
      <c r="J3720" t="s">
        <v>74</v>
      </c>
      <c r="K3720" t="n">
        <v>69</v>
      </c>
      <c r="L3720" t="s">
        <v>76</v>
      </c>
      <c r="M3720" t="s"/>
      <c r="N3720" t="s">
        <v>161</v>
      </c>
      <c r="O3720" t="s">
        <v>78</v>
      </c>
      <c r="P3720" t="s">
        <v>2675</v>
      </c>
      <c r="Q3720" t="s"/>
      <c r="R3720" t="s">
        <v>112</v>
      </c>
      <c r="S3720" t="s">
        <v>367</v>
      </c>
      <c r="T3720" t="s">
        <v>81</v>
      </c>
      <c r="U3720" t="s">
        <v>82</v>
      </c>
      <c r="V3720" t="s">
        <v>83</v>
      </c>
      <c r="W3720" t="s">
        <v>109</v>
      </c>
      <c r="X3720" t="s"/>
      <c r="Y3720" t="s">
        <v>85</v>
      </c>
      <c r="Z3720">
        <f>HYPERLINK("https://hotel-media.eclerx.com/savepage/tk_15462421955108256_sr_189.html","info")</f>
        <v/>
      </c>
      <c r="AA3720" t="n">
        <v>142259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435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955263</v>
      </c>
      <c r="AZ3720" t="s">
        <v>2676</v>
      </c>
      <c r="BA3720" t="s"/>
      <c r="BB3720" t="n">
        <v>221570</v>
      </c>
      <c r="BC3720" t="n">
        <v>52.50091</v>
      </c>
      <c r="BD3720" t="n">
        <v>52.50091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2674</v>
      </c>
      <c r="F3721" t="n">
        <v>743230</v>
      </c>
      <c r="G3721" t="s">
        <v>74</v>
      </c>
      <c r="H3721" t="s">
        <v>75</v>
      </c>
      <c r="I3721" t="s"/>
      <c r="J3721" t="s">
        <v>74</v>
      </c>
      <c r="K3721" t="n">
        <v>74</v>
      </c>
      <c r="L3721" t="s">
        <v>76</v>
      </c>
      <c r="M3721" t="s"/>
      <c r="N3721" t="s">
        <v>161</v>
      </c>
      <c r="O3721" t="s">
        <v>78</v>
      </c>
      <c r="P3721" t="s">
        <v>2675</v>
      </c>
      <c r="Q3721" t="s"/>
      <c r="R3721" t="s">
        <v>112</v>
      </c>
      <c r="S3721" t="s">
        <v>600</v>
      </c>
      <c r="T3721" t="s">
        <v>81</v>
      </c>
      <c r="U3721" t="s">
        <v>82</v>
      </c>
      <c r="V3721" t="s">
        <v>83</v>
      </c>
      <c r="W3721" t="s">
        <v>109</v>
      </c>
      <c r="X3721" t="s"/>
      <c r="Y3721" t="s">
        <v>85</v>
      </c>
      <c r="Z3721">
        <f>HYPERLINK("https://hotel-media.eclerx.com/savepage/tk_15462421955108256_sr_189.html","info")</f>
        <v/>
      </c>
      <c r="AA3721" t="n">
        <v>142259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435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955263</v>
      </c>
      <c r="AZ3721" t="s">
        <v>2676</v>
      </c>
      <c r="BA3721" t="s"/>
      <c r="BB3721" t="n">
        <v>221570</v>
      </c>
      <c r="BC3721" t="n">
        <v>52.50091</v>
      </c>
      <c r="BD3721" t="n">
        <v>52.50091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2674</v>
      </c>
      <c r="F3722" t="n">
        <v>743230</v>
      </c>
      <c r="G3722" t="s">
        <v>74</v>
      </c>
      <c r="H3722" t="s">
        <v>75</v>
      </c>
      <c r="I3722" t="s"/>
      <c r="J3722" t="s">
        <v>74</v>
      </c>
      <c r="K3722" t="n">
        <v>79</v>
      </c>
      <c r="L3722" t="s">
        <v>76</v>
      </c>
      <c r="M3722" t="s"/>
      <c r="N3722" t="s">
        <v>158</v>
      </c>
      <c r="O3722" t="s">
        <v>78</v>
      </c>
      <c r="P3722" t="s">
        <v>2675</v>
      </c>
      <c r="Q3722" t="s"/>
      <c r="R3722" t="s">
        <v>112</v>
      </c>
      <c r="S3722" t="s">
        <v>98</v>
      </c>
      <c r="T3722" t="s">
        <v>81</v>
      </c>
      <c r="U3722" t="s">
        <v>82</v>
      </c>
      <c r="V3722" t="s">
        <v>83</v>
      </c>
      <c r="W3722" t="s">
        <v>109</v>
      </c>
      <c r="X3722" t="s"/>
      <c r="Y3722" t="s">
        <v>85</v>
      </c>
      <c r="Z3722">
        <f>HYPERLINK("https://hotel-media.eclerx.com/savepage/tk_15462421955108256_sr_189.html","info")</f>
        <v/>
      </c>
      <c r="AA3722" t="n">
        <v>142259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435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955263</v>
      </c>
      <c r="AZ3722" t="s">
        <v>2676</v>
      </c>
      <c r="BA3722" t="s"/>
      <c r="BB3722" t="n">
        <v>221570</v>
      </c>
      <c r="BC3722" t="n">
        <v>52.50091</v>
      </c>
      <c r="BD3722" t="n">
        <v>52.50091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2674</v>
      </c>
      <c r="F3723" t="n">
        <v>743230</v>
      </c>
      <c r="G3723" t="s">
        <v>74</v>
      </c>
      <c r="H3723" t="s">
        <v>75</v>
      </c>
      <c r="I3723" t="s"/>
      <c r="J3723" t="s">
        <v>74</v>
      </c>
      <c r="K3723" t="n">
        <v>87</v>
      </c>
      <c r="L3723" t="s">
        <v>76</v>
      </c>
      <c r="M3723" t="s"/>
      <c r="N3723" t="s">
        <v>399</v>
      </c>
      <c r="O3723" t="s">
        <v>78</v>
      </c>
      <c r="P3723" t="s">
        <v>2675</v>
      </c>
      <c r="Q3723" t="s"/>
      <c r="R3723" t="s">
        <v>112</v>
      </c>
      <c r="S3723" t="s">
        <v>181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>
        <f>HYPERLINK("https://hotel-media.eclerx.com/savepage/tk_15462421955108256_sr_189.html","info")</f>
        <v/>
      </c>
      <c r="AA3723" t="n">
        <v>142259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435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955263</v>
      </c>
      <c r="AZ3723" t="s">
        <v>2676</v>
      </c>
      <c r="BA3723" t="s"/>
      <c r="BB3723" t="n">
        <v>221570</v>
      </c>
      <c r="BC3723" t="n">
        <v>52.50091</v>
      </c>
      <c r="BD3723" t="n">
        <v>52.50091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2674</v>
      </c>
      <c r="F3724" t="n">
        <v>743230</v>
      </c>
      <c r="G3724" t="s">
        <v>74</v>
      </c>
      <c r="H3724" t="s">
        <v>75</v>
      </c>
      <c r="I3724" t="s"/>
      <c r="J3724" t="s">
        <v>74</v>
      </c>
      <c r="K3724" t="n">
        <v>92</v>
      </c>
      <c r="L3724" t="s">
        <v>76</v>
      </c>
      <c r="M3724" t="s"/>
      <c r="N3724" t="s">
        <v>399</v>
      </c>
      <c r="O3724" t="s">
        <v>78</v>
      </c>
      <c r="P3724" t="s">
        <v>2675</v>
      </c>
      <c r="Q3724" t="s"/>
      <c r="R3724" t="s">
        <v>112</v>
      </c>
      <c r="S3724" t="s">
        <v>605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>
        <f>HYPERLINK("https://hotel-media.eclerx.com/savepage/tk_15462421955108256_sr_189.html","info")</f>
        <v/>
      </c>
      <c r="AA3724" t="n">
        <v>142259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435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955263</v>
      </c>
      <c r="AZ3724" t="s">
        <v>2676</v>
      </c>
      <c r="BA3724" t="s"/>
      <c r="BB3724" t="n">
        <v>221570</v>
      </c>
      <c r="BC3724" t="n">
        <v>52.50091</v>
      </c>
      <c r="BD3724" t="n">
        <v>52.50091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2674</v>
      </c>
      <c r="F3725" t="n">
        <v>743230</v>
      </c>
      <c r="G3725" t="s">
        <v>74</v>
      </c>
      <c r="H3725" t="s">
        <v>75</v>
      </c>
      <c r="I3725" t="s"/>
      <c r="J3725" t="s">
        <v>74</v>
      </c>
      <c r="K3725" t="n">
        <v>97</v>
      </c>
      <c r="L3725" t="s">
        <v>76</v>
      </c>
      <c r="M3725" t="s"/>
      <c r="N3725" t="s">
        <v>400</v>
      </c>
      <c r="O3725" t="s">
        <v>78</v>
      </c>
      <c r="P3725" t="s">
        <v>2675</v>
      </c>
      <c r="Q3725" t="s"/>
      <c r="R3725" t="s">
        <v>112</v>
      </c>
      <c r="S3725" t="s">
        <v>217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>
        <f>HYPERLINK("https://hotel-media.eclerx.com/savepage/tk_15462421955108256_sr_189.html","info")</f>
        <v/>
      </c>
      <c r="AA3725" t="n">
        <v>142259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435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955263</v>
      </c>
      <c r="AZ3725" t="s">
        <v>2676</v>
      </c>
      <c r="BA3725" t="s"/>
      <c r="BB3725" t="n">
        <v>221570</v>
      </c>
      <c r="BC3725" t="n">
        <v>52.50091</v>
      </c>
      <c r="BD3725" t="n">
        <v>52.50091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2674</v>
      </c>
      <c r="F3726" t="n">
        <v>743230</v>
      </c>
      <c r="G3726" t="s">
        <v>74</v>
      </c>
      <c r="H3726" t="s">
        <v>75</v>
      </c>
      <c r="I3726" t="s"/>
      <c r="J3726" t="s">
        <v>74</v>
      </c>
      <c r="K3726" t="n">
        <v>97</v>
      </c>
      <c r="L3726" t="s">
        <v>76</v>
      </c>
      <c r="M3726" t="s"/>
      <c r="N3726" t="s">
        <v>161</v>
      </c>
      <c r="O3726" t="s">
        <v>78</v>
      </c>
      <c r="P3726" t="s">
        <v>2675</v>
      </c>
      <c r="Q3726" t="s"/>
      <c r="R3726" t="s">
        <v>112</v>
      </c>
      <c r="S3726" t="s">
        <v>217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>
        <f>HYPERLINK("https://hotel-media.eclerx.com/savepage/tk_15462421955108256_sr_189.html","info")</f>
        <v/>
      </c>
      <c r="AA3726" t="n">
        <v>142259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435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955263</v>
      </c>
      <c r="AZ3726" t="s">
        <v>2676</v>
      </c>
      <c r="BA3726" t="s"/>
      <c r="BB3726" t="n">
        <v>221570</v>
      </c>
      <c r="BC3726" t="n">
        <v>52.50091</v>
      </c>
      <c r="BD3726" t="n">
        <v>52.50091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2674</v>
      </c>
      <c r="F3727" t="n">
        <v>743230</v>
      </c>
      <c r="G3727" t="s">
        <v>74</v>
      </c>
      <c r="H3727" t="s">
        <v>75</v>
      </c>
      <c r="I3727" t="s"/>
      <c r="J3727" t="s">
        <v>74</v>
      </c>
      <c r="K3727" t="n">
        <v>102</v>
      </c>
      <c r="L3727" t="s">
        <v>76</v>
      </c>
      <c r="M3727" t="s"/>
      <c r="N3727" t="s">
        <v>161</v>
      </c>
      <c r="O3727" t="s">
        <v>78</v>
      </c>
      <c r="P3727" t="s">
        <v>2675</v>
      </c>
      <c r="Q3727" t="s"/>
      <c r="R3727" t="s">
        <v>112</v>
      </c>
      <c r="S3727" t="s">
        <v>159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>
        <f>HYPERLINK("https://hotel-media.eclerx.com/savepage/tk_15462421955108256_sr_189.html","info")</f>
        <v/>
      </c>
      <c r="AA3727" t="n">
        <v>142259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435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955263</v>
      </c>
      <c r="AZ3727" t="s">
        <v>2676</v>
      </c>
      <c r="BA3727" t="s"/>
      <c r="BB3727" t="n">
        <v>221570</v>
      </c>
      <c r="BC3727" t="n">
        <v>52.50091</v>
      </c>
      <c r="BD3727" t="n">
        <v>52.50091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2674</v>
      </c>
      <c r="F3728" t="n">
        <v>743230</v>
      </c>
      <c r="G3728" t="s">
        <v>74</v>
      </c>
      <c r="H3728" t="s">
        <v>75</v>
      </c>
      <c r="I3728" t="s"/>
      <c r="J3728" t="s">
        <v>74</v>
      </c>
      <c r="K3728" t="n">
        <v>107</v>
      </c>
      <c r="L3728" t="s">
        <v>76</v>
      </c>
      <c r="M3728" t="s"/>
      <c r="N3728" t="s">
        <v>158</v>
      </c>
      <c r="O3728" t="s">
        <v>78</v>
      </c>
      <c r="P3728" t="s">
        <v>2675</v>
      </c>
      <c r="Q3728" t="s"/>
      <c r="R3728" t="s">
        <v>112</v>
      </c>
      <c r="S3728" t="s">
        <v>245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>
        <f>HYPERLINK("https://hotel-media.eclerx.com/savepage/tk_15462421955108256_sr_189.html","info")</f>
        <v/>
      </c>
      <c r="AA3728" t="n">
        <v>142259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435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955263</v>
      </c>
      <c r="AZ3728" t="s">
        <v>2676</v>
      </c>
      <c r="BA3728" t="s"/>
      <c r="BB3728" t="n">
        <v>221570</v>
      </c>
      <c r="BC3728" t="n">
        <v>52.50091</v>
      </c>
      <c r="BD3728" t="n">
        <v>52.50091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2677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119.5</v>
      </c>
      <c r="L3729" t="s">
        <v>76</v>
      </c>
      <c r="M3729" t="s"/>
      <c r="N3729" t="s">
        <v>104</v>
      </c>
      <c r="O3729" t="s">
        <v>78</v>
      </c>
      <c r="P3729" t="s">
        <v>2677</v>
      </c>
      <c r="Q3729" t="s"/>
      <c r="R3729" t="s">
        <v>112</v>
      </c>
      <c r="S3729" t="s">
        <v>1399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>
        <f>HYPERLINK("https://hotel-media.eclerx.com/savepage/tk_15462414671539807_sr_189.html","info")</f>
        <v/>
      </c>
      <c r="AA3729" t="n">
        <v>-231484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94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231484</v>
      </c>
      <c r="AZ3729" t="s">
        <v>2678</v>
      </c>
      <c r="BA3729" t="s"/>
      <c r="BB3729" t="n">
        <v>29822</v>
      </c>
      <c r="BC3729" t="n">
        <v>52.42109</v>
      </c>
      <c r="BD3729" t="n">
        <v>52.42109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2679</v>
      </c>
      <c r="F3730" t="n">
        <v>3558194</v>
      </c>
      <c r="G3730" t="s">
        <v>74</v>
      </c>
      <c r="H3730" t="s">
        <v>75</v>
      </c>
      <c r="I3730" t="s"/>
      <c r="J3730" t="s">
        <v>74</v>
      </c>
      <c r="K3730" t="n">
        <v>79</v>
      </c>
      <c r="L3730" t="s">
        <v>76</v>
      </c>
      <c r="M3730" t="s"/>
      <c r="N3730" t="s">
        <v>93</v>
      </c>
      <c r="O3730" t="s">
        <v>78</v>
      </c>
      <c r="P3730" t="s">
        <v>2680</v>
      </c>
      <c r="Q3730" t="s"/>
      <c r="R3730" t="s">
        <v>171</v>
      </c>
      <c r="S3730" t="s">
        <v>98</v>
      </c>
      <c r="T3730" t="s">
        <v>81</v>
      </c>
      <c r="U3730" t="s">
        <v>82</v>
      </c>
      <c r="V3730" t="s">
        <v>83</v>
      </c>
      <c r="W3730" t="s">
        <v>109</v>
      </c>
      <c r="X3730" t="s"/>
      <c r="Y3730" t="s">
        <v>85</v>
      </c>
      <c r="Z3730">
        <f>HYPERLINK("https://hotel-media.eclerx.com/savepage/tk_15462414415530694_sr_188.html","info")</f>
        <v/>
      </c>
      <c r="AA3730" t="n">
        <v>69992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92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2071571</v>
      </c>
      <c r="AZ3730" t="s">
        <v>2681</v>
      </c>
      <c r="BA3730" t="s"/>
      <c r="BB3730" t="n">
        <v>162432</v>
      </c>
      <c r="BC3730" t="n">
        <v>52.56222</v>
      </c>
      <c r="BD3730" t="n">
        <v>52.56222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2679</v>
      </c>
      <c r="F3731" t="n">
        <v>3558194</v>
      </c>
      <c r="G3731" t="s">
        <v>74</v>
      </c>
      <c r="H3731" t="s">
        <v>75</v>
      </c>
      <c r="I3731" t="s"/>
      <c r="J3731" t="s">
        <v>74</v>
      </c>
      <c r="K3731" t="n">
        <v>93.5</v>
      </c>
      <c r="L3731" t="s">
        <v>76</v>
      </c>
      <c r="M3731" t="s"/>
      <c r="N3731" t="s">
        <v>95</v>
      </c>
      <c r="O3731" t="s">
        <v>78</v>
      </c>
      <c r="P3731" t="s">
        <v>2680</v>
      </c>
      <c r="Q3731" t="s"/>
      <c r="R3731" t="s">
        <v>171</v>
      </c>
      <c r="S3731" t="s">
        <v>1563</v>
      </c>
      <c r="T3731" t="s">
        <v>81</v>
      </c>
      <c r="U3731" t="s">
        <v>82</v>
      </c>
      <c r="V3731" t="s">
        <v>83</v>
      </c>
      <c r="W3731" t="s">
        <v>109</v>
      </c>
      <c r="X3731" t="s"/>
      <c r="Y3731" t="s">
        <v>85</v>
      </c>
      <c r="Z3731">
        <f>HYPERLINK("https://hotel-media.eclerx.com/savepage/tk_15462414415530694_sr_188.html","info")</f>
        <v/>
      </c>
      <c r="AA3731" t="n">
        <v>69992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92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2071571</v>
      </c>
      <c r="AZ3731" t="s">
        <v>2681</v>
      </c>
      <c r="BA3731" t="s"/>
      <c r="BB3731" t="n">
        <v>162432</v>
      </c>
      <c r="BC3731" t="n">
        <v>52.56222</v>
      </c>
      <c r="BD3731" t="n">
        <v>52.56222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2679</v>
      </c>
      <c r="F3732" t="n">
        <v>3558194</v>
      </c>
      <c r="G3732" t="s">
        <v>74</v>
      </c>
      <c r="H3732" t="s">
        <v>75</v>
      </c>
      <c r="I3732" t="s"/>
      <c r="J3732" t="s">
        <v>74</v>
      </c>
      <c r="K3732" t="n">
        <v>103.5</v>
      </c>
      <c r="L3732" t="s">
        <v>76</v>
      </c>
      <c r="M3732" t="s"/>
      <c r="N3732" t="s">
        <v>201</v>
      </c>
      <c r="O3732" t="s">
        <v>78</v>
      </c>
      <c r="P3732" t="s">
        <v>2680</v>
      </c>
      <c r="Q3732" t="s"/>
      <c r="R3732" t="s">
        <v>171</v>
      </c>
      <c r="S3732" t="s">
        <v>135</v>
      </c>
      <c r="T3732" t="s">
        <v>81</v>
      </c>
      <c r="U3732" t="s">
        <v>82</v>
      </c>
      <c r="V3732" t="s">
        <v>83</v>
      </c>
      <c r="W3732" t="s">
        <v>109</v>
      </c>
      <c r="X3732" t="s"/>
      <c r="Y3732" t="s">
        <v>85</v>
      </c>
      <c r="Z3732">
        <f>HYPERLINK("https://hotel-media.eclerx.com/savepage/tk_15462414415530694_sr_188.html","info")</f>
        <v/>
      </c>
      <c r="AA3732" t="n">
        <v>69992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92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2071571</v>
      </c>
      <c r="AZ3732" t="s">
        <v>2681</v>
      </c>
      <c r="BA3732" t="s"/>
      <c r="BB3732" t="n">
        <v>162432</v>
      </c>
      <c r="BC3732" t="n">
        <v>52.56222</v>
      </c>
      <c r="BD3732" t="n">
        <v>52.56222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2679</v>
      </c>
      <c r="F3733" t="n">
        <v>3558194</v>
      </c>
      <c r="G3733" t="s">
        <v>74</v>
      </c>
      <c r="H3733" t="s">
        <v>75</v>
      </c>
      <c r="I3733" t="s"/>
      <c r="J3733" t="s">
        <v>74</v>
      </c>
      <c r="K3733" t="n">
        <v>113.5</v>
      </c>
      <c r="L3733" t="s">
        <v>76</v>
      </c>
      <c r="M3733" t="s"/>
      <c r="N3733" t="s">
        <v>327</v>
      </c>
      <c r="O3733" t="s">
        <v>78</v>
      </c>
      <c r="P3733" t="s">
        <v>2680</v>
      </c>
      <c r="Q3733" t="s"/>
      <c r="R3733" t="s">
        <v>171</v>
      </c>
      <c r="S3733" t="s">
        <v>2682</v>
      </c>
      <c r="T3733" t="s">
        <v>81</v>
      </c>
      <c r="U3733" t="s">
        <v>82</v>
      </c>
      <c r="V3733" t="s">
        <v>83</v>
      </c>
      <c r="W3733" t="s">
        <v>109</v>
      </c>
      <c r="X3733" t="s"/>
      <c r="Y3733" t="s">
        <v>85</v>
      </c>
      <c r="Z3733">
        <f>HYPERLINK("https://hotel-media.eclerx.com/savepage/tk_15462414415530694_sr_188.html","info")</f>
        <v/>
      </c>
      <c r="AA3733" t="n">
        <v>69992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92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2071571</v>
      </c>
      <c r="AZ3733" t="s">
        <v>2681</v>
      </c>
      <c r="BA3733" t="s"/>
      <c r="BB3733" t="n">
        <v>162432</v>
      </c>
      <c r="BC3733" t="n">
        <v>52.56222</v>
      </c>
      <c r="BD3733" t="n">
        <v>52.56222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1905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103.5</v>
      </c>
      <c r="L3734" t="s">
        <v>76</v>
      </c>
      <c r="M3734" t="s"/>
      <c r="N3734" t="s">
        <v>1906</v>
      </c>
      <c r="O3734" t="s">
        <v>78</v>
      </c>
      <c r="P3734" t="s">
        <v>1905</v>
      </c>
      <c r="Q3734" t="s"/>
      <c r="R3734" t="s">
        <v>269</v>
      </c>
      <c r="S3734" t="s">
        <v>135</v>
      </c>
      <c r="T3734" t="s">
        <v>81</v>
      </c>
      <c r="U3734" t="s">
        <v>82</v>
      </c>
      <c r="V3734" t="s">
        <v>83</v>
      </c>
      <c r="W3734" t="s">
        <v>109</v>
      </c>
      <c r="X3734" t="s"/>
      <c r="Y3734" t="s">
        <v>85</v>
      </c>
      <c r="Z3734">
        <f>HYPERLINK("https://hotel-media.eclerx.com/savepage/tk_1546242113202399_sr_189.html","info")</f>
        <v/>
      </c>
      <c r="AA3734" t="n">
        <v>-937997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404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937997</v>
      </c>
      <c r="AZ3734" t="s">
        <v>1907</v>
      </c>
      <c r="BA3734" t="s"/>
      <c r="BB3734" t="n">
        <v>407</v>
      </c>
      <c r="BC3734" t="n">
        <v>52.50129</v>
      </c>
      <c r="BD3734" t="n">
        <v>52.50129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1905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117</v>
      </c>
      <c r="L3735" t="s">
        <v>76</v>
      </c>
      <c r="M3735" t="s"/>
      <c r="N3735" t="s">
        <v>1906</v>
      </c>
      <c r="O3735" t="s">
        <v>78</v>
      </c>
      <c r="P3735" t="s">
        <v>1905</v>
      </c>
      <c r="Q3735" t="s"/>
      <c r="R3735" t="s">
        <v>269</v>
      </c>
      <c r="S3735" t="s">
        <v>765</v>
      </c>
      <c r="T3735" t="s">
        <v>81</v>
      </c>
      <c r="U3735" t="s">
        <v>82</v>
      </c>
      <c r="V3735" t="s">
        <v>83</v>
      </c>
      <c r="W3735" t="s">
        <v>84</v>
      </c>
      <c r="X3735" t="s"/>
      <c r="Y3735" t="s">
        <v>85</v>
      </c>
      <c r="Z3735">
        <f>HYPERLINK("https://hotel-media.eclerx.com/savepage/tk_1546242113202399_sr_189.html","info")</f>
        <v/>
      </c>
      <c r="AA3735" t="n">
        <v>-937997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404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937997</v>
      </c>
      <c r="AZ3735" t="s">
        <v>1907</v>
      </c>
      <c r="BA3735" t="s"/>
      <c r="BB3735" t="n">
        <v>407</v>
      </c>
      <c r="BC3735" t="n">
        <v>52.50129</v>
      </c>
      <c r="BD3735" t="n">
        <v>52.50129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1905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123.3</v>
      </c>
      <c r="L3736" t="s">
        <v>76</v>
      </c>
      <c r="M3736" t="s"/>
      <c r="N3736" t="s">
        <v>1906</v>
      </c>
      <c r="O3736" t="s">
        <v>78</v>
      </c>
      <c r="P3736" t="s">
        <v>1905</v>
      </c>
      <c r="Q3736" t="s"/>
      <c r="R3736" t="s">
        <v>269</v>
      </c>
      <c r="S3736" t="s">
        <v>1908</v>
      </c>
      <c r="T3736" t="s">
        <v>81</v>
      </c>
      <c r="U3736" t="s">
        <v>82</v>
      </c>
      <c r="V3736" t="s">
        <v>83</v>
      </c>
      <c r="W3736" t="s">
        <v>84</v>
      </c>
      <c r="X3736" t="s"/>
      <c r="Y3736" t="s">
        <v>85</v>
      </c>
      <c r="Z3736">
        <f>HYPERLINK("https://hotel-media.eclerx.com/savepage/tk_1546242113202399_sr_189.html","info")</f>
        <v/>
      </c>
      <c r="AA3736" t="n">
        <v>-937997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404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937997</v>
      </c>
      <c r="AZ3736" t="s">
        <v>1907</v>
      </c>
      <c r="BA3736" t="s"/>
      <c r="BB3736" t="n">
        <v>407</v>
      </c>
      <c r="BC3736" t="n">
        <v>52.50129</v>
      </c>
      <c r="BD3736" t="n">
        <v>52.50129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1905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125</v>
      </c>
      <c r="L3737" t="s">
        <v>76</v>
      </c>
      <c r="M3737" t="s"/>
      <c r="N3737" t="s">
        <v>182</v>
      </c>
      <c r="O3737" t="s">
        <v>78</v>
      </c>
      <c r="P3737" t="s">
        <v>1905</v>
      </c>
      <c r="Q3737" t="s"/>
      <c r="R3737" t="s">
        <v>269</v>
      </c>
      <c r="S3737" t="s">
        <v>645</v>
      </c>
      <c r="T3737" t="s">
        <v>81</v>
      </c>
      <c r="U3737" t="s">
        <v>82</v>
      </c>
      <c r="V3737" t="s">
        <v>83</v>
      </c>
      <c r="W3737" t="s">
        <v>109</v>
      </c>
      <c r="X3737" t="s"/>
      <c r="Y3737" t="s">
        <v>85</v>
      </c>
      <c r="Z3737">
        <f>HYPERLINK("https://hotel-media.eclerx.com/savepage/tk_1546242113202399_sr_189.html","info")</f>
        <v/>
      </c>
      <c r="AA3737" t="n">
        <v>-937997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404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937997</v>
      </c>
      <c r="AZ3737" t="s">
        <v>1907</v>
      </c>
      <c r="BA3737" t="s"/>
      <c r="BB3737" t="n">
        <v>407</v>
      </c>
      <c r="BC3737" t="n">
        <v>52.50129</v>
      </c>
      <c r="BD3737" t="n">
        <v>52.50129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941</v>
      </c>
      <c r="F3738" t="n">
        <v>150564</v>
      </c>
      <c r="G3738" t="s">
        <v>74</v>
      </c>
      <c r="H3738" t="s">
        <v>75</v>
      </c>
      <c r="I3738" t="s"/>
      <c r="J3738" t="s">
        <v>74</v>
      </c>
      <c r="K3738" t="n">
        <v>82.43000000000001</v>
      </c>
      <c r="L3738" t="s">
        <v>76</v>
      </c>
      <c r="M3738" t="s"/>
      <c r="N3738" t="s">
        <v>942</v>
      </c>
      <c r="O3738" t="s">
        <v>78</v>
      </c>
      <c r="P3738" t="s">
        <v>943</v>
      </c>
      <c r="Q3738" t="s"/>
      <c r="R3738" t="s">
        <v>171</v>
      </c>
      <c r="S3738" t="s">
        <v>944</v>
      </c>
      <c r="T3738" t="s">
        <v>81</v>
      </c>
      <c r="U3738" t="s">
        <v>82</v>
      </c>
      <c r="V3738" t="s">
        <v>83</v>
      </c>
      <c r="W3738" t="s">
        <v>109</v>
      </c>
      <c r="X3738" t="s"/>
      <c r="Y3738" t="s">
        <v>85</v>
      </c>
      <c r="Z3738">
        <f>HYPERLINK("https://hotel-media.eclerx.com/savepage/tk_15462423234877334_sr_189.html","info")</f>
        <v/>
      </c>
      <c r="AA3738" t="n">
        <v>30657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498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6262105</v>
      </c>
      <c r="AZ3738" t="s">
        <v>945</v>
      </c>
      <c r="BA3738" t="s"/>
      <c r="BB3738" t="n">
        <v>945568</v>
      </c>
      <c r="BC3738" t="n">
        <v>52.549551</v>
      </c>
      <c r="BD3738" t="n">
        <v>52.549551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941</v>
      </c>
      <c r="F3739" t="n">
        <v>150564</v>
      </c>
      <c r="G3739" t="s">
        <v>74</v>
      </c>
      <c r="H3739" t="s">
        <v>75</v>
      </c>
      <c r="I3739" t="s"/>
      <c r="J3739" t="s">
        <v>74</v>
      </c>
      <c r="K3739" t="n">
        <v>106.58</v>
      </c>
      <c r="L3739" t="s">
        <v>76</v>
      </c>
      <c r="M3739" t="s"/>
      <c r="N3739" t="s">
        <v>946</v>
      </c>
      <c r="O3739" t="s">
        <v>78</v>
      </c>
      <c r="P3739" t="s">
        <v>943</v>
      </c>
      <c r="Q3739" t="s"/>
      <c r="R3739" t="s">
        <v>171</v>
      </c>
      <c r="S3739" t="s">
        <v>947</v>
      </c>
      <c r="T3739" t="s">
        <v>81</v>
      </c>
      <c r="U3739" t="s">
        <v>82</v>
      </c>
      <c r="V3739" t="s">
        <v>83</v>
      </c>
      <c r="W3739" t="s">
        <v>109</v>
      </c>
      <c r="X3739" t="s"/>
      <c r="Y3739" t="s">
        <v>85</v>
      </c>
      <c r="Z3739">
        <f>HYPERLINK("https://hotel-media.eclerx.com/savepage/tk_15462423234877334_sr_189.html","info")</f>
        <v/>
      </c>
      <c r="AA3739" t="n">
        <v>30657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498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6262105</v>
      </c>
      <c r="AZ3739" t="s">
        <v>945</v>
      </c>
      <c r="BA3739" t="s"/>
      <c r="BB3739" t="n">
        <v>945568</v>
      </c>
      <c r="BC3739" t="n">
        <v>52.549551</v>
      </c>
      <c r="BD3739" t="n">
        <v>52.549551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941</v>
      </c>
      <c r="F3740" t="n">
        <v>150564</v>
      </c>
      <c r="G3740" t="s">
        <v>74</v>
      </c>
      <c r="H3740" t="s">
        <v>75</v>
      </c>
      <c r="I3740" t="s"/>
      <c r="J3740" t="s">
        <v>74</v>
      </c>
      <c r="K3740" t="n">
        <v>90.3</v>
      </c>
      <c r="L3740" t="s">
        <v>76</v>
      </c>
      <c r="M3740" t="s"/>
      <c r="N3740" t="s">
        <v>948</v>
      </c>
      <c r="O3740" t="s">
        <v>78</v>
      </c>
      <c r="P3740" t="s">
        <v>943</v>
      </c>
      <c r="Q3740" t="s"/>
      <c r="R3740" t="s">
        <v>171</v>
      </c>
      <c r="S3740" t="s">
        <v>949</v>
      </c>
      <c r="T3740" t="s">
        <v>81</v>
      </c>
      <c r="U3740" t="s">
        <v>82</v>
      </c>
      <c r="V3740" t="s">
        <v>83</v>
      </c>
      <c r="W3740" t="s">
        <v>109</v>
      </c>
      <c r="X3740" t="s"/>
      <c r="Y3740" t="s">
        <v>85</v>
      </c>
      <c r="Z3740">
        <f>HYPERLINK("https://hotel-media.eclerx.com/savepage/tk_15462423234877334_sr_189.html","info")</f>
        <v/>
      </c>
      <c r="AA3740" t="n">
        <v>30657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498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6262105</v>
      </c>
      <c r="AZ3740" t="s">
        <v>945</v>
      </c>
      <c r="BA3740" t="s"/>
      <c r="BB3740" t="n">
        <v>945568</v>
      </c>
      <c r="BC3740" t="n">
        <v>52.549551</v>
      </c>
      <c r="BD3740" t="n">
        <v>52.549551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941</v>
      </c>
      <c r="F3741" t="n">
        <v>150564</v>
      </c>
      <c r="G3741" t="s">
        <v>74</v>
      </c>
      <c r="H3741" t="s">
        <v>75</v>
      </c>
      <c r="I3741" t="s"/>
      <c r="J3741" t="s">
        <v>74</v>
      </c>
      <c r="K3741" t="n">
        <v>98.7</v>
      </c>
      <c r="L3741" t="s">
        <v>76</v>
      </c>
      <c r="M3741" t="s"/>
      <c r="N3741" t="s">
        <v>946</v>
      </c>
      <c r="O3741" t="s">
        <v>78</v>
      </c>
      <c r="P3741" t="s">
        <v>943</v>
      </c>
      <c r="Q3741" t="s"/>
      <c r="R3741" t="s">
        <v>171</v>
      </c>
      <c r="S3741" t="s">
        <v>142</v>
      </c>
      <c r="T3741" t="s">
        <v>81</v>
      </c>
      <c r="U3741" t="s">
        <v>82</v>
      </c>
      <c r="V3741" t="s">
        <v>83</v>
      </c>
      <c r="W3741" t="s">
        <v>84</v>
      </c>
      <c r="X3741" t="s"/>
      <c r="Y3741" t="s">
        <v>85</v>
      </c>
      <c r="Z3741">
        <f>HYPERLINK("https://hotel-media.eclerx.com/savepage/tk_15462423234877334_sr_189.html","info")</f>
        <v/>
      </c>
      <c r="AA3741" t="n">
        <v>30657</v>
      </c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498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6262105</v>
      </c>
      <c r="AZ3741" t="s">
        <v>945</v>
      </c>
      <c r="BA3741" t="s"/>
      <c r="BB3741" t="n">
        <v>945568</v>
      </c>
      <c r="BC3741" t="n">
        <v>52.549551</v>
      </c>
      <c r="BD3741" t="n">
        <v>52.549551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941</v>
      </c>
      <c r="F3742" t="n">
        <v>150564</v>
      </c>
      <c r="G3742" t="s">
        <v>74</v>
      </c>
      <c r="H3742" t="s">
        <v>75</v>
      </c>
      <c r="I3742" t="s"/>
      <c r="J3742" t="s">
        <v>74</v>
      </c>
      <c r="K3742" t="n">
        <v>106.58</v>
      </c>
      <c r="L3742" t="s">
        <v>76</v>
      </c>
      <c r="M3742" t="s"/>
      <c r="N3742" t="s">
        <v>948</v>
      </c>
      <c r="O3742" t="s">
        <v>78</v>
      </c>
      <c r="P3742" t="s">
        <v>943</v>
      </c>
      <c r="Q3742" t="s"/>
      <c r="R3742" t="s">
        <v>171</v>
      </c>
      <c r="S3742" t="s">
        <v>947</v>
      </c>
      <c r="T3742" t="s">
        <v>81</v>
      </c>
      <c r="U3742" t="s">
        <v>82</v>
      </c>
      <c r="V3742" t="s">
        <v>83</v>
      </c>
      <c r="W3742" t="s">
        <v>84</v>
      </c>
      <c r="X3742" t="s"/>
      <c r="Y3742" t="s">
        <v>85</v>
      </c>
      <c r="Z3742">
        <f>HYPERLINK("https://hotel-media.eclerx.com/savepage/tk_15462423234877334_sr_189.html","info")</f>
        <v/>
      </c>
      <c r="AA3742" t="n">
        <v>30657</v>
      </c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498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6262105</v>
      </c>
      <c r="AZ3742" t="s">
        <v>945</v>
      </c>
      <c r="BA3742" t="s"/>
      <c r="BB3742" t="n">
        <v>945568</v>
      </c>
      <c r="BC3742" t="n">
        <v>52.549551</v>
      </c>
      <c r="BD3742" t="n">
        <v>52.549551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941</v>
      </c>
      <c r="F3743" t="n">
        <v>150564</v>
      </c>
      <c r="G3743" t="s">
        <v>74</v>
      </c>
      <c r="H3743" t="s">
        <v>75</v>
      </c>
      <c r="I3743" t="s"/>
      <c r="J3743" t="s">
        <v>74</v>
      </c>
      <c r="K3743" t="n">
        <v>117.08</v>
      </c>
      <c r="L3743" t="s">
        <v>76</v>
      </c>
      <c r="M3743" t="s"/>
      <c r="N3743" t="s">
        <v>948</v>
      </c>
      <c r="O3743" t="s">
        <v>78</v>
      </c>
      <c r="P3743" t="s">
        <v>943</v>
      </c>
      <c r="Q3743" t="s"/>
      <c r="R3743" t="s">
        <v>171</v>
      </c>
      <c r="S3743" t="s">
        <v>950</v>
      </c>
      <c r="T3743" t="s">
        <v>81</v>
      </c>
      <c r="U3743" t="s">
        <v>82</v>
      </c>
      <c r="V3743" t="s">
        <v>83</v>
      </c>
      <c r="W3743" t="s">
        <v>109</v>
      </c>
      <c r="X3743" t="s"/>
      <c r="Y3743" t="s">
        <v>85</v>
      </c>
      <c r="Z3743">
        <f>HYPERLINK("https://hotel-media.eclerx.com/savepage/tk_15462423234877334_sr_189.html","info")</f>
        <v/>
      </c>
      <c r="AA3743" t="n">
        <v>30657</v>
      </c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498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6262105</v>
      </c>
      <c r="AZ3743" t="s">
        <v>945</v>
      </c>
      <c r="BA3743" t="s"/>
      <c r="BB3743" t="n">
        <v>945568</v>
      </c>
      <c r="BC3743" t="n">
        <v>52.549551</v>
      </c>
      <c r="BD3743" t="n">
        <v>52.549551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941</v>
      </c>
      <c r="F3744" t="n">
        <v>150564</v>
      </c>
      <c r="G3744" t="s">
        <v>74</v>
      </c>
      <c r="H3744" t="s">
        <v>75</v>
      </c>
      <c r="I3744" t="s"/>
      <c r="J3744" t="s">
        <v>74</v>
      </c>
      <c r="K3744" t="n">
        <v>127.58</v>
      </c>
      <c r="L3744" t="s">
        <v>76</v>
      </c>
      <c r="M3744" t="s"/>
      <c r="N3744" t="s">
        <v>946</v>
      </c>
      <c r="O3744" t="s">
        <v>78</v>
      </c>
      <c r="P3744" t="s">
        <v>943</v>
      </c>
      <c r="Q3744" t="s"/>
      <c r="R3744" t="s">
        <v>171</v>
      </c>
      <c r="S3744" t="s">
        <v>951</v>
      </c>
      <c r="T3744" t="s">
        <v>81</v>
      </c>
      <c r="U3744" t="s">
        <v>82</v>
      </c>
      <c r="V3744" t="s">
        <v>83</v>
      </c>
      <c r="W3744" t="s">
        <v>84</v>
      </c>
      <c r="X3744" t="s"/>
      <c r="Y3744" t="s">
        <v>85</v>
      </c>
      <c r="Z3744">
        <f>HYPERLINK("https://hotel-media.eclerx.com/savepage/tk_15462423234877334_sr_189.html","info")</f>
        <v/>
      </c>
      <c r="AA3744" t="n">
        <v>30657</v>
      </c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498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6262105</v>
      </c>
      <c r="AZ3744" t="s">
        <v>945</v>
      </c>
      <c r="BA3744" t="s"/>
      <c r="BB3744" t="n">
        <v>945568</v>
      </c>
      <c r="BC3744" t="n">
        <v>52.549551</v>
      </c>
      <c r="BD3744" t="n">
        <v>52.549551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941</v>
      </c>
      <c r="F3745" t="n">
        <v>150564</v>
      </c>
      <c r="G3745" t="s">
        <v>74</v>
      </c>
      <c r="H3745" t="s">
        <v>75</v>
      </c>
      <c r="I3745" t="s"/>
      <c r="J3745" t="s">
        <v>74</v>
      </c>
      <c r="K3745" t="n">
        <v>138.08</v>
      </c>
      <c r="L3745" t="s">
        <v>76</v>
      </c>
      <c r="M3745" t="s"/>
      <c r="N3745" t="s">
        <v>948</v>
      </c>
      <c r="O3745" t="s">
        <v>78</v>
      </c>
      <c r="P3745" t="s">
        <v>943</v>
      </c>
      <c r="Q3745" t="s"/>
      <c r="R3745" t="s">
        <v>171</v>
      </c>
      <c r="S3745" t="s">
        <v>952</v>
      </c>
      <c r="T3745" t="s">
        <v>81</v>
      </c>
      <c r="U3745" t="s">
        <v>82</v>
      </c>
      <c r="V3745" t="s">
        <v>83</v>
      </c>
      <c r="W3745" t="s">
        <v>84</v>
      </c>
      <c r="X3745" t="s"/>
      <c r="Y3745" t="s">
        <v>85</v>
      </c>
      <c r="Z3745">
        <f>HYPERLINK("https://hotel-media.eclerx.com/savepage/tk_15462423234877334_sr_189.html","info")</f>
        <v/>
      </c>
      <c r="AA3745" t="n">
        <v>30657</v>
      </c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498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6262105</v>
      </c>
      <c r="AZ3745" t="s">
        <v>945</v>
      </c>
      <c r="BA3745" t="s"/>
      <c r="BB3745" t="n">
        <v>945568</v>
      </c>
      <c r="BC3745" t="n">
        <v>52.549551</v>
      </c>
      <c r="BD3745" t="n">
        <v>52.549551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2683</v>
      </c>
      <c r="F3746" t="n">
        <v>265072</v>
      </c>
      <c r="G3746" t="s">
        <v>74</v>
      </c>
      <c r="H3746" t="s">
        <v>75</v>
      </c>
      <c r="I3746" t="s"/>
      <c r="J3746" t="s">
        <v>74</v>
      </c>
      <c r="K3746" t="n">
        <v>51.75</v>
      </c>
      <c r="L3746" t="s">
        <v>76</v>
      </c>
      <c r="M3746" t="s"/>
      <c r="N3746" t="s">
        <v>93</v>
      </c>
      <c r="O3746" t="s">
        <v>78</v>
      </c>
      <c r="P3746" t="s">
        <v>2684</v>
      </c>
      <c r="Q3746" t="s"/>
      <c r="R3746" t="s">
        <v>171</v>
      </c>
      <c r="S3746" t="s">
        <v>2685</v>
      </c>
      <c r="T3746" t="s">
        <v>81</v>
      </c>
      <c r="U3746" t="s">
        <v>82</v>
      </c>
      <c r="V3746" t="s">
        <v>83</v>
      </c>
      <c r="W3746" t="s">
        <v>109</v>
      </c>
      <c r="X3746" t="s"/>
      <c r="Y3746" t="s">
        <v>85</v>
      </c>
      <c r="Z3746">
        <f>HYPERLINK("https://hotel-media.eclerx.com/savepage/tk_15462421049866536_sr_189.html","info")</f>
        <v/>
      </c>
      <c r="AA3746" t="n">
        <v>17228</v>
      </c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400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937777</v>
      </c>
      <c r="AZ3746" t="s">
        <v>2686</v>
      </c>
      <c r="BA3746" t="s"/>
      <c r="BB3746" t="n">
        <v>26950</v>
      </c>
      <c r="BC3746" t="n">
        <v>52.533788</v>
      </c>
      <c r="BD3746" t="n">
        <v>52.533788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2683</v>
      </c>
      <c r="F3747" t="n">
        <v>265072</v>
      </c>
      <c r="G3747" t="s">
        <v>74</v>
      </c>
      <c r="H3747" t="s">
        <v>75</v>
      </c>
      <c r="I3747" t="s"/>
      <c r="J3747" t="s">
        <v>74</v>
      </c>
      <c r="K3747" t="n">
        <v>55.2</v>
      </c>
      <c r="L3747" t="s">
        <v>76</v>
      </c>
      <c r="M3747" t="s"/>
      <c r="N3747" t="s">
        <v>95</v>
      </c>
      <c r="O3747" t="s">
        <v>78</v>
      </c>
      <c r="P3747" t="s">
        <v>2684</v>
      </c>
      <c r="Q3747" t="s"/>
      <c r="R3747" t="s">
        <v>171</v>
      </c>
      <c r="S3747" t="s">
        <v>1971</v>
      </c>
      <c r="T3747" t="s">
        <v>81</v>
      </c>
      <c r="U3747" t="s">
        <v>82</v>
      </c>
      <c r="V3747" t="s">
        <v>83</v>
      </c>
      <c r="W3747" t="s">
        <v>109</v>
      </c>
      <c r="X3747" t="s"/>
      <c r="Y3747" t="s">
        <v>85</v>
      </c>
      <c r="Z3747">
        <f>HYPERLINK("https://hotel-media.eclerx.com/savepage/tk_15462421049866536_sr_189.html","info")</f>
        <v/>
      </c>
      <c r="AA3747" t="n">
        <v>17228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400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937777</v>
      </c>
      <c r="AZ3747" t="s">
        <v>2686</v>
      </c>
      <c r="BA3747" t="s"/>
      <c r="BB3747" t="n">
        <v>26950</v>
      </c>
      <c r="BC3747" t="n">
        <v>52.533788</v>
      </c>
      <c r="BD3747" t="n">
        <v>52.533788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2683</v>
      </c>
      <c r="F3748" t="n">
        <v>265072</v>
      </c>
      <c r="G3748" t="s">
        <v>74</v>
      </c>
      <c r="H3748" t="s">
        <v>75</v>
      </c>
      <c r="I3748" t="s"/>
      <c r="J3748" t="s">
        <v>74</v>
      </c>
      <c r="K3748" t="n">
        <v>79.01000000000001</v>
      </c>
      <c r="L3748" t="s">
        <v>76</v>
      </c>
      <c r="M3748" t="s"/>
      <c r="N3748" t="s">
        <v>473</v>
      </c>
      <c r="O3748" t="s">
        <v>78</v>
      </c>
      <c r="P3748" t="s">
        <v>2684</v>
      </c>
      <c r="Q3748" t="s"/>
      <c r="R3748" t="s">
        <v>171</v>
      </c>
      <c r="S3748" t="s">
        <v>1916</v>
      </c>
      <c r="T3748" t="s">
        <v>81</v>
      </c>
      <c r="U3748" t="s">
        <v>82</v>
      </c>
      <c r="V3748" t="s">
        <v>83</v>
      </c>
      <c r="W3748" t="s">
        <v>109</v>
      </c>
      <c r="X3748" t="s"/>
      <c r="Y3748" t="s">
        <v>85</v>
      </c>
      <c r="Z3748">
        <f>HYPERLINK("https://hotel-media.eclerx.com/savepage/tk_15462421049866536_sr_189.html","info")</f>
        <v/>
      </c>
      <c r="AA3748" t="n">
        <v>17228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400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937777</v>
      </c>
      <c r="AZ3748" t="s">
        <v>2686</v>
      </c>
      <c r="BA3748" t="s"/>
      <c r="BB3748" t="n">
        <v>26950</v>
      </c>
      <c r="BC3748" t="n">
        <v>52.533788</v>
      </c>
      <c r="BD3748" t="n">
        <v>52.533788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2683</v>
      </c>
      <c r="F3749" t="n">
        <v>265072</v>
      </c>
      <c r="G3749" t="s">
        <v>74</v>
      </c>
      <c r="H3749" t="s">
        <v>75</v>
      </c>
      <c r="I3749" t="s"/>
      <c r="J3749" t="s">
        <v>74</v>
      </c>
      <c r="K3749" t="n">
        <v>109.01</v>
      </c>
      <c r="L3749" t="s">
        <v>76</v>
      </c>
      <c r="M3749" t="s"/>
      <c r="N3749" t="s">
        <v>194</v>
      </c>
      <c r="O3749" t="s">
        <v>78</v>
      </c>
      <c r="P3749" t="s">
        <v>2684</v>
      </c>
      <c r="Q3749" t="s"/>
      <c r="R3749" t="s">
        <v>171</v>
      </c>
      <c r="S3749" t="s">
        <v>2687</v>
      </c>
      <c r="T3749" t="s">
        <v>81</v>
      </c>
      <c r="U3749" t="s">
        <v>82</v>
      </c>
      <c r="V3749" t="s">
        <v>83</v>
      </c>
      <c r="W3749" t="s">
        <v>109</v>
      </c>
      <c r="X3749" t="s"/>
      <c r="Y3749" t="s">
        <v>85</v>
      </c>
      <c r="Z3749">
        <f>HYPERLINK("https://hotel-media.eclerx.com/savepage/tk_15462421049866536_sr_189.html","info")</f>
        <v/>
      </c>
      <c r="AA3749" t="n">
        <v>17228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400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937777</v>
      </c>
      <c r="AZ3749" t="s">
        <v>2686</v>
      </c>
      <c r="BA3749" t="s"/>
      <c r="BB3749" t="n">
        <v>26950</v>
      </c>
      <c r="BC3749" t="n">
        <v>52.533788</v>
      </c>
      <c r="BD3749" t="n">
        <v>52.533788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2679</v>
      </c>
      <c r="F3750" t="n">
        <v>3558194</v>
      </c>
      <c r="G3750" t="s">
        <v>74</v>
      </c>
      <c r="H3750" t="s">
        <v>75</v>
      </c>
      <c r="I3750" t="s"/>
      <c r="J3750" t="s">
        <v>74</v>
      </c>
      <c r="K3750" t="n">
        <v>79</v>
      </c>
      <c r="L3750" t="s">
        <v>76</v>
      </c>
      <c r="M3750" t="s"/>
      <c r="N3750" t="s">
        <v>93</v>
      </c>
      <c r="O3750" t="s">
        <v>78</v>
      </c>
      <c r="P3750" t="s">
        <v>2680</v>
      </c>
      <c r="Q3750" t="s"/>
      <c r="R3750" t="s">
        <v>171</v>
      </c>
      <c r="S3750" t="s">
        <v>98</v>
      </c>
      <c r="T3750" t="s">
        <v>81</v>
      </c>
      <c r="U3750" t="s">
        <v>82</v>
      </c>
      <c r="V3750" t="s">
        <v>83</v>
      </c>
      <c r="W3750" t="s">
        <v>109</v>
      </c>
      <c r="X3750" t="s"/>
      <c r="Y3750" t="s">
        <v>85</v>
      </c>
      <c r="Z3750">
        <f>HYPERLINK("https://hotel-media.eclerx.com/savepage/tk_15462414635106685_sr_189.html","info")</f>
        <v/>
      </c>
      <c r="AA3750" t="n">
        <v>69992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92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2071571</v>
      </c>
      <c r="AZ3750" t="s">
        <v>2681</v>
      </c>
      <c r="BA3750" t="s"/>
      <c r="BB3750" t="n">
        <v>162432</v>
      </c>
      <c r="BC3750" t="n">
        <v>52.56222</v>
      </c>
      <c r="BD3750" t="n">
        <v>52.56222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2679</v>
      </c>
      <c r="F3751" t="n">
        <v>3558194</v>
      </c>
      <c r="G3751" t="s">
        <v>74</v>
      </c>
      <c r="H3751" t="s">
        <v>75</v>
      </c>
      <c r="I3751" t="s"/>
      <c r="J3751" t="s">
        <v>74</v>
      </c>
      <c r="K3751" t="n">
        <v>93.5</v>
      </c>
      <c r="L3751" t="s">
        <v>76</v>
      </c>
      <c r="M3751" t="s"/>
      <c r="N3751" t="s">
        <v>95</v>
      </c>
      <c r="O3751" t="s">
        <v>78</v>
      </c>
      <c r="P3751" t="s">
        <v>2680</v>
      </c>
      <c r="Q3751" t="s"/>
      <c r="R3751" t="s">
        <v>171</v>
      </c>
      <c r="S3751" t="s">
        <v>1563</v>
      </c>
      <c r="T3751" t="s">
        <v>81</v>
      </c>
      <c r="U3751" t="s">
        <v>82</v>
      </c>
      <c r="V3751" t="s">
        <v>83</v>
      </c>
      <c r="W3751" t="s">
        <v>109</v>
      </c>
      <c r="X3751" t="s"/>
      <c r="Y3751" t="s">
        <v>85</v>
      </c>
      <c r="Z3751">
        <f>HYPERLINK("https://hotel-media.eclerx.com/savepage/tk_15462414635106685_sr_189.html","info")</f>
        <v/>
      </c>
      <c r="AA3751" t="n">
        <v>69992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92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2071571</v>
      </c>
      <c r="AZ3751" t="s">
        <v>2681</v>
      </c>
      <c r="BA3751" t="s"/>
      <c r="BB3751" t="n">
        <v>162432</v>
      </c>
      <c r="BC3751" t="n">
        <v>52.56222</v>
      </c>
      <c r="BD3751" t="n">
        <v>52.56222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2679</v>
      </c>
      <c r="F3752" t="n">
        <v>3558194</v>
      </c>
      <c r="G3752" t="s">
        <v>74</v>
      </c>
      <c r="H3752" t="s">
        <v>75</v>
      </c>
      <c r="I3752" t="s"/>
      <c r="J3752" t="s">
        <v>74</v>
      </c>
      <c r="K3752" t="n">
        <v>103.5</v>
      </c>
      <c r="L3752" t="s">
        <v>76</v>
      </c>
      <c r="M3752" t="s"/>
      <c r="N3752" t="s">
        <v>201</v>
      </c>
      <c r="O3752" t="s">
        <v>78</v>
      </c>
      <c r="P3752" t="s">
        <v>2680</v>
      </c>
      <c r="Q3752" t="s"/>
      <c r="R3752" t="s">
        <v>171</v>
      </c>
      <c r="S3752" t="s">
        <v>135</v>
      </c>
      <c r="T3752" t="s">
        <v>81</v>
      </c>
      <c r="U3752" t="s">
        <v>82</v>
      </c>
      <c r="V3752" t="s">
        <v>83</v>
      </c>
      <c r="W3752" t="s">
        <v>109</v>
      </c>
      <c r="X3752" t="s"/>
      <c r="Y3752" t="s">
        <v>85</v>
      </c>
      <c r="Z3752">
        <f>HYPERLINK("https://hotel-media.eclerx.com/savepage/tk_15462414635106685_sr_189.html","info")</f>
        <v/>
      </c>
      <c r="AA3752" t="n">
        <v>69992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92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2071571</v>
      </c>
      <c r="AZ3752" t="s">
        <v>2681</v>
      </c>
      <c r="BA3752" t="s"/>
      <c r="BB3752" t="n">
        <v>162432</v>
      </c>
      <c r="BC3752" t="n">
        <v>52.56222</v>
      </c>
      <c r="BD3752" t="n">
        <v>52.56222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2679</v>
      </c>
      <c r="F3753" t="n">
        <v>3558194</v>
      </c>
      <c r="G3753" t="s">
        <v>74</v>
      </c>
      <c r="H3753" t="s">
        <v>75</v>
      </c>
      <c r="I3753" t="s"/>
      <c r="J3753" t="s">
        <v>74</v>
      </c>
      <c r="K3753" t="n">
        <v>113.5</v>
      </c>
      <c r="L3753" t="s">
        <v>76</v>
      </c>
      <c r="M3753" t="s"/>
      <c r="N3753" t="s">
        <v>327</v>
      </c>
      <c r="O3753" t="s">
        <v>78</v>
      </c>
      <c r="P3753" t="s">
        <v>2680</v>
      </c>
      <c r="Q3753" t="s"/>
      <c r="R3753" t="s">
        <v>171</v>
      </c>
      <c r="S3753" t="s">
        <v>2682</v>
      </c>
      <c r="T3753" t="s">
        <v>81</v>
      </c>
      <c r="U3753" t="s">
        <v>82</v>
      </c>
      <c r="V3753" t="s">
        <v>83</v>
      </c>
      <c r="W3753" t="s">
        <v>109</v>
      </c>
      <c r="X3753" t="s"/>
      <c r="Y3753" t="s">
        <v>85</v>
      </c>
      <c r="Z3753">
        <f>HYPERLINK("https://hotel-media.eclerx.com/savepage/tk_15462414635106685_sr_189.html","info")</f>
        <v/>
      </c>
      <c r="AA3753" t="n">
        <v>69992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92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2071571</v>
      </c>
      <c r="AZ3753" t="s">
        <v>2681</v>
      </c>
      <c r="BA3753" t="s"/>
      <c r="BB3753" t="n">
        <v>162432</v>
      </c>
      <c r="BC3753" t="n">
        <v>52.56222</v>
      </c>
      <c r="BD3753" t="n">
        <v>52.56222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2637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99</v>
      </c>
      <c r="L3754" t="s">
        <v>76</v>
      </c>
      <c r="M3754" t="s"/>
      <c r="N3754" t="s">
        <v>93</v>
      </c>
      <c r="O3754" t="s">
        <v>78</v>
      </c>
      <c r="P3754" t="s">
        <v>2637</v>
      </c>
      <c r="Q3754" t="s"/>
      <c r="R3754" t="s">
        <v>112</v>
      </c>
      <c r="S3754" t="s">
        <v>200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>
        <f>HYPERLINK("https://hotel-media.eclerx.com/savepage/tk_15462413955464873_sr_188.html","info")</f>
        <v/>
      </c>
      <c r="AA3754" t="n">
        <v>-163342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67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163342</v>
      </c>
      <c r="AZ3754" t="s">
        <v>2638</v>
      </c>
      <c r="BA3754" t="s"/>
      <c r="BB3754" t="n">
        <v>69871</v>
      </c>
      <c r="BC3754" t="n">
        <v>52.52439</v>
      </c>
      <c r="BD3754" t="n">
        <v>52.52439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2637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109</v>
      </c>
      <c r="L3755" t="s">
        <v>76</v>
      </c>
      <c r="M3755" t="s"/>
      <c r="N3755" t="s">
        <v>95</v>
      </c>
      <c r="O3755" t="s">
        <v>78</v>
      </c>
      <c r="P3755" t="s">
        <v>2637</v>
      </c>
      <c r="Q3755" t="s"/>
      <c r="R3755" t="s">
        <v>112</v>
      </c>
      <c r="S3755" t="s">
        <v>202</v>
      </c>
      <c r="T3755" t="s">
        <v>81</v>
      </c>
      <c r="U3755" t="s">
        <v>82</v>
      </c>
      <c r="V3755" t="s">
        <v>83</v>
      </c>
      <c r="W3755" t="s">
        <v>84</v>
      </c>
      <c r="X3755" t="s"/>
      <c r="Y3755" t="s">
        <v>85</v>
      </c>
      <c r="Z3755">
        <f>HYPERLINK("https://hotel-media.eclerx.com/savepage/tk_15462413955464873_sr_188.html","info")</f>
        <v/>
      </c>
      <c r="AA3755" t="n">
        <v>-163342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67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163342</v>
      </c>
      <c r="AZ3755" t="s">
        <v>2638</v>
      </c>
      <c r="BA3755" t="s"/>
      <c r="BB3755" t="n">
        <v>69871</v>
      </c>
      <c r="BC3755" t="n">
        <v>52.52439</v>
      </c>
      <c r="BD3755" t="n">
        <v>52.52439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2637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164.99</v>
      </c>
      <c r="L3756" t="s">
        <v>76</v>
      </c>
      <c r="M3756" t="s"/>
      <c r="N3756" t="s">
        <v>475</v>
      </c>
      <c r="O3756" t="s">
        <v>78</v>
      </c>
      <c r="P3756" t="s">
        <v>2637</v>
      </c>
      <c r="Q3756" t="s"/>
      <c r="R3756" t="s">
        <v>112</v>
      </c>
      <c r="S3756" t="s">
        <v>2639</v>
      </c>
      <c r="T3756" t="s">
        <v>81</v>
      </c>
      <c r="U3756" t="s">
        <v>82</v>
      </c>
      <c r="V3756" t="s">
        <v>83</v>
      </c>
      <c r="W3756" t="s">
        <v>84</v>
      </c>
      <c r="X3756" t="s"/>
      <c r="Y3756" t="s">
        <v>85</v>
      </c>
      <c r="Z3756">
        <f>HYPERLINK("https://hotel-media.eclerx.com/savepage/tk_15462413955464873_sr_188.html","info")</f>
        <v/>
      </c>
      <c r="AA3756" t="n">
        <v>-163342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67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163342</v>
      </c>
      <c r="AZ3756" t="s">
        <v>2638</v>
      </c>
      <c r="BA3756" t="s"/>
      <c r="BB3756" t="n">
        <v>69871</v>
      </c>
      <c r="BC3756" t="n">
        <v>52.52439</v>
      </c>
      <c r="BD3756" t="n">
        <v>52.52439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2637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175</v>
      </c>
      <c r="L3757" t="s">
        <v>76</v>
      </c>
      <c r="M3757" t="s"/>
      <c r="N3757" t="s">
        <v>203</v>
      </c>
      <c r="O3757" t="s">
        <v>78</v>
      </c>
      <c r="P3757" t="s">
        <v>2637</v>
      </c>
      <c r="Q3757" t="s"/>
      <c r="R3757" t="s">
        <v>112</v>
      </c>
      <c r="S3757" t="s">
        <v>295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>
        <f>HYPERLINK("https://hotel-media.eclerx.com/savepage/tk_15462413955464873_sr_188.html","info")</f>
        <v/>
      </c>
      <c r="AA3757" t="n">
        <v>-163342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67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163342</v>
      </c>
      <c r="AZ3757" t="s">
        <v>2638</v>
      </c>
      <c r="BA3757" t="s"/>
      <c r="BB3757" t="n">
        <v>69871</v>
      </c>
      <c r="BC3757" t="n">
        <v>52.52439</v>
      </c>
      <c r="BD3757" t="n">
        <v>52.52439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2677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119.5</v>
      </c>
      <c r="L3758" t="s">
        <v>76</v>
      </c>
      <c r="M3758" t="s"/>
      <c r="N3758" t="s">
        <v>104</v>
      </c>
      <c r="O3758" t="s">
        <v>78</v>
      </c>
      <c r="P3758" t="s">
        <v>2677</v>
      </c>
      <c r="Q3758" t="s"/>
      <c r="R3758" t="s">
        <v>112</v>
      </c>
      <c r="S3758" t="s">
        <v>1399</v>
      </c>
      <c r="T3758" t="s">
        <v>81</v>
      </c>
      <c r="U3758" t="s">
        <v>82</v>
      </c>
      <c r="V3758" t="s">
        <v>83</v>
      </c>
      <c r="W3758" t="s">
        <v>84</v>
      </c>
      <c r="X3758" t="s"/>
      <c r="Y3758" t="s">
        <v>85</v>
      </c>
      <c r="Z3758">
        <f>HYPERLINK("https://hotel-media.eclerx.com/savepage/tk_15462414449626172_sr_188.html","info")</f>
        <v/>
      </c>
      <c r="AA3758" t="n">
        <v>-231484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94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231484</v>
      </c>
      <c r="AZ3758" t="s">
        <v>2678</v>
      </c>
      <c r="BA3758" t="s"/>
      <c r="BB3758" t="n">
        <v>29822</v>
      </c>
      <c r="BC3758" t="n">
        <v>52.42109</v>
      </c>
      <c r="BD3758" t="n">
        <v>52.42109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2688</v>
      </c>
      <c r="F3759" t="n">
        <v>974677</v>
      </c>
      <c r="G3759" t="s">
        <v>74</v>
      </c>
      <c r="H3759" t="s">
        <v>75</v>
      </c>
      <c r="I3759" t="s"/>
      <c r="J3759" t="s">
        <v>74</v>
      </c>
      <c r="K3759" t="n">
        <v>79.01000000000001</v>
      </c>
      <c r="L3759" t="s">
        <v>76</v>
      </c>
      <c r="M3759" t="s"/>
      <c r="N3759" t="s">
        <v>372</v>
      </c>
      <c r="O3759" t="s">
        <v>78</v>
      </c>
      <c r="P3759" t="s">
        <v>2689</v>
      </c>
      <c r="Q3759" t="s"/>
      <c r="R3759" t="s">
        <v>269</v>
      </c>
      <c r="S3759" t="s">
        <v>1916</v>
      </c>
      <c r="T3759" t="s">
        <v>81</v>
      </c>
      <c r="U3759" t="s">
        <v>82</v>
      </c>
      <c r="V3759" t="s">
        <v>83</v>
      </c>
      <c r="W3759" t="s">
        <v>109</v>
      </c>
      <c r="X3759" t="s"/>
      <c r="Y3759" t="s">
        <v>85</v>
      </c>
      <c r="Z3759">
        <f>HYPERLINK("https://hotel-media.eclerx.com/savepage/tk_15462422808070765_sr_189.html","info")</f>
        <v/>
      </c>
      <c r="AA3759" t="n">
        <v>169096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477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937989</v>
      </c>
      <c r="AZ3759" t="s">
        <v>2690</v>
      </c>
      <c r="BA3759" t="s"/>
      <c r="BB3759" t="n">
        <v>146337</v>
      </c>
      <c r="BC3759" t="n">
        <v>52.49826</v>
      </c>
      <c r="BD3759" t="n">
        <v>52.49826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2688</v>
      </c>
      <c r="F3760" t="n">
        <v>974677</v>
      </c>
      <c r="G3760" t="s">
        <v>74</v>
      </c>
      <c r="H3760" t="s">
        <v>75</v>
      </c>
      <c r="I3760" t="s"/>
      <c r="J3760" t="s">
        <v>74</v>
      </c>
      <c r="K3760" t="n">
        <v>79.01000000000001</v>
      </c>
      <c r="L3760" t="s">
        <v>76</v>
      </c>
      <c r="M3760" t="s"/>
      <c r="N3760" t="s">
        <v>372</v>
      </c>
      <c r="O3760" t="s">
        <v>78</v>
      </c>
      <c r="P3760" t="s">
        <v>2689</v>
      </c>
      <c r="Q3760" t="s"/>
      <c r="R3760" t="s">
        <v>269</v>
      </c>
      <c r="S3760" t="s">
        <v>1916</v>
      </c>
      <c r="T3760" t="s">
        <v>81</v>
      </c>
      <c r="U3760" t="s">
        <v>82</v>
      </c>
      <c r="V3760" t="s">
        <v>83</v>
      </c>
      <c r="W3760" t="s">
        <v>109</v>
      </c>
      <c r="X3760" t="s"/>
      <c r="Y3760" t="s">
        <v>85</v>
      </c>
      <c r="Z3760">
        <f>HYPERLINK("https://hotel-media.eclerx.com/savepage/tk_15462422808070765_sr_189.html","info")</f>
        <v/>
      </c>
      <c r="AA3760" t="n">
        <v>169096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477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937989</v>
      </c>
      <c r="AZ3760" t="s">
        <v>2690</v>
      </c>
      <c r="BA3760" t="s"/>
      <c r="BB3760" t="n">
        <v>146337</v>
      </c>
      <c r="BC3760" t="n">
        <v>52.49826</v>
      </c>
      <c r="BD3760" t="n">
        <v>52.49826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2688</v>
      </c>
      <c r="F3761" t="n">
        <v>974677</v>
      </c>
      <c r="G3761" t="s">
        <v>74</v>
      </c>
      <c r="H3761" t="s">
        <v>75</v>
      </c>
      <c r="I3761" t="s"/>
      <c r="J3761" t="s">
        <v>74</v>
      </c>
      <c r="K3761" t="n">
        <v>99.01000000000001</v>
      </c>
      <c r="L3761" t="s">
        <v>76</v>
      </c>
      <c r="M3761" t="s"/>
      <c r="N3761" t="s">
        <v>1892</v>
      </c>
      <c r="O3761" t="s">
        <v>78</v>
      </c>
      <c r="P3761" t="s">
        <v>2689</v>
      </c>
      <c r="Q3761" t="s"/>
      <c r="R3761" t="s">
        <v>269</v>
      </c>
      <c r="S3761" t="s">
        <v>610</v>
      </c>
      <c r="T3761" t="s">
        <v>81</v>
      </c>
      <c r="U3761" t="s">
        <v>82</v>
      </c>
      <c r="V3761" t="s">
        <v>83</v>
      </c>
      <c r="W3761" t="s">
        <v>109</v>
      </c>
      <c r="X3761" t="s"/>
      <c r="Y3761" t="s">
        <v>85</v>
      </c>
      <c r="Z3761">
        <f>HYPERLINK("https://hotel-media.eclerx.com/savepage/tk_15462422808070765_sr_189.html","info")</f>
        <v/>
      </c>
      <c r="AA3761" t="n">
        <v>169096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477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937989</v>
      </c>
      <c r="AZ3761" t="s">
        <v>2690</v>
      </c>
      <c r="BA3761" t="s"/>
      <c r="BB3761" t="n">
        <v>146337</v>
      </c>
      <c r="BC3761" t="n">
        <v>52.49826</v>
      </c>
      <c r="BD3761" t="n">
        <v>52.49826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2688</v>
      </c>
      <c r="F3762" t="n">
        <v>974677</v>
      </c>
      <c r="G3762" t="s">
        <v>74</v>
      </c>
      <c r="H3762" t="s">
        <v>75</v>
      </c>
      <c r="I3762" t="s"/>
      <c r="J3762" t="s">
        <v>74</v>
      </c>
      <c r="K3762" t="n">
        <v>99.01000000000001</v>
      </c>
      <c r="L3762" t="s">
        <v>76</v>
      </c>
      <c r="M3762" t="s"/>
      <c r="N3762" t="s">
        <v>1892</v>
      </c>
      <c r="O3762" t="s">
        <v>78</v>
      </c>
      <c r="P3762" t="s">
        <v>2689</v>
      </c>
      <c r="Q3762" t="s"/>
      <c r="R3762" t="s">
        <v>269</v>
      </c>
      <c r="S3762" t="s">
        <v>610</v>
      </c>
      <c r="T3762" t="s">
        <v>81</v>
      </c>
      <c r="U3762" t="s">
        <v>82</v>
      </c>
      <c r="V3762" t="s">
        <v>83</v>
      </c>
      <c r="W3762" t="s">
        <v>109</v>
      </c>
      <c r="X3762" t="s"/>
      <c r="Y3762" t="s">
        <v>85</v>
      </c>
      <c r="Z3762">
        <f>HYPERLINK("https://hotel-media.eclerx.com/savepage/tk_15462422808070765_sr_189.html","info")</f>
        <v/>
      </c>
      <c r="AA3762" t="n">
        <v>169096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477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937989</v>
      </c>
      <c r="AZ3762" t="s">
        <v>2690</v>
      </c>
      <c r="BA3762" t="s"/>
      <c r="BB3762" t="n">
        <v>146337</v>
      </c>
      <c r="BC3762" t="n">
        <v>52.49826</v>
      </c>
      <c r="BD3762" t="n">
        <v>52.49826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2688</v>
      </c>
      <c r="F3763" t="n">
        <v>974677</v>
      </c>
      <c r="G3763" t="s">
        <v>74</v>
      </c>
      <c r="H3763" t="s">
        <v>75</v>
      </c>
      <c r="I3763" t="s"/>
      <c r="J3763" t="s">
        <v>74</v>
      </c>
      <c r="K3763" t="n">
        <v>103</v>
      </c>
      <c r="L3763" t="s">
        <v>76</v>
      </c>
      <c r="M3763" t="s"/>
      <c r="N3763" t="s">
        <v>372</v>
      </c>
      <c r="O3763" t="s">
        <v>78</v>
      </c>
      <c r="P3763" t="s">
        <v>2689</v>
      </c>
      <c r="Q3763" t="s"/>
      <c r="R3763" t="s">
        <v>269</v>
      </c>
      <c r="S3763" t="s">
        <v>223</v>
      </c>
      <c r="T3763" t="s">
        <v>81</v>
      </c>
      <c r="U3763" t="s">
        <v>82</v>
      </c>
      <c r="V3763" t="s">
        <v>83</v>
      </c>
      <c r="W3763" t="s">
        <v>84</v>
      </c>
      <c r="X3763" t="s"/>
      <c r="Y3763" t="s">
        <v>85</v>
      </c>
      <c r="Z3763">
        <f>HYPERLINK("https://hotel-media.eclerx.com/savepage/tk_15462422808070765_sr_189.html","info")</f>
        <v/>
      </c>
      <c r="AA3763" t="n">
        <v>169096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477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937989</v>
      </c>
      <c r="AZ3763" t="s">
        <v>2690</v>
      </c>
      <c r="BA3763" t="s"/>
      <c r="BB3763" t="n">
        <v>146337</v>
      </c>
      <c r="BC3763" t="n">
        <v>52.49826</v>
      </c>
      <c r="BD3763" t="n">
        <v>52.49826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2688</v>
      </c>
      <c r="F3764" t="n">
        <v>974677</v>
      </c>
      <c r="G3764" t="s">
        <v>74</v>
      </c>
      <c r="H3764" t="s">
        <v>75</v>
      </c>
      <c r="I3764" t="s"/>
      <c r="J3764" t="s">
        <v>74</v>
      </c>
      <c r="K3764" t="n">
        <v>103</v>
      </c>
      <c r="L3764" t="s">
        <v>76</v>
      </c>
      <c r="M3764" t="s"/>
      <c r="N3764" t="s">
        <v>372</v>
      </c>
      <c r="O3764" t="s">
        <v>78</v>
      </c>
      <c r="P3764" t="s">
        <v>2689</v>
      </c>
      <c r="Q3764" t="s"/>
      <c r="R3764" t="s">
        <v>269</v>
      </c>
      <c r="S3764" t="s">
        <v>223</v>
      </c>
      <c r="T3764" t="s">
        <v>81</v>
      </c>
      <c r="U3764" t="s">
        <v>82</v>
      </c>
      <c r="V3764" t="s">
        <v>83</v>
      </c>
      <c r="W3764" t="s">
        <v>84</v>
      </c>
      <c r="X3764" t="s"/>
      <c r="Y3764" t="s">
        <v>85</v>
      </c>
      <c r="Z3764">
        <f>HYPERLINK("https://hotel-media.eclerx.com/savepage/tk_15462422808070765_sr_189.html","info")</f>
        <v/>
      </c>
      <c r="AA3764" t="n">
        <v>169096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477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937989</v>
      </c>
      <c r="AZ3764" t="s">
        <v>2690</v>
      </c>
      <c r="BA3764" t="s"/>
      <c r="BB3764" t="n">
        <v>146337</v>
      </c>
      <c r="BC3764" t="n">
        <v>52.49826</v>
      </c>
      <c r="BD3764" t="n">
        <v>52.49826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2688</v>
      </c>
      <c r="F3765" t="n">
        <v>974677</v>
      </c>
      <c r="G3765" t="s">
        <v>74</v>
      </c>
      <c r="H3765" t="s">
        <v>75</v>
      </c>
      <c r="I3765" t="s"/>
      <c r="J3765" t="s">
        <v>74</v>
      </c>
      <c r="K3765" t="n">
        <v>122.99</v>
      </c>
      <c r="L3765" t="s">
        <v>76</v>
      </c>
      <c r="M3765" t="s"/>
      <c r="N3765" t="s">
        <v>1892</v>
      </c>
      <c r="O3765" t="s">
        <v>78</v>
      </c>
      <c r="P3765" t="s">
        <v>2689</v>
      </c>
      <c r="Q3765" t="s"/>
      <c r="R3765" t="s">
        <v>269</v>
      </c>
      <c r="S3765" t="s">
        <v>881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>
        <f>HYPERLINK("https://hotel-media.eclerx.com/savepage/tk_15462422808070765_sr_189.html","info")</f>
        <v/>
      </c>
      <c r="AA3765" t="n">
        <v>169096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477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937989</v>
      </c>
      <c r="AZ3765" t="s">
        <v>2690</v>
      </c>
      <c r="BA3765" t="s"/>
      <c r="BB3765" t="n">
        <v>146337</v>
      </c>
      <c r="BC3765" t="n">
        <v>52.49826</v>
      </c>
      <c r="BD3765" t="n">
        <v>52.49826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2688</v>
      </c>
      <c r="F3766" t="n">
        <v>974677</v>
      </c>
      <c r="G3766" t="s">
        <v>74</v>
      </c>
      <c r="H3766" t="s">
        <v>75</v>
      </c>
      <c r="I3766" t="s"/>
      <c r="J3766" t="s">
        <v>74</v>
      </c>
      <c r="K3766" t="n">
        <v>122.99</v>
      </c>
      <c r="L3766" t="s">
        <v>76</v>
      </c>
      <c r="M3766" t="s"/>
      <c r="N3766" t="s">
        <v>1892</v>
      </c>
      <c r="O3766" t="s">
        <v>78</v>
      </c>
      <c r="P3766" t="s">
        <v>2689</v>
      </c>
      <c r="Q3766" t="s"/>
      <c r="R3766" t="s">
        <v>269</v>
      </c>
      <c r="S3766" t="s">
        <v>881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>
        <f>HYPERLINK("https://hotel-media.eclerx.com/savepage/tk_15462422808070765_sr_189.html","info")</f>
        <v/>
      </c>
      <c r="AA3766" t="n">
        <v>169096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477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937989</v>
      </c>
      <c r="AZ3766" t="s">
        <v>2690</v>
      </c>
      <c r="BA3766" t="s"/>
      <c r="BB3766" t="n">
        <v>146337</v>
      </c>
      <c r="BC3766" t="n">
        <v>52.49826</v>
      </c>
      <c r="BD3766" t="n">
        <v>52.49826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2487</v>
      </c>
      <c r="F3767" t="n">
        <v>-1</v>
      </c>
      <c r="G3767" t="s">
        <v>74</v>
      </c>
      <c r="H3767" t="s">
        <v>75</v>
      </c>
      <c r="I3767" t="s"/>
      <c r="J3767" t="s">
        <v>74</v>
      </c>
      <c r="K3767" t="n">
        <v>89.84</v>
      </c>
      <c r="L3767" t="s">
        <v>76</v>
      </c>
      <c r="M3767" t="s"/>
      <c r="N3767" t="s">
        <v>93</v>
      </c>
      <c r="O3767" t="s">
        <v>78</v>
      </c>
      <c r="P3767" t="s">
        <v>2487</v>
      </c>
      <c r="Q3767" t="s"/>
      <c r="R3767" t="s">
        <v>171</v>
      </c>
      <c r="S3767" t="s">
        <v>2488</v>
      </c>
      <c r="T3767" t="s">
        <v>81</v>
      </c>
      <c r="U3767" t="s">
        <v>82</v>
      </c>
      <c r="V3767" t="s">
        <v>83</v>
      </c>
      <c r="W3767" t="s">
        <v>109</v>
      </c>
      <c r="X3767" t="s"/>
      <c r="Y3767" t="s">
        <v>85</v>
      </c>
      <c r="Z3767">
        <f>HYPERLINK("https://hotel-media.eclerx.com/savepage/tk_15462417583066237_sr_188.html","info")</f>
        <v/>
      </c>
      <c r="AA3767" t="n">
        <v>-3423340</v>
      </c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263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3423340</v>
      </c>
      <c r="AZ3767" t="s">
        <v>2489</v>
      </c>
      <c r="BA3767" t="s"/>
      <c r="BB3767" t="n">
        <v>62174</v>
      </c>
      <c r="BC3767" t="n">
        <v>52.511362</v>
      </c>
      <c r="BD3767" t="n">
        <v>52.511362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2487</v>
      </c>
      <c r="F3768" t="n">
        <v>-1</v>
      </c>
      <c r="G3768" t="s">
        <v>74</v>
      </c>
      <c r="H3768" t="s">
        <v>75</v>
      </c>
      <c r="I3768" t="s"/>
      <c r="J3768" t="s">
        <v>74</v>
      </c>
      <c r="K3768" t="n">
        <v>97.65000000000001</v>
      </c>
      <c r="L3768" t="s">
        <v>76</v>
      </c>
      <c r="M3768" t="s"/>
      <c r="N3768" t="s">
        <v>95</v>
      </c>
      <c r="O3768" t="s">
        <v>78</v>
      </c>
      <c r="P3768" t="s">
        <v>2487</v>
      </c>
      <c r="Q3768" t="s"/>
      <c r="R3768" t="s">
        <v>171</v>
      </c>
      <c r="S3768" t="s">
        <v>2136</v>
      </c>
      <c r="T3768" t="s">
        <v>81</v>
      </c>
      <c r="U3768" t="s">
        <v>82</v>
      </c>
      <c r="V3768" t="s">
        <v>83</v>
      </c>
      <c r="W3768" t="s">
        <v>109</v>
      </c>
      <c r="X3768" t="s"/>
      <c r="Y3768" t="s">
        <v>85</v>
      </c>
      <c r="Z3768">
        <f>HYPERLINK("https://hotel-media.eclerx.com/savepage/tk_15462417583066237_sr_188.html","info")</f>
        <v/>
      </c>
      <c r="AA3768" t="n">
        <v>-3423340</v>
      </c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263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3423340</v>
      </c>
      <c r="AZ3768" t="s">
        <v>2489</v>
      </c>
      <c r="BA3768" t="s"/>
      <c r="BB3768" t="n">
        <v>62174</v>
      </c>
      <c r="BC3768" t="n">
        <v>52.511362</v>
      </c>
      <c r="BD3768" t="n">
        <v>52.511362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2569</v>
      </c>
      <c r="F3769" t="n">
        <v>-1</v>
      </c>
      <c r="G3769" t="s">
        <v>74</v>
      </c>
      <c r="H3769" t="s">
        <v>75</v>
      </c>
      <c r="I3769" t="s"/>
      <c r="J3769" t="s">
        <v>74</v>
      </c>
      <c r="K3769" t="n">
        <v>60</v>
      </c>
      <c r="L3769" t="s">
        <v>76</v>
      </c>
      <c r="M3769" t="s"/>
      <c r="N3769" t="s">
        <v>95</v>
      </c>
      <c r="O3769" t="s">
        <v>78</v>
      </c>
      <c r="P3769" t="s">
        <v>2569</v>
      </c>
      <c r="Q3769" t="s"/>
      <c r="R3769" t="s">
        <v>79</v>
      </c>
      <c r="S3769" t="s">
        <v>377</v>
      </c>
      <c r="T3769" t="s">
        <v>81</v>
      </c>
      <c r="U3769" t="s">
        <v>82</v>
      </c>
      <c r="V3769" t="s">
        <v>83</v>
      </c>
      <c r="W3769" t="s">
        <v>109</v>
      </c>
      <c r="X3769" t="s"/>
      <c r="Y3769" t="s">
        <v>85</v>
      </c>
      <c r="Z3769">
        <f>HYPERLINK("https://hotel-media.eclerx.com/savepage/tk_1546242101126514_sr_188.html","info")</f>
        <v/>
      </c>
      <c r="AA3769" t="n">
        <v>-2071713</v>
      </c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451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2071713</v>
      </c>
      <c r="AZ3769" t="s">
        <v>2570</v>
      </c>
      <c r="BA3769" t="s"/>
      <c r="BB3769" t="n">
        <v>44344</v>
      </c>
      <c r="BC3769" t="n">
        <v>52.487536</v>
      </c>
      <c r="BD3769" t="n">
        <v>52.487536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2691</v>
      </c>
      <c r="F3770" t="n">
        <v>529944</v>
      </c>
      <c r="G3770" t="s">
        <v>74</v>
      </c>
      <c r="H3770" t="s">
        <v>75</v>
      </c>
      <c r="I3770" t="s"/>
      <c r="J3770" t="s">
        <v>74</v>
      </c>
      <c r="K3770" t="n">
        <v>239</v>
      </c>
      <c r="L3770" t="s">
        <v>76</v>
      </c>
      <c r="M3770" t="s"/>
      <c r="N3770" t="s">
        <v>2692</v>
      </c>
      <c r="O3770" t="s">
        <v>78</v>
      </c>
      <c r="P3770" t="s">
        <v>2693</v>
      </c>
      <c r="Q3770" t="s"/>
      <c r="R3770" t="s">
        <v>107</v>
      </c>
      <c r="S3770" t="s">
        <v>2694</v>
      </c>
      <c r="T3770" t="s">
        <v>81</v>
      </c>
      <c r="U3770" t="s">
        <v>82</v>
      </c>
      <c r="V3770" t="s">
        <v>83</v>
      </c>
      <c r="W3770" t="s">
        <v>109</v>
      </c>
      <c r="X3770" t="s"/>
      <c r="Y3770" t="s">
        <v>85</v>
      </c>
      <c r="Z3770">
        <f>HYPERLINK("https://hotel-media.eclerx.com/savepage/tk_15462416811574795_sr_188.html","info")</f>
        <v/>
      </c>
      <c r="AA3770" t="n">
        <v>99075</v>
      </c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221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230689</v>
      </c>
      <c r="AZ3770" t="s">
        <v>2695</v>
      </c>
      <c r="BA3770" t="s"/>
      <c r="BB3770" t="n">
        <v>65746</v>
      </c>
      <c r="BC3770" t="n">
        <v>52.514647</v>
      </c>
      <c r="BD3770" t="n">
        <v>52.514647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2691</v>
      </c>
      <c r="F3771" t="n">
        <v>529944</v>
      </c>
      <c r="G3771" t="s">
        <v>74</v>
      </c>
      <c r="H3771" t="s">
        <v>75</v>
      </c>
      <c r="I3771" t="s"/>
      <c r="J3771" t="s">
        <v>74</v>
      </c>
      <c r="K3771" t="n">
        <v>289</v>
      </c>
      <c r="L3771" t="s">
        <v>76</v>
      </c>
      <c r="M3771" t="s"/>
      <c r="N3771" t="s">
        <v>2696</v>
      </c>
      <c r="O3771" t="s">
        <v>78</v>
      </c>
      <c r="P3771" t="s">
        <v>2693</v>
      </c>
      <c r="Q3771" t="s"/>
      <c r="R3771" t="s">
        <v>107</v>
      </c>
      <c r="S3771" t="s">
        <v>2697</v>
      </c>
      <c r="T3771" t="s">
        <v>81</v>
      </c>
      <c r="U3771" t="s">
        <v>82</v>
      </c>
      <c r="V3771" t="s">
        <v>83</v>
      </c>
      <c r="W3771" t="s">
        <v>109</v>
      </c>
      <c r="X3771" t="s"/>
      <c r="Y3771" t="s">
        <v>85</v>
      </c>
      <c r="Z3771">
        <f>HYPERLINK("https://hotel-media.eclerx.com/savepage/tk_15462416811574795_sr_188.html","info")</f>
        <v/>
      </c>
      <c r="AA3771" t="n">
        <v>99075</v>
      </c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221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230689</v>
      </c>
      <c r="AZ3771" t="s">
        <v>2695</v>
      </c>
      <c r="BA3771" t="s"/>
      <c r="BB3771" t="n">
        <v>65746</v>
      </c>
      <c r="BC3771" t="n">
        <v>52.514647</v>
      </c>
      <c r="BD3771" t="n">
        <v>52.514647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2691</v>
      </c>
      <c r="F3772" t="n">
        <v>529944</v>
      </c>
      <c r="G3772" t="s">
        <v>74</v>
      </c>
      <c r="H3772" t="s">
        <v>75</v>
      </c>
      <c r="I3772" t="s"/>
      <c r="J3772" t="s">
        <v>74</v>
      </c>
      <c r="K3772" t="n">
        <v>239</v>
      </c>
      <c r="L3772" t="s">
        <v>76</v>
      </c>
      <c r="M3772" t="s"/>
      <c r="N3772" t="s">
        <v>2698</v>
      </c>
      <c r="O3772" t="s">
        <v>78</v>
      </c>
      <c r="P3772" t="s">
        <v>2693</v>
      </c>
      <c r="Q3772" t="s"/>
      <c r="R3772" t="s">
        <v>107</v>
      </c>
      <c r="S3772" t="s">
        <v>2694</v>
      </c>
      <c r="T3772" t="s">
        <v>81</v>
      </c>
      <c r="U3772" t="s">
        <v>82</v>
      </c>
      <c r="V3772" t="s">
        <v>83</v>
      </c>
      <c r="W3772" t="s">
        <v>109</v>
      </c>
      <c r="X3772" t="s"/>
      <c r="Y3772" t="s">
        <v>85</v>
      </c>
      <c r="Z3772">
        <f>HYPERLINK("https://hotel-media.eclerx.com/savepage/tk_15462416811574795_sr_188.html","info")</f>
        <v/>
      </c>
      <c r="AA3772" t="n">
        <v>99075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221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230689</v>
      </c>
      <c r="AZ3772" t="s">
        <v>2695</v>
      </c>
      <c r="BA3772" t="s"/>
      <c r="BB3772" t="n">
        <v>65746</v>
      </c>
      <c r="BC3772" t="n">
        <v>52.514647</v>
      </c>
      <c r="BD3772" t="n">
        <v>52.514647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2691</v>
      </c>
      <c r="F3773" t="n">
        <v>529944</v>
      </c>
      <c r="G3773" t="s">
        <v>74</v>
      </c>
      <c r="H3773" t="s">
        <v>75</v>
      </c>
      <c r="I3773" t="s"/>
      <c r="J3773" t="s">
        <v>74</v>
      </c>
      <c r="K3773" t="n">
        <v>260.5</v>
      </c>
      <c r="L3773" t="s">
        <v>76</v>
      </c>
      <c r="M3773" t="s"/>
      <c r="N3773" t="s">
        <v>2698</v>
      </c>
      <c r="O3773" t="s">
        <v>78</v>
      </c>
      <c r="P3773" t="s">
        <v>2693</v>
      </c>
      <c r="Q3773" t="s"/>
      <c r="R3773" t="s">
        <v>107</v>
      </c>
      <c r="S3773" t="s">
        <v>2699</v>
      </c>
      <c r="T3773" t="s">
        <v>81</v>
      </c>
      <c r="U3773" t="s">
        <v>82</v>
      </c>
      <c r="V3773" t="s">
        <v>83</v>
      </c>
      <c r="W3773" t="s">
        <v>109</v>
      </c>
      <c r="X3773" t="s"/>
      <c r="Y3773" t="s">
        <v>85</v>
      </c>
      <c r="Z3773">
        <f>HYPERLINK("https://hotel-media.eclerx.com/savepage/tk_15462416811574795_sr_188.html","info")</f>
        <v/>
      </c>
      <c r="AA3773" t="n">
        <v>99075</v>
      </c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221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230689</v>
      </c>
      <c r="AZ3773" t="s">
        <v>2695</v>
      </c>
      <c r="BA3773" t="s"/>
      <c r="BB3773" t="n">
        <v>65746</v>
      </c>
      <c r="BC3773" t="n">
        <v>52.514647</v>
      </c>
      <c r="BD3773" t="n">
        <v>52.514647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2691</v>
      </c>
      <c r="F3774" t="n">
        <v>529944</v>
      </c>
      <c r="G3774" t="s">
        <v>74</v>
      </c>
      <c r="H3774" t="s">
        <v>75</v>
      </c>
      <c r="I3774" t="s"/>
      <c r="J3774" t="s">
        <v>74</v>
      </c>
      <c r="K3774" t="n">
        <v>260.5</v>
      </c>
      <c r="L3774" t="s">
        <v>76</v>
      </c>
      <c r="M3774" t="s"/>
      <c r="N3774" t="s">
        <v>2698</v>
      </c>
      <c r="O3774" t="s">
        <v>78</v>
      </c>
      <c r="P3774" t="s">
        <v>2693</v>
      </c>
      <c r="Q3774" t="s"/>
      <c r="R3774" t="s">
        <v>107</v>
      </c>
      <c r="S3774" t="s">
        <v>2699</v>
      </c>
      <c r="T3774" t="s">
        <v>81</v>
      </c>
      <c r="U3774" t="s">
        <v>82</v>
      </c>
      <c r="V3774" t="s">
        <v>83</v>
      </c>
      <c r="W3774" t="s">
        <v>109</v>
      </c>
      <c r="X3774" t="s"/>
      <c r="Y3774" t="s">
        <v>85</v>
      </c>
      <c r="Z3774">
        <f>HYPERLINK("https://hotel-media.eclerx.com/savepage/tk_15462416811574795_sr_188.html","info")</f>
        <v/>
      </c>
      <c r="AA3774" t="n">
        <v>99075</v>
      </c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221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230689</v>
      </c>
      <c r="AZ3774" t="s">
        <v>2695</v>
      </c>
      <c r="BA3774" t="s"/>
      <c r="BB3774" t="n">
        <v>65746</v>
      </c>
      <c r="BC3774" t="n">
        <v>52.514647</v>
      </c>
      <c r="BD3774" t="n">
        <v>52.514647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2691</v>
      </c>
      <c r="F3775" t="n">
        <v>529944</v>
      </c>
      <c r="G3775" t="s">
        <v>74</v>
      </c>
      <c r="H3775" t="s">
        <v>75</v>
      </c>
      <c r="I3775" t="s"/>
      <c r="J3775" t="s">
        <v>74</v>
      </c>
      <c r="K3775" t="n">
        <v>264</v>
      </c>
      <c r="L3775" t="s">
        <v>76</v>
      </c>
      <c r="M3775" t="s"/>
      <c r="N3775" t="s">
        <v>2700</v>
      </c>
      <c r="O3775" t="s">
        <v>78</v>
      </c>
      <c r="P3775" t="s">
        <v>2693</v>
      </c>
      <c r="Q3775" t="s"/>
      <c r="R3775" t="s">
        <v>107</v>
      </c>
      <c r="S3775" t="s">
        <v>2701</v>
      </c>
      <c r="T3775" t="s">
        <v>81</v>
      </c>
      <c r="U3775" t="s">
        <v>82</v>
      </c>
      <c r="V3775" t="s">
        <v>83</v>
      </c>
      <c r="W3775" t="s">
        <v>109</v>
      </c>
      <c r="X3775" t="s"/>
      <c r="Y3775" t="s">
        <v>85</v>
      </c>
      <c r="Z3775">
        <f>HYPERLINK("https://hotel-media.eclerx.com/savepage/tk_15462416811574795_sr_188.html","info")</f>
        <v/>
      </c>
      <c r="AA3775" t="n">
        <v>99075</v>
      </c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221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230689</v>
      </c>
      <c r="AZ3775" t="s">
        <v>2695</v>
      </c>
      <c r="BA3775" t="s"/>
      <c r="BB3775" t="n">
        <v>65746</v>
      </c>
      <c r="BC3775" t="n">
        <v>52.514647</v>
      </c>
      <c r="BD3775" t="n">
        <v>52.514647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2691</v>
      </c>
      <c r="F3776" t="n">
        <v>529944</v>
      </c>
      <c r="G3776" t="s">
        <v>74</v>
      </c>
      <c r="H3776" t="s">
        <v>75</v>
      </c>
      <c r="I3776" t="s"/>
      <c r="J3776" t="s">
        <v>74</v>
      </c>
      <c r="K3776" t="n">
        <v>264</v>
      </c>
      <c r="L3776" t="s">
        <v>76</v>
      </c>
      <c r="M3776" t="s"/>
      <c r="N3776" t="s">
        <v>2700</v>
      </c>
      <c r="O3776" t="s">
        <v>78</v>
      </c>
      <c r="P3776" t="s">
        <v>2693</v>
      </c>
      <c r="Q3776" t="s"/>
      <c r="R3776" t="s">
        <v>107</v>
      </c>
      <c r="S3776" t="s">
        <v>2701</v>
      </c>
      <c r="T3776" t="s">
        <v>81</v>
      </c>
      <c r="U3776" t="s">
        <v>82</v>
      </c>
      <c r="V3776" t="s">
        <v>83</v>
      </c>
      <c r="W3776" t="s">
        <v>109</v>
      </c>
      <c r="X3776" t="s"/>
      <c r="Y3776" t="s">
        <v>85</v>
      </c>
      <c r="Z3776">
        <f>HYPERLINK("https://hotel-media.eclerx.com/savepage/tk_15462416811574795_sr_188.html","info")</f>
        <v/>
      </c>
      <c r="AA3776" t="n">
        <v>99075</v>
      </c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221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230689</v>
      </c>
      <c r="AZ3776" t="s">
        <v>2695</v>
      </c>
      <c r="BA3776" t="s"/>
      <c r="BB3776" t="n">
        <v>65746</v>
      </c>
      <c r="BC3776" t="n">
        <v>52.514647</v>
      </c>
      <c r="BD3776" t="n">
        <v>52.514647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2691</v>
      </c>
      <c r="F3777" t="n">
        <v>529944</v>
      </c>
      <c r="G3777" t="s">
        <v>74</v>
      </c>
      <c r="H3777" t="s">
        <v>75</v>
      </c>
      <c r="I3777" t="s"/>
      <c r="J3777" t="s">
        <v>74</v>
      </c>
      <c r="K3777" t="n">
        <v>283</v>
      </c>
      <c r="L3777" t="s">
        <v>76</v>
      </c>
      <c r="M3777" t="s"/>
      <c r="N3777" t="s">
        <v>2698</v>
      </c>
      <c r="O3777" t="s">
        <v>78</v>
      </c>
      <c r="P3777" t="s">
        <v>2693</v>
      </c>
      <c r="Q3777" t="s"/>
      <c r="R3777" t="s">
        <v>107</v>
      </c>
      <c r="S3777" t="s">
        <v>2702</v>
      </c>
      <c r="T3777" t="s">
        <v>81</v>
      </c>
      <c r="U3777" t="s">
        <v>82</v>
      </c>
      <c r="V3777" t="s">
        <v>83</v>
      </c>
      <c r="W3777" t="s">
        <v>84</v>
      </c>
      <c r="X3777" t="s"/>
      <c r="Y3777" t="s">
        <v>85</v>
      </c>
      <c r="Z3777">
        <f>HYPERLINK("https://hotel-media.eclerx.com/savepage/tk_15462416811574795_sr_188.html","info")</f>
        <v/>
      </c>
      <c r="AA3777" t="n">
        <v>99075</v>
      </c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221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230689</v>
      </c>
      <c r="AZ3777" t="s">
        <v>2695</v>
      </c>
      <c r="BA3777" t="s"/>
      <c r="BB3777" t="n">
        <v>65746</v>
      </c>
      <c r="BC3777" t="n">
        <v>52.514647</v>
      </c>
      <c r="BD3777" t="n">
        <v>52.514647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2691</v>
      </c>
      <c r="F3778" t="n">
        <v>529944</v>
      </c>
      <c r="G3778" t="s">
        <v>74</v>
      </c>
      <c r="H3778" t="s">
        <v>75</v>
      </c>
      <c r="I3778" t="s"/>
      <c r="J3778" t="s">
        <v>74</v>
      </c>
      <c r="K3778" t="n">
        <v>285.5</v>
      </c>
      <c r="L3778" t="s">
        <v>76</v>
      </c>
      <c r="M3778" t="s"/>
      <c r="N3778" t="s">
        <v>2700</v>
      </c>
      <c r="O3778" t="s">
        <v>78</v>
      </c>
      <c r="P3778" t="s">
        <v>2693</v>
      </c>
      <c r="Q3778" t="s"/>
      <c r="R3778" t="s">
        <v>107</v>
      </c>
      <c r="S3778" t="s">
        <v>2703</v>
      </c>
      <c r="T3778" t="s">
        <v>81</v>
      </c>
      <c r="U3778" t="s">
        <v>82</v>
      </c>
      <c r="V3778" t="s">
        <v>83</v>
      </c>
      <c r="W3778" t="s">
        <v>109</v>
      </c>
      <c r="X3778" t="s"/>
      <c r="Y3778" t="s">
        <v>85</v>
      </c>
      <c r="Z3778">
        <f>HYPERLINK("https://hotel-media.eclerx.com/savepage/tk_15462416811574795_sr_188.html","info")</f>
        <v/>
      </c>
      <c r="AA3778" t="n">
        <v>99075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221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230689</v>
      </c>
      <c r="AZ3778" t="s">
        <v>2695</v>
      </c>
      <c r="BA3778" t="s"/>
      <c r="BB3778" t="n">
        <v>65746</v>
      </c>
      <c r="BC3778" t="n">
        <v>52.514647</v>
      </c>
      <c r="BD3778" t="n">
        <v>52.514647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2691</v>
      </c>
      <c r="F3779" t="n">
        <v>529944</v>
      </c>
      <c r="G3779" t="s">
        <v>74</v>
      </c>
      <c r="H3779" t="s">
        <v>75</v>
      </c>
      <c r="I3779" t="s"/>
      <c r="J3779" t="s">
        <v>74</v>
      </c>
      <c r="K3779" t="n">
        <v>285.5</v>
      </c>
      <c r="L3779" t="s">
        <v>76</v>
      </c>
      <c r="M3779" t="s"/>
      <c r="N3779" t="s">
        <v>2700</v>
      </c>
      <c r="O3779" t="s">
        <v>78</v>
      </c>
      <c r="P3779" t="s">
        <v>2693</v>
      </c>
      <c r="Q3779" t="s"/>
      <c r="R3779" t="s">
        <v>107</v>
      </c>
      <c r="S3779" t="s">
        <v>2703</v>
      </c>
      <c r="T3779" t="s">
        <v>81</v>
      </c>
      <c r="U3779" t="s">
        <v>82</v>
      </c>
      <c r="V3779" t="s">
        <v>83</v>
      </c>
      <c r="W3779" t="s">
        <v>109</v>
      </c>
      <c r="X3779" t="s"/>
      <c r="Y3779" t="s">
        <v>85</v>
      </c>
      <c r="Z3779">
        <f>HYPERLINK("https://hotel-media.eclerx.com/savepage/tk_15462416811574795_sr_188.html","info")</f>
        <v/>
      </c>
      <c r="AA3779" t="n">
        <v>99075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221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230689</v>
      </c>
      <c r="AZ3779" t="s">
        <v>2695</v>
      </c>
      <c r="BA3779" t="s"/>
      <c r="BB3779" t="n">
        <v>65746</v>
      </c>
      <c r="BC3779" t="n">
        <v>52.514647</v>
      </c>
      <c r="BD3779" t="n">
        <v>52.514647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2691</v>
      </c>
      <c r="F3780" t="n">
        <v>529944</v>
      </c>
      <c r="G3780" t="s">
        <v>74</v>
      </c>
      <c r="H3780" t="s">
        <v>75</v>
      </c>
      <c r="I3780" t="s"/>
      <c r="J3780" t="s">
        <v>74</v>
      </c>
      <c r="K3780" t="n">
        <v>304.5</v>
      </c>
      <c r="L3780" t="s">
        <v>76</v>
      </c>
      <c r="M3780" t="s"/>
      <c r="N3780" t="s">
        <v>2698</v>
      </c>
      <c r="O3780" t="s">
        <v>78</v>
      </c>
      <c r="P3780" t="s">
        <v>2693</v>
      </c>
      <c r="Q3780" t="s"/>
      <c r="R3780" t="s">
        <v>107</v>
      </c>
      <c r="S3780" t="s">
        <v>2704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>
        <f>HYPERLINK("https://hotel-media.eclerx.com/savepage/tk_15462416811574795_sr_188.html","info")</f>
        <v/>
      </c>
      <c r="AA3780" t="n">
        <v>99075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221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230689</v>
      </c>
      <c r="AZ3780" t="s">
        <v>2695</v>
      </c>
      <c r="BA3780" t="s"/>
      <c r="BB3780" t="n">
        <v>65746</v>
      </c>
      <c r="BC3780" t="n">
        <v>52.514647</v>
      </c>
      <c r="BD3780" t="n">
        <v>52.514647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2691</v>
      </c>
      <c r="F3781" t="n">
        <v>529944</v>
      </c>
      <c r="G3781" t="s">
        <v>74</v>
      </c>
      <c r="H3781" t="s">
        <v>75</v>
      </c>
      <c r="I3781" t="s"/>
      <c r="J3781" t="s">
        <v>74</v>
      </c>
      <c r="K3781" t="n">
        <v>308</v>
      </c>
      <c r="L3781" t="s">
        <v>76</v>
      </c>
      <c r="M3781" t="s"/>
      <c r="N3781" t="s">
        <v>2700</v>
      </c>
      <c r="O3781" t="s">
        <v>78</v>
      </c>
      <c r="P3781" t="s">
        <v>2693</v>
      </c>
      <c r="Q3781" t="s"/>
      <c r="R3781" t="s">
        <v>107</v>
      </c>
      <c r="S3781" t="s">
        <v>2705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>
        <f>HYPERLINK("https://hotel-media.eclerx.com/savepage/tk_15462416811574795_sr_188.html","info")</f>
        <v/>
      </c>
      <c r="AA3781" t="n">
        <v>99075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221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230689</v>
      </c>
      <c r="AZ3781" t="s">
        <v>2695</v>
      </c>
      <c r="BA3781" t="s"/>
      <c r="BB3781" t="n">
        <v>65746</v>
      </c>
      <c r="BC3781" t="n">
        <v>52.514647</v>
      </c>
      <c r="BD3781" t="n">
        <v>52.514647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2691</v>
      </c>
      <c r="F3782" t="n">
        <v>529944</v>
      </c>
      <c r="G3782" t="s">
        <v>74</v>
      </c>
      <c r="H3782" t="s">
        <v>75</v>
      </c>
      <c r="I3782" t="s"/>
      <c r="J3782" t="s">
        <v>74</v>
      </c>
      <c r="K3782" t="n">
        <v>314</v>
      </c>
      <c r="L3782" t="s">
        <v>76</v>
      </c>
      <c r="M3782" t="s"/>
      <c r="N3782" t="s">
        <v>2706</v>
      </c>
      <c r="O3782" t="s">
        <v>78</v>
      </c>
      <c r="P3782" t="s">
        <v>2693</v>
      </c>
      <c r="Q3782" t="s"/>
      <c r="R3782" t="s">
        <v>107</v>
      </c>
      <c r="S3782" t="s">
        <v>2707</v>
      </c>
      <c r="T3782" t="s">
        <v>81</v>
      </c>
      <c r="U3782" t="s">
        <v>82</v>
      </c>
      <c r="V3782" t="s">
        <v>83</v>
      </c>
      <c r="W3782" t="s">
        <v>109</v>
      </c>
      <c r="X3782" t="s"/>
      <c r="Y3782" t="s">
        <v>85</v>
      </c>
      <c r="Z3782">
        <f>HYPERLINK("https://hotel-media.eclerx.com/savepage/tk_15462416811574795_sr_188.html","info")</f>
        <v/>
      </c>
      <c r="AA3782" t="n">
        <v>99075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221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230689</v>
      </c>
      <c r="AZ3782" t="s">
        <v>2695</v>
      </c>
      <c r="BA3782" t="s"/>
      <c r="BB3782" t="n">
        <v>65746</v>
      </c>
      <c r="BC3782" t="n">
        <v>52.514647</v>
      </c>
      <c r="BD3782" t="n">
        <v>52.514647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2691</v>
      </c>
      <c r="F3783" t="n">
        <v>529944</v>
      </c>
      <c r="G3783" t="s">
        <v>74</v>
      </c>
      <c r="H3783" t="s">
        <v>75</v>
      </c>
      <c r="I3783" t="s"/>
      <c r="J3783" t="s">
        <v>74</v>
      </c>
      <c r="K3783" t="n">
        <v>314</v>
      </c>
      <c r="L3783" t="s">
        <v>76</v>
      </c>
      <c r="M3783" t="s"/>
      <c r="N3783" t="s">
        <v>2708</v>
      </c>
      <c r="O3783" t="s">
        <v>78</v>
      </c>
      <c r="P3783" t="s">
        <v>2693</v>
      </c>
      <c r="Q3783" t="s"/>
      <c r="R3783" t="s">
        <v>107</v>
      </c>
      <c r="S3783" t="s">
        <v>2707</v>
      </c>
      <c r="T3783" t="s">
        <v>81</v>
      </c>
      <c r="U3783" t="s">
        <v>82</v>
      </c>
      <c r="V3783" t="s">
        <v>83</v>
      </c>
      <c r="W3783" t="s">
        <v>109</v>
      </c>
      <c r="X3783" t="s"/>
      <c r="Y3783" t="s">
        <v>85</v>
      </c>
      <c r="Z3783">
        <f>HYPERLINK("https://hotel-media.eclerx.com/savepage/tk_15462416811574795_sr_188.html","info")</f>
        <v/>
      </c>
      <c r="AA3783" t="n">
        <v>99075</v>
      </c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221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230689</v>
      </c>
      <c r="AZ3783" t="s">
        <v>2695</v>
      </c>
      <c r="BA3783" t="s"/>
      <c r="BB3783" t="n">
        <v>65746</v>
      </c>
      <c r="BC3783" t="n">
        <v>52.514647</v>
      </c>
      <c r="BD3783" t="n">
        <v>52.514647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2691</v>
      </c>
      <c r="F3784" t="n">
        <v>529944</v>
      </c>
      <c r="G3784" t="s">
        <v>74</v>
      </c>
      <c r="H3784" t="s">
        <v>75</v>
      </c>
      <c r="I3784" t="s"/>
      <c r="J3784" t="s">
        <v>74</v>
      </c>
      <c r="K3784" t="n">
        <v>314</v>
      </c>
      <c r="L3784" t="s">
        <v>76</v>
      </c>
      <c r="M3784" t="s"/>
      <c r="N3784" t="s">
        <v>2708</v>
      </c>
      <c r="O3784" t="s">
        <v>78</v>
      </c>
      <c r="P3784" t="s">
        <v>2693</v>
      </c>
      <c r="Q3784" t="s"/>
      <c r="R3784" t="s">
        <v>107</v>
      </c>
      <c r="S3784" t="s">
        <v>2707</v>
      </c>
      <c r="T3784" t="s">
        <v>81</v>
      </c>
      <c r="U3784" t="s">
        <v>82</v>
      </c>
      <c r="V3784" t="s">
        <v>83</v>
      </c>
      <c r="W3784" t="s">
        <v>109</v>
      </c>
      <c r="X3784" t="s"/>
      <c r="Y3784" t="s">
        <v>85</v>
      </c>
      <c r="Z3784">
        <f>HYPERLINK("https://hotel-media.eclerx.com/savepage/tk_15462416811574795_sr_188.html","info")</f>
        <v/>
      </c>
      <c r="AA3784" t="n">
        <v>99075</v>
      </c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221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230689</v>
      </c>
      <c r="AZ3784" t="s">
        <v>2695</v>
      </c>
      <c r="BA3784" t="s"/>
      <c r="BB3784" t="n">
        <v>65746</v>
      </c>
      <c r="BC3784" t="n">
        <v>52.514647</v>
      </c>
      <c r="BD3784" t="n">
        <v>52.514647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2691</v>
      </c>
      <c r="F3785" t="n">
        <v>529944</v>
      </c>
      <c r="G3785" t="s">
        <v>74</v>
      </c>
      <c r="H3785" t="s">
        <v>75</v>
      </c>
      <c r="I3785" t="s"/>
      <c r="J3785" t="s">
        <v>74</v>
      </c>
      <c r="K3785" t="n">
        <v>329.5</v>
      </c>
      <c r="L3785" t="s">
        <v>76</v>
      </c>
      <c r="M3785" t="s"/>
      <c r="N3785" t="s">
        <v>2700</v>
      </c>
      <c r="O3785" t="s">
        <v>78</v>
      </c>
      <c r="P3785" t="s">
        <v>2693</v>
      </c>
      <c r="Q3785" t="s"/>
      <c r="R3785" t="s">
        <v>107</v>
      </c>
      <c r="S3785" t="s">
        <v>2709</v>
      </c>
      <c r="T3785" t="s">
        <v>81</v>
      </c>
      <c r="U3785" t="s">
        <v>82</v>
      </c>
      <c r="V3785" t="s">
        <v>83</v>
      </c>
      <c r="W3785" t="s">
        <v>84</v>
      </c>
      <c r="X3785" t="s"/>
      <c r="Y3785" t="s">
        <v>85</v>
      </c>
      <c r="Z3785">
        <f>HYPERLINK("https://hotel-media.eclerx.com/savepage/tk_15462416811574795_sr_188.html","info")</f>
        <v/>
      </c>
      <c r="AA3785" t="n">
        <v>99075</v>
      </c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221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230689</v>
      </c>
      <c r="AZ3785" t="s">
        <v>2695</v>
      </c>
      <c r="BA3785" t="s"/>
      <c r="BB3785" t="n">
        <v>65746</v>
      </c>
      <c r="BC3785" t="n">
        <v>52.514647</v>
      </c>
      <c r="BD3785" t="n">
        <v>52.514647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2691</v>
      </c>
      <c r="F3786" t="n">
        <v>529944</v>
      </c>
      <c r="G3786" t="s">
        <v>74</v>
      </c>
      <c r="H3786" t="s">
        <v>75</v>
      </c>
      <c r="I3786" t="s"/>
      <c r="J3786" t="s">
        <v>74</v>
      </c>
      <c r="K3786" t="n">
        <v>333</v>
      </c>
      <c r="L3786" t="s">
        <v>76</v>
      </c>
      <c r="M3786" t="s"/>
      <c r="N3786" t="s">
        <v>2696</v>
      </c>
      <c r="O3786" t="s">
        <v>78</v>
      </c>
      <c r="P3786" t="s">
        <v>2693</v>
      </c>
      <c r="Q3786" t="s"/>
      <c r="R3786" t="s">
        <v>107</v>
      </c>
      <c r="S3786" t="s">
        <v>2710</v>
      </c>
      <c r="T3786" t="s">
        <v>81</v>
      </c>
      <c r="U3786" t="s">
        <v>82</v>
      </c>
      <c r="V3786" t="s">
        <v>83</v>
      </c>
      <c r="W3786" t="s">
        <v>84</v>
      </c>
      <c r="X3786" t="s"/>
      <c r="Y3786" t="s">
        <v>85</v>
      </c>
      <c r="Z3786">
        <f>HYPERLINK("https://hotel-media.eclerx.com/savepage/tk_15462416811574795_sr_188.html","info")</f>
        <v/>
      </c>
      <c r="AA3786" t="n">
        <v>99075</v>
      </c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221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230689</v>
      </c>
      <c r="AZ3786" t="s">
        <v>2695</v>
      </c>
      <c r="BA3786" t="s"/>
      <c r="BB3786" t="n">
        <v>65746</v>
      </c>
      <c r="BC3786" t="n">
        <v>52.514647</v>
      </c>
      <c r="BD3786" t="n">
        <v>52.514647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2691</v>
      </c>
      <c r="F3787" t="n">
        <v>529944</v>
      </c>
      <c r="G3787" t="s">
        <v>74</v>
      </c>
      <c r="H3787" t="s">
        <v>75</v>
      </c>
      <c r="I3787" t="s"/>
      <c r="J3787" t="s">
        <v>74</v>
      </c>
      <c r="K3787" t="n">
        <v>333</v>
      </c>
      <c r="L3787" t="s">
        <v>76</v>
      </c>
      <c r="M3787" t="s"/>
      <c r="N3787" t="s">
        <v>2696</v>
      </c>
      <c r="O3787" t="s">
        <v>78</v>
      </c>
      <c r="P3787" t="s">
        <v>2693</v>
      </c>
      <c r="Q3787" t="s"/>
      <c r="R3787" t="s">
        <v>107</v>
      </c>
      <c r="S3787" t="s">
        <v>2710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>
        <f>HYPERLINK("https://hotel-media.eclerx.com/savepage/tk_15462416811574795_sr_188.html","info")</f>
        <v/>
      </c>
      <c r="AA3787" t="n">
        <v>99075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221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230689</v>
      </c>
      <c r="AZ3787" t="s">
        <v>2695</v>
      </c>
      <c r="BA3787" t="s"/>
      <c r="BB3787" t="n">
        <v>65746</v>
      </c>
      <c r="BC3787" t="n">
        <v>52.514647</v>
      </c>
      <c r="BD3787" t="n">
        <v>52.514647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2691</v>
      </c>
      <c r="F3788" t="n">
        <v>529944</v>
      </c>
      <c r="G3788" t="s">
        <v>74</v>
      </c>
      <c r="H3788" t="s">
        <v>75</v>
      </c>
      <c r="I3788" t="s"/>
      <c r="J3788" t="s">
        <v>74</v>
      </c>
      <c r="K3788" t="n">
        <v>335.5</v>
      </c>
      <c r="L3788" t="s">
        <v>76</v>
      </c>
      <c r="M3788" t="s"/>
      <c r="N3788" t="s">
        <v>2708</v>
      </c>
      <c r="O3788" t="s">
        <v>78</v>
      </c>
      <c r="P3788" t="s">
        <v>2693</v>
      </c>
      <c r="Q3788" t="s"/>
      <c r="R3788" t="s">
        <v>107</v>
      </c>
      <c r="S3788" t="s">
        <v>2711</v>
      </c>
      <c r="T3788" t="s">
        <v>81</v>
      </c>
      <c r="U3788" t="s">
        <v>82</v>
      </c>
      <c r="V3788" t="s">
        <v>83</v>
      </c>
      <c r="W3788" t="s">
        <v>109</v>
      </c>
      <c r="X3788" t="s"/>
      <c r="Y3788" t="s">
        <v>85</v>
      </c>
      <c r="Z3788">
        <f>HYPERLINK("https://hotel-media.eclerx.com/savepage/tk_15462416811574795_sr_188.html","info")</f>
        <v/>
      </c>
      <c r="AA3788" t="n">
        <v>99075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221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230689</v>
      </c>
      <c r="AZ3788" t="s">
        <v>2695</v>
      </c>
      <c r="BA3788" t="s"/>
      <c r="BB3788" t="n">
        <v>65746</v>
      </c>
      <c r="BC3788" t="n">
        <v>52.514647</v>
      </c>
      <c r="BD3788" t="n">
        <v>52.514647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2691</v>
      </c>
      <c r="F3789" t="n">
        <v>529944</v>
      </c>
      <c r="G3789" t="s">
        <v>74</v>
      </c>
      <c r="H3789" t="s">
        <v>75</v>
      </c>
      <c r="I3789" t="s"/>
      <c r="J3789" t="s">
        <v>74</v>
      </c>
      <c r="K3789" t="n">
        <v>335.5</v>
      </c>
      <c r="L3789" t="s">
        <v>76</v>
      </c>
      <c r="M3789" t="s"/>
      <c r="N3789" t="s">
        <v>2708</v>
      </c>
      <c r="O3789" t="s">
        <v>78</v>
      </c>
      <c r="P3789" t="s">
        <v>2693</v>
      </c>
      <c r="Q3789" t="s"/>
      <c r="R3789" t="s">
        <v>107</v>
      </c>
      <c r="S3789" t="s">
        <v>2711</v>
      </c>
      <c r="T3789" t="s">
        <v>81</v>
      </c>
      <c r="U3789" t="s">
        <v>82</v>
      </c>
      <c r="V3789" t="s">
        <v>83</v>
      </c>
      <c r="W3789" t="s">
        <v>109</v>
      </c>
      <c r="X3789" t="s"/>
      <c r="Y3789" t="s">
        <v>85</v>
      </c>
      <c r="Z3789">
        <f>HYPERLINK("https://hotel-media.eclerx.com/savepage/tk_15462416811574795_sr_188.html","info")</f>
        <v/>
      </c>
      <c r="AA3789" t="n">
        <v>99075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221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230689</v>
      </c>
      <c r="AZ3789" t="s">
        <v>2695</v>
      </c>
      <c r="BA3789" t="s"/>
      <c r="BB3789" t="n">
        <v>65746</v>
      </c>
      <c r="BC3789" t="n">
        <v>52.514647</v>
      </c>
      <c r="BD3789" t="n">
        <v>52.514647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2297</v>
      </c>
      <c r="F3790" t="n">
        <v>268688</v>
      </c>
      <c r="G3790" t="s">
        <v>74</v>
      </c>
      <c r="H3790" t="s">
        <v>75</v>
      </c>
      <c r="I3790" t="s"/>
      <c r="J3790" t="s">
        <v>74</v>
      </c>
      <c r="K3790" t="n">
        <v>53.55</v>
      </c>
      <c r="L3790" t="s">
        <v>76</v>
      </c>
      <c r="M3790" t="s"/>
      <c r="N3790" t="s">
        <v>93</v>
      </c>
      <c r="O3790" t="s">
        <v>78</v>
      </c>
      <c r="P3790" t="s">
        <v>2297</v>
      </c>
      <c r="Q3790" t="s"/>
      <c r="R3790" t="s">
        <v>112</v>
      </c>
      <c r="S3790" t="s">
        <v>2298</v>
      </c>
      <c r="T3790" t="s">
        <v>81</v>
      </c>
      <c r="U3790" t="s">
        <v>82</v>
      </c>
      <c r="V3790" t="s">
        <v>83</v>
      </c>
      <c r="W3790" t="s">
        <v>109</v>
      </c>
      <c r="X3790" t="s"/>
      <c r="Y3790" t="s">
        <v>85</v>
      </c>
      <c r="Z3790">
        <f>HYPERLINK("https://hotel-media.eclerx.com/savepage/tk_15462419160701246_sr_188.html","info")</f>
        <v/>
      </c>
      <c r="AA3790" t="n">
        <v>77314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348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1107385</v>
      </c>
      <c r="AZ3790" t="s">
        <v>2299</v>
      </c>
      <c r="BA3790" t="s"/>
      <c r="BB3790" t="n">
        <v>51962</v>
      </c>
      <c r="BC3790" t="n">
        <v>52.437403</v>
      </c>
      <c r="BD3790" t="n">
        <v>52.437403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2297</v>
      </c>
      <c r="F3791" t="n">
        <v>268688</v>
      </c>
      <c r="G3791" t="s">
        <v>74</v>
      </c>
      <c r="H3791" t="s">
        <v>75</v>
      </c>
      <c r="I3791" t="s"/>
      <c r="J3791" t="s">
        <v>74</v>
      </c>
      <c r="K3791" t="n">
        <v>59.5</v>
      </c>
      <c r="L3791" t="s">
        <v>76</v>
      </c>
      <c r="M3791" t="s"/>
      <c r="N3791" t="s">
        <v>95</v>
      </c>
      <c r="O3791" t="s">
        <v>78</v>
      </c>
      <c r="P3791" t="s">
        <v>2297</v>
      </c>
      <c r="Q3791" t="s"/>
      <c r="R3791" t="s">
        <v>112</v>
      </c>
      <c r="S3791" t="s">
        <v>1305</v>
      </c>
      <c r="T3791" t="s">
        <v>81</v>
      </c>
      <c r="U3791" t="s">
        <v>82</v>
      </c>
      <c r="V3791" t="s">
        <v>83</v>
      </c>
      <c r="W3791" t="s">
        <v>109</v>
      </c>
      <c r="X3791" t="s"/>
      <c r="Y3791" t="s">
        <v>85</v>
      </c>
      <c r="Z3791">
        <f>HYPERLINK("https://hotel-media.eclerx.com/savepage/tk_15462419160701246_sr_188.html","info")</f>
        <v/>
      </c>
      <c r="AA3791" t="n">
        <v>77314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348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1107385</v>
      </c>
      <c r="AZ3791" t="s">
        <v>2299</v>
      </c>
      <c r="BA3791" t="s"/>
      <c r="BB3791" t="n">
        <v>51962</v>
      </c>
      <c r="BC3791" t="n">
        <v>52.437403</v>
      </c>
      <c r="BD3791" t="n">
        <v>52.437403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2297</v>
      </c>
      <c r="F3792" t="n">
        <v>268688</v>
      </c>
      <c r="G3792" t="s">
        <v>74</v>
      </c>
      <c r="H3792" t="s">
        <v>75</v>
      </c>
      <c r="I3792" t="s"/>
      <c r="J3792" t="s">
        <v>74</v>
      </c>
      <c r="K3792" t="n">
        <v>69.5</v>
      </c>
      <c r="L3792" t="s">
        <v>76</v>
      </c>
      <c r="M3792" t="s"/>
      <c r="N3792" t="s">
        <v>2300</v>
      </c>
      <c r="O3792" t="s">
        <v>78</v>
      </c>
      <c r="P3792" t="s">
        <v>2297</v>
      </c>
      <c r="Q3792" t="s"/>
      <c r="R3792" t="s">
        <v>112</v>
      </c>
      <c r="S3792" t="s">
        <v>2301</v>
      </c>
      <c r="T3792" t="s">
        <v>81</v>
      </c>
      <c r="U3792" t="s">
        <v>82</v>
      </c>
      <c r="V3792" t="s">
        <v>83</v>
      </c>
      <c r="W3792" t="s">
        <v>109</v>
      </c>
      <c r="X3792" t="s"/>
      <c r="Y3792" t="s">
        <v>85</v>
      </c>
      <c r="Z3792">
        <f>HYPERLINK("https://hotel-media.eclerx.com/savepage/tk_15462419160701246_sr_188.html","info")</f>
        <v/>
      </c>
      <c r="AA3792" t="n">
        <v>77314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348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1107385</v>
      </c>
      <c r="AZ3792" t="s">
        <v>2299</v>
      </c>
      <c r="BA3792" t="s"/>
      <c r="BB3792" t="n">
        <v>51962</v>
      </c>
      <c r="BC3792" t="n">
        <v>52.437403</v>
      </c>
      <c r="BD3792" t="n">
        <v>52.437403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2297</v>
      </c>
      <c r="F3793" t="n">
        <v>268688</v>
      </c>
      <c r="G3793" t="s">
        <v>74</v>
      </c>
      <c r="H3793" t="s">
        <v>75</v>
      </c>
      <c r="I3793" t="s"/>
      <c r="J3793" t="s">
        <v>74</v>
      </c>
      <c r="K3793" t="n">
        <v>79.5</v>
      </c>
      <c r="L3793" t="s">
        <v>76</v>
      </c>
      <c r="M3793" t="s"/>
      <c r="N3793" t="s">
        <v>1616</v>
      </c>
      <c r="O3793" t="s">
        <v>78</v>
      </c>
      <c r="P3793" t="s">
        <v>2297</v>
      </c>
      <c r="Q3793" t="s"/>
      <c r="R3793" t="s">
        <v>112</v>
      </c>
      <c r="S3793" t="s">
        <v>1558</v>
      </c>
      <c r="T3793" t="s">
        <v>81</v>
      </c>
      <c r="U3793" t="s">
        <v>82</v>
      </c>
      <c r="V3793" t="s">
        <v>83</v>
      </c>
      <c r="W3793" t="s">
        <v>84</v>
      </c>
      <c r="X3793" t="s"/>
      <c r="Y3793" t="s">
        <v>85</v>
      </c>
      <c r="Z3793">
        <f>HYPERLINK("https://hotel-media.eclerx.com/savepage/tk_15462419160701246_sr_188.html","info")</f>
        <v/>
      </c>
      <c r="AA3793" t="n">
        <v>77314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348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1107385</v>
      </c>
      <c r="AZ3793" t="s">
        <v>2299</v>
      </c>
      <c r="BA3793" t="s"/>
      <c r="BB3793" t="n">
        <v>51962</v>
      </c>
      <c r="BC3793" t="n">
        <v>52.437403</v>
      </c>
      <c r="BD3793" t="n">
        <v>52.437403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2297</v>
      </c>
      <c r="F3794" t="n">
        <v>268688</v>
      </c>
      <c r="G3794" t="s">
        <v>74</v>
      </c>
      <c r="H3794" t="s">
        <v>75</v>
      </c>
      <c r="I3794" t="s"/>
      <c r="J3794" t="s">
        <v>74</v>
      </c>
      <c r="K3794" t="n">
        <v>79.5</v>
      </c>
      <c r="L3794" t="s">
        <v>76</v>
      </c>
      <c r="M3794" t="s"/>
      <c r="N3794" t="s">
        <v>2302</v>
      </c>
      <c r="O3794" t="s">
        <v>78</v>
      </c>
      <c r="P3794" t="s">
        <v>2297</v>
      </c>
      <c r="Q3794" t="s"/>
      <c r="R3794" t="s">
        <v>112</v>
      </c>
      <c r="S3794" t="s">
        <v>1558</v>
      </c>
      <c r="T3794" t="s">
        <v>81</v>
      </c>
      <c r="U3794" t="s">
        <v>82</v>
      </c>
      <c r="V3794" t="s">
        <v>83</v>
      </c>
      <c r="W3794" t="s">
        <v>84</v>
      </c>
      <c r="X3794" t="s"/>
      <c r="Y3794" t="s">
        <v>85</v>
      </c>
      <c r="Z3794">
        <f>HYPERLINK("https://hotel-media.eclerx.com/savepage/tk_15462419160701246_sr_188.html","info")</f>
        <v/>
      </c>
      <c r="AA3794" t="n">
        <v>77314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348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1107385</v>
      </c>
      <c r="AZ3794" t="s">
        <v>2299</v>
      </c>
      <c r="BA3794" t="s"/>
      <c r="BB3794" t="n">
        <v>51962</v>
      </c>
      <c r="BC3794" t="n">
        <v>52.437403</v>
      </c>
      <c r="BD3794" t="n">
        <v>52.437403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2623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49.5</v>
      </c>
      <c r="L3795" t="s">
        <v>76</v>
      </c>
      <c r="M3795" t="s"/>
      <c r="N3795" t="s">
        <v>93</v>
      </c>
      <c r="O3795" t="s">
        <v>78</v>
      </c>
      <c r="P3795" t="s">
        <v>2623</v>
      </c>
      <c r="Q3795" t="s"/>
      <c r="R3795" t="s">
        <v>171</v>
      </c>
      <c r="S3795" t="s">
        <v>1012</v>
      </c>
      <c r="T3795" t="s">
        <v>81</v>
      </c>
      <c r="U3795" t="s">
        <v>82</v>
      </c>
      <c r="V3795" t="s">
        <v>83</v>
      </c>
      <c r="W3795" t="s">
        <v>109</v>
      </c>
      <c r="X3795" t="s"/>
      <c r="Y3795" t="s">
        <v>85</v>
      </c>
      <c r="Z3795">
        <f>HYPERLINK("https://hotel-media.eclerx.com/savepage/tk_15462415941218395_sr_188.html","info")</f>
        <v/>
      </c>
      <c r="AA3795" t="n">
        <v>-3423337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173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3423337</v>
      </c>
      <c r="AZ3795" t="s">
        <v>2624</v>
      </c>
      <c r="BA3795" t="s"/>
      <c r="BB3795" t="n">
        <v>654432</v>
      </c>
      <c r="BC3795" t="n">
        <v>52.527013</v>
      </c>
      <c r="BD3795" t="n">
        <v>52.527013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2623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55</v>
      </c>
      <c r="L3796" t="s">
        <v>76</v>
      </c>
      <c r="M3796" t="s"/>
      <c r="N3796" t="s">
        <v>104</v>
      </c>
      <c r="O3796" t="s">
        <v>78</v>
      </c>
      <c r="P3796" t="s">
        <v>2623</v>
      </c>
      <c r="Q3796" t="s"/>
      <c r="R3796" t="s">
        <v>171</v>
      </c>
      <c r="S3796" t="s">
        <v>231</v>
      </c>
      <c r="T3796" t="s">
        <v>81</v>
      </c>
      <c r="U3796" t="s">
        <v>82</v>
      </c>
      <c r="V3796" t="s">
        <v>83</v>
      </c>
      <c r="W3796" t="s">
        <v>109</v>
      </c>
      <c r="X3796" t="s"/>
      <c r="Y3796" t="s">
        <v>85</v>
      </c>
      <c r="Z3796">
        <f>HYPERLINK("https://hotel-media.eclerx.com/savepage/tk_15462415941218395_sr_188.html","info")</f>
        <v/>
      </c>
      <c r="AA3796" t="n">
        <v>-3423337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173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3423337</v>
      </c>
      <c r="AZ3796" t="s">
        <v>2624</v>
      </c>
      <c r="BA3796" t="s"/>
      <c r="BB3796" t="n">
        <v>654432</v>
      </c>
      <c r="BC3796" t="n">
        <v>52.527013</v>
      </c>
      <c r="BD3796" t="n">
        <v>52.527013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2623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63</v>
      </c>
      <c r="L3797" t="s">
        <v>76</v>
      </c>
      <c r="M3797" t="s"/>
      <c r="N3797" t="s">
        <v>372</v>
      </c>
      <c r="O3797" t="s">
        <v>78</v>
      </c>
      <c r="P3797" t="s">
        <v>2623</v>
      </c>
      <c r="Q3797" t="s"/>
      <c r="R3797" t="s">
        <v>171</v>
      </c>
      <c r="S3797" t="s">
        <v>789</v>
      </c>
      <c r="T3797" t="s">
        <v>81</v>
      </c>
      <c r="U3797" t="s">
        <v>82</v>
      </c>
      <c r="V3797" t="s">
        <v>83</v>
      </c>
      <c r="W3797" t="s">
        <v>84</v>
      </c>
      <c r="X3797" t="s"/>
      <c r="Y3797" t="s">
        <v>85</v>
      </c>
      <c r="Z3797">
        <f>HYPERLINK("https://hotel-media.eclerx.com/savepage/tk_15462415941218395_sr_188.html","info")</f>
        <v/>
      </c>
      <c r="AA3797" t="n">
        <v>-3423337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173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3423337</v>
      </c>
      <c r="AZ3797" t="s">
        <v>2624</v>
      </c>
      <c r="BA3797" t="s"/>
      <c r="BB3797" t="n">
        <v>654432</v>
      </c>
      <c r="BC3797" t="n">
        <v>52.527013</v>
      </c>
      <c r="BD3797" t="n">
        <v>52.527013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579</v>
      </c>
      <c r="F3798" t="n">
        <v>3581178</v>
      </c>
      <c r="G3798" t="s">
        <v>74</v>
      </c>
      <c r="H3798" t="s">
        <v>75</v>
      </c>
      <c r="I3798" t="s"/>
      <c r="J3798" t="s">
        <v>74</v>
      </c>
      <c r="K3798" t="n">
        <v>146.5</v>
      </c>
      <c r="L3798" t="s">
        <v>76</v>
      </c>
      <c r="M3798" t="s"/>
      <c r="N3798" t="s">
        <v>95</v>
      </c>
      <c r="O3798" t="s">
        <v>78</v>
      </c>
      <c r="P3798" t="s">
        <v>580</v>
      </c>
      <c r="Q3798" t="s"/>
      <c r="R3798" t="s">
        <v>171</v>
      </c>
      <c r="S3798" t="s">
        <v>581</v>
      </c>
      <c r="T3798" t="s">
        <v>81</v>
      </c>
      <c r="U3798" t="s">
        <v>82</v>
      </c>
      <c r="V3798" t="s">
        <v>83</v>
      </c>
      <c r="W3798" t="s">
        <v>84</v>
      </c>
      <c r="X3798" t="s"/>
      <c r="Y3798" t="s">
        <v>85</v>
      </c>
      <c r="Z3798">
        <f>HYPERLINK("https://hotel-media.eclerx.com/savepage/tk_15462421107282188_sr_189.html","info")</f>
        <v/>
      </c>
      <c r="AA3798" t="n">
        <v>272998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403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2071493</v>
      </c>
      <c r="AZ3798" t="s">
        <v>582</v>
      </c>
      <c r="BA3798" t="s"/>
      <c r="BB3798" t="n">
        <v>67917</v>
      </c>
      <c r="BC3798" t="n">
        <v>52.522748</v>
      </c>
      <c r="BD3798" t="n">
        <v>52.522748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579</v>
      </c>
      <c r="F3799" t="n">
        <v>3581178</v>
      </c>
      <c r="G3799" t="s">
        <v>74</v>
      </c>
      <c r="H3799" t="s">
        <v>75</v>
      </c>
      <c r="I3799" t="s"/>
      <c r="J3799" t="s">
        <v>74</v>
      </c>
      <c r="K3799" t="n">
        <v>156.5</v>
      </c>
      <c r="L3799" t="s">
        <v>76</v>
      </c>
      <c r="M3799" t="s"/>
      <c r="N3799" t="s">
        <v>327</v>
      </c>
      <c r="O3799" t="s">
        <v>78</v>
      </c>
      <c r="P3799" t="s">
        <v>580</v>
      </c>
      <c r="Q3799" t="s"/>
      <c r="R3799" t="s">
        <v>171</v>
      </c>
      <c r="S3799" t="s">
        <v>583</v>
      </c>
      <c r="T3799" t="s">
        <v>81</v>
      </c>
      <c r="U3799" t="s">
        <v>82</v>
      </c>
      <c r="V3799" t="s">
        <v>83</v>
      </c>
      <c r="W3799" t="s">
        <v>84</v>
      </c>
      <c r="X3799" t="s"/>
      <c r="Y3799" t="s">
        <v>85</v>
      </c>
      <c r="Z3799">
        <f>HYPERLINK("https://hotel-media.eclerx.com/savepage/tk_15462421107282188_sr_189.html","info")</f>
        <v/>
      </c>
      <c r="AA3799" t="n">
        <v>272998</v>
      </c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403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2071493</v>
      </c>
      <c r="AZ3799" t="s">
        <v>582</v>
      </c>
      <c r="BA3799" t="s"/>
      <c r="BB3799" t="n">
        <v>67917</v>
      </c>
      <c r="BC3799" t="n">
        <v>52.522748</v>
      </c>
      <c r="BD3799" t="n">
        <v>52.522748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1786</v>
      </c>
      <c r="F3800" t="n">
        <v>1614084</v>
      </c>
      <c r="G3800" t="s">
        <v>74</v>
      </c>
      <c r="H3800" t="s">
        <v>75</v>
      </c>
      <c r="I3800" t="s"/>
      <c r="J3800" t="s">
        <v>74</v>
      </c>
      <c r="K3800" t="n">
        <v>81.90000000000001</v>
      </c>
      <c r="L3800" t="s">
        <v>76</v>
      </c>
      <c r="M3800" t="s"/>
      <c r="N3800" t="s">
        <v>93</v>
      </c>
      <c r="O3800" t="s">
        <v>78</v>
      </c>
      <c r="P3800" t="s">
        <v>1787</v>
      </c>
      <c r="Q3800" t="s"/>
      <c r="R3800" t="s">
        <v>171</v>
      </c>
      <c r="S3800" t="s">
        <v>1788</v>
      </c>
      <c r="T3800" t="s">
        <v>81</v>
      </c>
      <c r="U3800" t="s">
        <v>82</v>
      </c>
      <c r="V3800" t="s">
        <v>83</v>
      </c>
      <c r="W3800" t="s">
        <v>109</v>
      </c>
      <c r="X3800" t="s"/>
      <c r="Y3800" t="s">
        <v>85</v>
      </c>
      <c r="Z3800">
        <f>HYPERLINK("https://hotel-media.eclerx.com/savepage/tk_15462422015569_sr_189.html","info")</f>
        <v/>
      </c>
      <c r="AA3800" t="n">
        <v>275378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438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1626229</v>
      </c>
      <c r="AZ3800" t="s">
        <v>1789</v>
      </c>
      <c r="BA3800" t="s"/>
      <c r="BB3800" t="n">
        <v>2264</v>
      </c>
      <c r="BC3800" t="n">
        <v>52.503312</v>
      </c>
      <c r="BD3800" t="n">
        <v>52.503312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1786</v>
      </c>
      <c r="F3801" t="n">
        <v>1614084</v>
      </c>
      <c r="G3801" t="s">
        <v>74</v>
      </c>
      <c r="H3801" t="s">
        <v>75</v>
      </c>
      <c r="I3801" t="s"/>
      <c r="J3801" t="s">
        <v>74</v>
      </c>
      <c r="K3801" t="n">
        <v>91</v>
      </c>
      <c r="L3801" t="s">
        <v>76</v>
      </c>
      <c r="M3801" t="s"/>
      <c r="N3801" t="s">
        <v>95</v>
      </c>
      <c r="O3801" t="s">
        <v>78</v>
      </c>
      <c r="P3801" t="s">
        <v>1787</v>
      </c>
      <c r="Q3801" t="s"/>
      <c r="R3801" t="s">
        <v>171</v>
      </c>
      <c r="S3801" t="s">
        <v>94</v>
      </c>
      <c r="T3801" t="s">
        <v>81</v>
      </c>
      <c r="U3801" t="s">
        <v>82</v>
      </c>
      <c r="V3801" t="s">
        <v>83</v>
      </c>
      <c r="W3801" t="s">
        <v>109</v>
      </c>
      <c r="X3801" t="s"/>
      <c r="Y3801" t="s">
        <v>85</v>
      </c>
      <c r="Z3801">
        <f>HYPERLINK("https://hotel-media.eclerx.com/savepage/tk_15462422015569_sr_189.html","info")</f>
        <v/>
      </c>
      <c r="AA3801" t="n">
        <v>275378</v>
      </c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438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1626229</v>
      </c>
      <c r="AZ3801" t="s">
        <v>1789</v>
      </c>
      <c r="BA3801" t="s"/>
      <c r="BB3801" t="n">
        <v>2264</v>
      </c>
      <c r="BC3801" t="n">
        <v>52.503312</v>
      </c>
      <c r="BD3801" t="n">
        <v>52.503312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1786</v>
      </c>
      <c r="F3802" t="n">
        <v>1614084</v>
      </c>
      <c r="G3802" t="s">
        <v>74</v>
      </c>
      <c r="H3802" t="s">
        <v>75</v>
      </c>
      <c r="I3802" t="s"/>
      <c r="J3802" t="s">
        <v>74</v>
      </c>
      <c r="K3802" t="n">
        <v>107</v>
      </c>
      <c r="L3802" t="s">
        <v>76</v>
      </c>
      <c r="M3802" t="s"/>
      <c r="N3802" t="s">
        <v>201</v>
      </c>
      <c r="O3802" t="s">
        <v>78</v>
      </c>
      <c r="P3802" t="s">
        <v>1787</v>
      </c>
      <c r="Q3802" t="s"/>
      <c r="R3802" t="s">
        <v>171</v>
      </c>
      <c r="S3802" t="s">
        <v>245</v>
      </c>
      <c r="T3802" t="s">
        <v>81</v>
      </c>
      <c r="U3802" t="s">
        <v>82</v>
      </c>
      <c r="V3802" t="s">
        <v>83</v>
      </c>
      <c r="W3802" t="s">
        <v>109</v>
      </c>
      <c r="X3802" t="s"/>
      <c r="Y3802" t="s">
        <v>85</v>
      </c>
      <c r="Z3802">
        <f>HYPERLINK("https://hotel-media.eclerx.com/savepage/tk_15462422015569_sr_189.html","info")</f>
        <v/>
      </c>
      <c r="AA3802" t="n">
        <v>275378</v>
      </c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438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1626229</v>
      </c>
      <c r="AZ3802" t="s">
        <v>1789</v>
      </c>
      <c r="BA3802" t="s"/>
      <c r="BB3802" t="n">
        <v>2264</v>
      </c>
      <c r="BC3802" t="n">
        <v>52.503312</v>
      </c>
      <c r="BD3802" t="n">
        <v>52.503312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1786</v>
      </c>
      <c r="F3803" t="n">
        <v>1614084</v>
      </c>
      <c r="G3803" t="s">
        <v>74</v>
      </c>
      <c r="H3803" t="s">
        <v>75</v>
      </c>
      <c r="I3803" t="s"/>
      <c r="J3803" t="s">
        <v>74</v>
      </c>
      <c r="K3803" t="n">
        <v>137.01</v>
      </c>
      <c r="L3803" t="s">
        <v>76</v>
      </c>
      <c r="M3803" t="s"/>
      <c r="N3803" t="s">
        <v>189</v>
      </c>
      <c r="O3803" t="s">
        <v>78</v>
      </c>
      <c r="P3803" t="s">
        <v>1787</v>
      </c>
      <c r="Q3803" t="s"/>
      <c r="R3803" t="s">
        <v>171</v>
      </c>
      <c r="S3803" t="s">
        <v>1385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>
        <f>HYPERLINK("https://hotel-media.eclerx.com/savepage/tk_15462422015569_sr_189.html","info")</f>
        <v/>
      </c>
      <c r="AA3803" t="n">
        <v>275378</v>
      </c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438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1626229</v>
      </c>
      <c r="AZ3803" t="s">
        <v>1789</v>
      </c>
      <c r="BA3803" t="s"/>
      <c r="BB3803" t="n">
        <v>2264</v>
      </c>
      <c r="BC3803" t="n">
        <v>52.503312</v>
      </c>
      <c r="BD3803" t="n">
        <v>52.503312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2654</v>
      </c>
      <c r="F3804" t="n">
        <v>-1</v>
      </c>
      <c r="G3804" t="s">
        <v>74</v>
      </c>
      <c r="H3804" t="s">
        <v>75</v>
      </c>
      <c r="I3804" t="s"/>
      <c r="J3804" t="s">
        <v>74</v>
      </c>
      <c r="K3804" t="n">
        <v>70.56999999999999</v>
      </c>
      <c r="L3804" t="s">
        <v>76</v>
      </c>
      <c r="M3804" t="s"/>
      <c r="N3804" t="s">
        <v>101</v>
      </c>
      <c r="O3804" t="s">
        <v>78</v>
      </c>
      <c r="P3804" t="s">
        <v>2654</v>
      </c>
      <c r="Q3804" t="s"/>
      <c r="R3804" t="s">
        <v>171</v>
      </c>
      <c r="S3804" t="s">
        <v>2655</v>
      </c>
      <c r="T3804" t="s">
        <v>81</v>
      </c>
      <c r="U3804" t="s">
        <v>82</v>
      </c>
      <c r="V3804" t="s">
        <v>83</v>
      </c>
      <c r="W3804" t="s">
        <v>109</v>
      </c>
      <c r="X3804" t="s"/>
      <c r="Y3804" t="s">
        <v>85</v>
      </c>
      <c r="Z3804">
        <f>HYPERLINK("https://hotel-media.eclerx.com/savepage/tk_15462417670185926_sr_189.html","info")</f>
        <v/>
      </c>
      <c r="AA3804" t="n">
        <v>-2071467</v>
      </c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239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2071467</v>
      </c>
      <c r="AZ3804" t="s">
        <v>2656</v>
      </c>
      <c r="BA3804" t="s"/>
      <c r="BB3804" t="n">
        <v>421986</v>
      </c>
      <c r="BC3804" t="n">
        <v>52.526524</v>
      </c>
      <c r="BD3804" t="n">
        <v>52.526524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2654</v>
      </c>
      <c r="F3805" t="n">
        <v>-1</v>
      </c>
      <c r="G3805" t="s">
        <v>74</v>
      </c>
      <c r="H3805" t="s">
        <v>75</v>
      </c>
      <c r="I3805" t="s"/>
      <c r="J3805" t="s">
        <v>74</v>
      </c>
      <c r="K3805" t="n">
        <v>70.56999999999999</v>
      </c>
      <c r="L3805" t="s">
        <v>76</v>
      </c>
      <c r="M3805" t="s"/>
      <c r="N3805" t="s">
        <v>2657</v>
      </c>
      <c r="O3805" t="s">
        <v>78</v>
      </c>
      <c r="P3805" t="s">
        <v>2654</v>
      </c>
      <c r="Q3805" t="s"/>
      <c r="R3805" t="s">
        <v>171</v>
      </c>
      <c r="S3805" t="s">
        <v>2655</v>
      </c>
      <c r="T3805" t="s">
        <v>81</v>
      </c>
      <c r="U3805" t="s">
        <v>82</v>
      </c>
      <c r="V3805" t="s">
        <v>83</v>
      </c>
      <c r="W3805" t="s">
        <v>109</v>
      </c>
      <c r="X3805" t="s"/>
      <c r="Y3805" t="s">
        <v>85</v>
      </c>
      <c r="Z3805">
        <f>HYPERLINK("https://hotel-media.eclerx.com/savepage/tk_15462417670185926_sr_189.html","info")</f>
        <v/>
      </c>
      <c r="AA3805" t="n">
        <v>-2071467</v>
      </c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239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2071467</v>
      </c>
      <c r="AZ3805" t="s">
        <v>2656</v>
      </c>
      <c r="BA3805" t="s"/>
      <c r="BB3805" t="n">
        <v>421986</v>
      </c>
      <c r="BC3805" t="n">
        <v>52.526524</v>
      </c>
      <c r="BD3805" t="n">
        <v>52.526524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2654</v>
      </c>
      <c r="F3806" t="n">
        <v>-1</v>
      </c>
      <c r="G3806" t="s">
        <v>74</v>
      </c>
      <c r="H3806" t="s">
        <v>75</v>
      </c>
      <c r="I3806" t="s"/>
      <c r="J3806" t="s">
        <v>74</v>
      </c>
      <c r="K3806" t="n">
        <v>87.58</v>
      </c>
      <c r="L3806" t="s">
        <v>76</v>
      </c>
      <c r="M3806" t="s"/>
      <c r="N3806" t="s">
        <v>182</v>
      </c>
      <c r="O3806" t="s">
        <v>78</v>
      </c>
      <c r="P3806" t="s">
        <v>2654</v>
      </c>
      <c r="Q3806" t="s"/>
      <c r="R3806" t="s">
        <v>171</v>
      </c>
      <c r="S3806" t="s">
        <v>2658</v>
      </c>
      <c r="T3806" t="s">
        <v>81</v>
      </c>
      <c r="U3806" t="s">
        <v>82</v>
      </c>
      <c r="V3806" t="s">
        <v>83</v>
      </c>
      <c r="W3806" t="s">
        <v>109</v>
      </c>
      <c r="X3806" t="s"/>
      <c r="Y3806" t="s">
        <v>85</v>
      </c>
      <c r="Z3806">
        <f>HYPERLINK("https://hotel-media.eclerx.com/savepage/tk_15462417670185926_sr_189.html","info")</f>
        <v/>
      </c>
      <c r="AA3806" t="n">
        <v>-2071467</v>
      </c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239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2071467</v>
      </c>
      <c r="AZ3806" t="s">
        <v>2656</v>
      </c>
      <c r="BA3806" t="s"/>
      <c r="BB3806" t="n">
        <v>421986</v>
      </c>
      <c r="BC3806" t="n">
        <v>52.526524</v>
      </c>
      <c r="BD3806" t="n">
        <v>52.526524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2654</v>
      </c>
      <c r="F3807" t="n">
        <v>-1</v>
      </c>
      <c r="G3807" t="s">
        <v>74</v>
      </c>
      <c r="H3807" t="s">
        <v>75</v>
      </c>
      <c r="I3807" t="s"/>
      <c r="J3807" t="s">
        <v>74</v>
      </c>
      <c r="K3807" t="n">
        <v>114.67</v>
      </c>
      <c r="L3807" t="s">
        <v>76</v>
      </c>
      <c r="M3807" t="s"/>
      <c r="N3807" t="s">
        <v>2659</v>
      </c>
      <c r="O3807" t="s">
        <v>78</v>
      </c>
      <c r="P3807" t="s">
        <v>2654</v>
      </c>
      <c r="Q3807" t="s"/>
      <c r="R3807" t="s">
        <v>171</v>
      </c>
      <c r="S3807" t="s">
        <v>2660</v>
      </c>
      <c r="T3807" t="s">
        <v>81</v>
      </c>
      <c r="U3807" t="s">
        <v>82</v>
      </c>
      <c r="V3807" t="s">
        <v>83</v>
      </c>
      <c r="W3807" t="s">
        <v>109</v>
      </c>
      <c r="X3807" t="s"/>
      <c r="Y3807" t="s">
        <v>85</v>
      </c>
      <c r="Z3807">
        <f>HYPERLINK("https://hotel-media.eclerx.com/savepage/tk_15462417670185926_sr_189.html","info")</f>
        <v/>
      </c>
      <c r="AA3807" t="n">
        <v>-2071467</v>
      </c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239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2071467</v>
      </c>
      <c r="AZ3807" t="s">
        <v>2656</v>
      </c>
      <c r="BA3807" t="s"/>
      <c r="BB3807" t="n">
        <v>421986</v>
      </c>
      <c r="BC3807" t="n">
        <v>52.526524</v>
      </c>
      <c r="BD3807" t="n">
        <v>52.526524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2654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156.37</v>
      </c>
      <c r="L3808" t="s">
        <v>76</v>
      </c>
      <c r="M3808" t="s"/>
      <c r="N3808" t="s">
        <v>2659</v>
      </c>
      <c r="O3808" t="s">
        <v>78</v>
      </c>
      <c r="P3808" t="s">
        <v>2654</v>
      </c>
      <c r="Q3808" t="s"/>
      <c r="R3808" t="s">
        <v>171</v>
      </c>
      <c r="S3808" t="s">
        <v>2661</v>
      </c>
      <c r="T3808" t="s">
        <v>81</v>
      </c>
      <c r="U3808" t="s">
        <v>82</v>
      </c>
      <c r="V3808" t="s">
        <v>83</v>
      </c>
      <c r="W3808" t="s">
        <v>84</v>
      </c>
      <c r="X3808" t="s"/>
      <c r="Y3808" t="s">
        <v>85</v>
      </c>
      <c r="Z3808">
        <f>HYPERLINK("https://hotel-media.eclerx.com/savepage/tk_15462417670185926_sr_189.html","info")</f>
        <v/>
      </c>
      <c r="AA3808" t="n">
        <v>-2071467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239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2071467</v>
      </c>
      <c r="AZ3808" t="s">
        <v>2656</v>
      </c>
      <c r="BA3808" t="s"/>
      <c r="BB3808" t="n">
        <v>421986</v>
      </c>
      <c r="BC3808" t="n">
        <v>52.526524</v>
      </c>
      <c r="BD3808" t="n">
        <v>52.526524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300</v>
      </c>
      <c r="F3809" t="n">
        <v>529931</v>
      </c>
      <c r="G3809" t="s">
        <v>74</v>
      </c>
      <c r="H3809" t="s">
        <v>75</v>
      </c>
      <c r="I3809" t="s"/>
      <c r="J3809" t="s">
        <v>74</v>
      </c>
      <c r="K3809" t="n">
        <v>179.65</v>
      </c>
      <c r="L3809" t="s">
        <v>76</v>
      </c>
      <c r="M3809" t="s"/>
      <c r="N3809" t="s">
        <v>93</v>
      </c>
      <c r="O3809" t="s">
        <v>78</v>
      </c>
      <c r="P3809" t="s">
        <v>301</v>
      </c>
      <c r="Q3809" t="s"/>
      <c r="R3809" t="s">
        <v>107</v>
      </c>
      <c r="S3809" t="s">
        <v>302</v>
      </c>
      <c r="T3809" t="s">
        <v>81</v>
      </c>
      <c r="U3809" t="s">
        <v>82</v>
      </c>
      <c r="V3809" t="s">
        <v>83</v>
      </c>
      <c r="W3809" t="s">
        <v>109</v>
      </c>
      <c r="X3809" t="s"/>
      <c r="Y3809" t="s">
        <v>85</v>
      </c>
      <c r="Z3809">
        <f>HYPERLINK("https://hotel-media.eclerx.com/savepage/tk_15462418396394384_sr_188.html","info")</f>
        <v/>
      </c>
      <c r="AA3809" t="n">
        <v>8818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307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163078</v>
      </c>
      <c r="AZ3809" t="s">
        <v>303</v>
      </c>
      <c r="BA3809" t="s"/>
      <c r="BB3809" t="n">
        <v>55646</v>
      </c>
      <c r="BC3809" t="n">
        <v>52.50773</v>
      </c>
      <c r="BD3809" t="n">
        <v>52.50773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300</v>
      </c>
      <c r="F3810" t="n">
        <v>529931</v>
      </c>
      <c r="G3810" t="s">
        <v>74</v>
      </c>
      <c r="H3810" t="s">
        <v>75</v>
      </c>
      <c r="I3810" t="s"/>
      <c r="J3810" t="s">
        <v>74</v>
      </c>
      <c r="K3810" t="n">
        <v>199.65</v>
      </c>
      <c r="L3810" t="s">
        <v>76</v>
      </c>
      <c r="M3810" t="s"/>
      <c r="N3810" t="s">
        <v>95</v>
      </c>
      <c r="O3810" t="s">
        <v>78</v>
      </c>
      <c r="P3810" t="s">
        <v>301</v>
      </c>
      <c r="Q3810" t="s"/>
      <c r="R3810" t="s">
        <v>107</v>
      </c>
      <c r="S3810" t="s">
        <v>304</v>
      </c>
      <c r="T3810" t="s">
        <v>81</v>
      </c>
      <c r="U3810" t="s">
        <v>82</v>
      </c>
      <c r="V3810" t="s">
        <v>83</v>
      </c>
      <c r="W3810" t="s">
        <v>109</v>
      </c>
      <c r="X3810" t="s"/>
      <c r="Y3810" t="s">
        <v>85</v>
      </c>
      <c r="Z3810">
        <f>HYPERLINK("https://hotel-media.eclerx.com/savepage/tk_15462418396394384_sr_188.html","info")</f>
        <v/>
      </c>
      <c r="AA3810" t="n">
        <v>8818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307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163078</v>
      </c>
      <c r="AZ3810" t="s">
        <v>303</v>
      </c>
      <c r="BA3810" t="s"/>
      <c r="BB3810" t="n">
        <v>55646</v>
      </c>
      <c r="BC3810" t="n">
        <v>52.50773</v>
      </c>
      <c r="BD3810" t="n">
        <v>52.50773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300</v>
      </c>
      <c r="F3811" t="n">
        <v>529931</v>
      </c>
      <c r="G3811" t="s">
        <v>74</v>
      </c>
      <c r="H3811" t="s">
        <v>75</v>
      </c>
      <c r="I3811" t="s"/>
      <c r="J3811" t="s">
        <v>74</v>
      </c>
      <c r="K3811" t="n">
        <v>234</v>
      </c>
      <c r="L3811" t="s">
        <v>76</v>
      </c>
      <c r="M3811" t="s"/>
      <c r="N3811" t="s">
        <v>305</v>
      </c>
      <c r="O3811" t="s">
        <v>78</v>
      </c>
      <c r="P3811" t="s">
        <v>301</v>
      </c>
      <c r="Q3811" t="s"/>
      <c r="R3811" t="s">
        <v>107</v>
      </c>
      <c r="S3811" t="s">
        <v>306</v>
      </c>
      <c r="T3811" t="s">
        <v>81</v>
      </c>
      <c r="U3811" t="s">
        <v>82</v>
      </c>
      <c r="V3811" t="s">
        <v>83</v>
      </c>
      <c r="W3811" t="s">
        <v>84</v>
      </c>
      <c r="X3811" t="s"/>
      <c r="Y3811" t="s">
        <v>85</v>
      </c>
      <c r="Z3811">
        <f>HYPERLINK("https://hotel-media.eclerx.com/savepage/tk_15462418396394384_sr_188.html","info")</f>
        <v/>
      </c>
      <c r="AA3811" t="n">
        <v>8818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307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163078</v>
      </c>
      <c r="AZ3811" t="s">
        <v>303</v>
      </c>
      <c r="BA3811" t="s"/>
      <c r="BB3811" t="n">
        <v>55646</v>
      </c>
      <c r="BC3811" t="n">
        <v>52.50773</v>
      </c>
      <c r="BD3811" t="n">
        <v>52.50773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300</v>
      </c>
      <c r="F3812" t="n">
        <v>529931</v>
      </c>
      <c r="G3812" t="s">
        <v>74</v>
      </c>
      <c r="H3812" t="s">
        <v>75</v>
      </c>
      <c r="I3812" t="s"/>
      <c r="J3812" t="s">
        <v>74</v>
      </c>
      <c r="K3812" t="n">
        <v>234</v>
      </c>
      <c r="L3812" t="s">
        <v>76</v>
      </c>
      <c r="M3812" t="s"/>
      <c r="N3812" t="s">
        <v>307</v>
      </c>
      <c r="O3812" t="s">
        <v>78</v>
      </c>
      <c r="P3812" t="s">
        <v>301</v>
      </c>
      <c r="Q3812" t="s"/>
      <c r="R3812" t="s">
        <v>107</v>
      </c>
      <c r="S3812" t="s">
        <v>306</v>
      </c>
      <c r="T3812" t="s">
        <v>81</v>
      </c>
      <c r="U3812" t="s">
        <v>82</v>
      </c>
      <c r="V3812" t="s">
        <v>83</v>
      </c>
      <c r="W3812" t="s">
        <v>84</v>
      </c>
      <c r="X3812" t="s"/>
      <c r="Y3812" t="s">
        <v>85</v>
      </c>
      <c r="Z3812">
        <f>HYPERLINK("https://hotel-media.eclerx.com/savepage/tk_15462418396394384_sr_188.html","info")</f>
        <v/>
      </c>
      <c r="AA3812" t="n">
        <v>8818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307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163078</v>
      </c>
      <c r="AZ3812" t="s">
        <v>303</v>
      </c>
      <c r="BA3812" t="s"/>
      <c r="BB3812" t="n">
        <v>55646</v>
      </c>
      <c r="BC3812" t="n">
        <v>52.50773</v>
      </c>
      <c r="BD3812" t="n">
        <v>52.50773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300</v>
      </c>
      <c r="F3813" t="n">
        <v>529931</v>
      </c>
      <c r="G3813" t="s">
        <v>74</v>
      </c>
      <c r="H3813" t="s">
        <v>75</v>
      </c>
      <c r="I3813" t="s"/>
      <c r="J3813" t="s">
        <v>74</v>
      </c>
      <c r="K3813" t="n">
        <v>319</v>
      </c>
      <c r="L3813" t="s">
        <v>76</v>
      </c>
      <c r="M3813" t="s"/>
      <c r="N3813" t="s">
        <v>308</v>
      </c>
      <c r="O3813" t="s">
        <v>78</v>
      </c>
      <c r="P3813" t="s">
        <v>301</v>
      </c>
      <c r="Q3813" t="s"/>
      <c r="R3813" t="s">
        <v>107</v>
      </c>
      <c r="S3813" t="s">
        <v>309</v>
      </c>
      <c r="T3813" t="s">
        <v>81</v>
      </c>
      <c r="U3813" t="s">
        <v>82</v>
      </c>
      <c r="V3813" t="s">
        <v>83</v>
      </c>
      <c r="W3813" t="s">
        <v>84</v>
      </c>
      <c r="X3813" t="s"/>
      <c r="Y3813" t="s">
        <v>85</v>
      </c>
      <c r="Z3813">
        <f>HYPERLINK("https://hotel-media.eclerx.com/savepage/tk_15462418396394384_sr_188.html","info")</f>
        <v/>
      </c>
      <c r="AA3813" t="n">
        <v>8818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307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163078</v>
      </c>
      <c r="AZ3813" t="s">
        <v>303</v>
      </c>
      <c r="BA3813" t="s"/>
      <c r="BB3813" t="n">
        <v>55646</v>
      </c>
      <c r="BC3813" t="n">
        <v>52.50773</v>
      </c>
      <c r="BD3813" t="n">
        <v>52.50773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300</v>
      </c>
      <c r="F3814" t="n">
        <v>529931</v>
      </c>
      <c r="G3814" t="s">
        <v>74</v>
      </c>
      <c r="H3814" t="s">
        <v>75</v>
      </c>
      <c r="I3814" t="s"/>
      <c r="J3814" t="s">
        <v>74</v>
      </c>
      <c r="K3814" t="n">
        <v>464.01</v>
      </c>
      <c r="L3814" t="s">
        <v>76</v>
      </c>
      <c r="M3814" t="s"/>
      <c r="N3814" t="s">
        <v>310</v>
      </c>
      <c r="O3814" t="s">
        <v>78</v>
      </c>
      <c r="P3814" t="s">
        <v>301</v>
      </c>
      <c r="Q3814" t="s"/>
      <c r="R3814" t="s">
        <v>107</v>
      </c>
      <c r="S3814" t="s">
        <v>311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>
        <f>HYPERLINK("https://hotel-media.eclerx.com/savepage/tk_15462418396394384_sr_188.html","info")</f>
        <v/>
      </c>
      <c r="AA3814" t="n">
        <v>8818</v>
      </c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307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163078</v>
      </c>
      <c r="AZ3814" t="s">
        <v>303</v>
      </c>
      <c r="BA3814" t="s"/>
      <c r="BB3814" t="n">
        <v>55646</v>
      </c>
      <c r="BC3814" t="n">
        <v>52.50773</v>
      </c>
      <c r="BD3814" t="n">
        <v>52.50773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1806</v>
      </c>
      <c r="F3815" t="n">
        <v>-1</v>
      </c>
      <c r="G3815" t="s">
        <v>74</v>
      </c>
      <c r="H3815" t="s">
        <v>75</v>
      </c>
      <c r="I3815" t="s"/>
      <c r="J3815" t="s">
        <v>74</v>
      </c>
      <c r="K3815" t="n">
        <v>123.25</v>
      </c>
      <c r="L3815" t="s">
        <v>76</v>
      </c>
      <c r="M3815" t="s"/>
      <c r="N3815" t="s">
        <v>93</v>
      </c>
      <c r="O3815" t="s">
        <v>78</v>
      </c>
      <c r="P3815" t="s">
        <v>1806</v>
      </c>
      <c r="Q3815" t="s"/>
      <c r="R3815" t="s">
        <v>107</v>
      </c>
      <c r="S3815" t="s">
        <v>1807</v>
      </c>
      <c r="T3815" t="s">
        <v>81</v>
      </c>
      <c r="U3815" t="s">
        <v>82</v>
      </c>
      <c r="V3815" t="s">
        <v>83</v>
      </c>
      <c r="W3815" t="s">
        <v>109</v>
      </c>
      <c r="X3815" t="s"/>
      <c r="Y3815" t="s">
        <v>85</v>
      </c>
      <c r="Z3815">
        <f>HYPERLINK("https://hotel-media.eclerx.com/savepage/tk_15462421068682246_sr_189.html","info")</f>
        <v/>
      </c>
      <c r="AA3815" t="n">
        <v>-2071560</v>
      </c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401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2071560</v>
      </c>
      <c r="AZ3815" t="s">
        <v>1808</v>
      </c>
      <c r="BA3815" t="s"/>
      <c r="BB3815" t="n">
        <v>3163</v>
      </c>
      <c r="BC3815" t="n">
        <v>52.50488</v>
      </c>
      <c r="BD3815" t="n">
        <v>52.50488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1806</v>
      </c>
      <c r="F3816" t="n">
        <v>-1</v>
      </c>
      <c r="G3816" t="s">
        <v>74</v>
      </c>
      <c r="H3816" t="s">
        <v>75</v>
      </c>
      <c r="I3816" t="s"/>
      <c r="J3816" t="s">
        <v>74</v>
      </c>
      <c r="K3816" t="n">
        <v>145</v>
      </c>
      <c r="L3816" t="s">
        <v>76</v>
      </c>
      <c r="M3816" t="s"/>
      <c r="N3816" t="s">
        <v>95</v>
      </c>
      <c r="O3816" t="s">
        <v>78</v>
      </c>
      <c r="P3816" t="s">
        <v>1806</v>
      </c>
      <c r="Q3816" t="s"/>
      <c r="R3816" t="s">
        <v>107</v>
      </c>
      <c r="S3816" t="s">
        <v>562</v>
      </c>
      <c r="T3816" t="s">
        <v>81</v>
      </c>
      <c r="U3816" t="s">
        <v>82</v>
      </c>
      <c r="V3816" t="s">
        <v>83</v>
      </c>
      <c r="W3816" t="s">
        <v>109</v>
      </c>
      <c r="X3816" t="s"/>
      <c r="Y3816" t="s">
        <v>85</v>
      </c>
      <c r="Z3816">
        <f>HYPERLINK("https://hotel-media.eclerx.com/savepage/tk_15462421068682246_sr_189.html","info")</f>
        <v/>
      </c>
      <c r="AA3816" t="n">
        <v>-2071560</v>
      </c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401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2071560</v>
      </c>
      <c r="AZ3816" t="s">
        <v>1808</v>
      </c>
      <c r="BA3816" t="s"/>
      <c r="BB3816" t="n">
        <v>3163</v>
      </c>
      <c r="BC3816" t="n">
        <v>52.50488</v>
      </c>
      <c r="BD3816" t="n">
        <v>52.50488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1806</v>
      </c>
      <c r="F3817" t="n">
        <v>-1</v>
      </c>
      <c r="G3817" t="s">
        <v>74</v>
      </c>
      <c r="H3817" t="s">
        <v>75</v>
      </c>
      <c r="I3817" t="s"/>
      <c r="J3817" t="s">
        <v>74</v>
      </c>
      <c r="K3817" t="n">
        <v>185</v>
      </c>
      <c r="L3817" t="s">
        <v>76</v>
      </c>
      <c r="M3817" t="s"/>
      <c r="N3817" t="s">
        <v>327</v>
      </c>
      <c r="O3817" t="s">
        <v>78</v>
      </c>
      <c r="P3817" t="s">
        <v>1806</v>
      </c>
      <c r="Q3817" t="s"/>
      <c r="R3817" t="s">
        <v>107</v>
      </c>
      <c r="S3817" t="s">
        <v>1809</v>
      </c>
      <c r="T3817" t="s">
        <v>81</v>
      </c>
      <c r="U3817" t="s">
        <v>82</v>
      </c>
      <c r="V3817" t="s">
        <v>83</v>
      </c>
      <c r="W3817" t="s">
        <v>109</v>
      </c>
      <c r="X3817" t="s"/>
      <c r="Y3817" t="s">
        <v>85</v>
      </c>
      <c r="Z3817">
        <f>HYPERLINK("https://hotel-media.eclerx.com/savepage/tk_15462421068682246_sr_189.html","info")</f>
        <v/>
      </c>
      <c r="AA3817" t="n">
        <v>-2071560</v>
      </c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401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2071560</v>
      </c>
      <c r="AZ3817" t="s">
        <v>1808</v>
      </c>
      <c r="BA3817" t="s"/>
      <c r="BB3817" t="n">
        <v>3163</v>
      </c>
      <c r="BC3817" t="n">
        <v>52.50488</v>
      </c>
      <c r="BD3817" t="n">
        <v>52.50488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1475</v>
      </c>
      <c r="F3818" t="n">
        <v>588908</v>
      </c>
      <c r="G3818" t="s">
        <v>74</v>
      </c>
      <c r="H3818" t="s">
        <v>75</v>
      </c>
      <c r="I3818" t="s"/>
      <c r="J3818" t="s">
        <v>74</v>
      </c>
      <c r="K3818" t="n">
        <v>71</v>
      </c>
      <c r="L3818" t="s">
        <v>76</v>
      </c>
      <c r="M3818" t="s"/>
      <c r="N3818" t="s">
        <v>1476</v>
      </c>
      <c r="O3818" t="s">
        <v>78</v>
      </c>
      <c r="P3818" t="s">
        <v>1477</v>
      </c>
      <c r="Q3818" t="s"/>
      <c r="R3818" t="s">
        <v>171</v>
      </c>
      <c r="S3818" t="s">
        <v>280</v>
      </c>
      <c r="T3818" t="s">
        <v>81</v>
      </c>
      <c r="U3818" t="s">
        <v>82</v>
      </c>
      <c r="V3818" t="s">
        <v>83</v>
      </c>
      <c r="W3818" t="s">
        <v>84</v>
      </c>
      <c r="X3818" t="s"/>
      <c r="Y3818" t="s">
        <v>85</v>
      </c>
      <c r="Z3818">
        <f>HYPERLINK("https://hotel-media.eclerx.com/savepage/tk_1546241512614027_sr_189.html","info")</f>
        <v/>
      </c>
      <c r="AA3818" t="n">
        <v>99421</v>
      </c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117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1626210</v>
      </c>
      <c r="AZ3818" t="s">
        <v>1478</v>
      </c>
      <c r="BA3818" t="s"/>
      <c r="BB3818" t="n">
        <v>408659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1475</v>
      </c>
      <c r="F3819" t="n">
        <v>588908</v>
      </c>
      <c r="G3819" t="s">
        <v>74</v>
      </c>
      <c r="H3819" t="s">
        <v>75</v>
      </c>
      <c r="I3819" t="s"/>
      <c r="J3819" t="s">
        <v>74</v>
      </c>
      <c r="K3819" t="n">
        <v>79</v>
      </c>
      <c r="L3819" t="s">
        <v>76</v>
      </c>
      <c r="M3819" t="s"/>
      <c r="N3819" t="s">
        <v>1479</v>
      </c>
      <c r="O3819" t="s">
        <v>78</v>
      </c>
      <c r="P3819" t="s">
        <v>1477</v>
      </c>
      <c r="Q3819" t="s"/>
      <c r="R3819" t="s">
        <v>171</v>
      </c>
      <c r="S3819" t="s">
        <v>98</v>
      </c>
      <c r="T3819" t="s">
        <v>81</v>
      </c>
      <c r="U3819" t="s">
        <v>82</v>
      </c>
      <c r="V3819" t="s">
        <v>83</v>
      </c>
      <c r="W3819" t="s">
        <v>84</v>
      </c>
      <c r="X3819" t="s"/>
      <c r="Y3819" t="s">
        <v>85</v>
      </c>
      <c r="Z3819">
        <f>HYPERLINK("https://hotel-media.eclerx.com/savepage/tk_1546241512614027_sr_189.html","info")</f>
        <v/>
      </c>
      <c r="AA3819" t="n">
        <v>99421</v>
      </c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117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1626210</v>
      </c>
      <c r="AZ3819" t="s">
        <v>1478</v>
      </c>
      <c r="BA3819" t="s"/>
      <c r="BB3819" t="n">
        <v>408659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1475</v>
      </c>
      <c r="F3820" t="n">
        <v>588908</v>
      </c>
      <c r="G3820" t="s">
        <v>74</v>
      </c>
      <c r="H3820" t="s">
        <v>75</v>
      </c>
      <c r="I3820" t="s"/>
      <c r="J3820" t="s">
        <v>74</v>
      </c>
      <c r="K3820" t="n">
        <v>71</v>
      </c>
      <c r="L3820" t="s">
        <v>76</v>
      </c>
      <c r="M3820" t="s"/>
      <c r="N3820" t="s">
        <v>1480</v>
      </c>
      <c r="O3820" t="s">
        <v>78</v>
      </c>
      <c r="P3820" t="s">
        <v>1477</v>
      </c>
      <c r="Q3820" t="s"/>
      <c r="R3820" t="s">
        <v>171</v>
      </c>
      <c r="S3820" t="s">
        <v>280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>
        <f>HYPERLINK("https://hotel-media.eclerx.com/savepage/tk_1546241512614027_sr_189.html","info")</f>
        <v/>
      </c>
      <c r="AA3820" t="n">
        <v>99421</v>
      </c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117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1626210</v>
      </c>
      <c r="AZ3820" t="s">
        <v>1478</v>
      </c>
      <c r="BA3820" t="s"/>
      <c r="BB3820" t="n">
        <v>408659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1475</v>
      </c>
      <c r="F3821" t="n">
        <v>588908</v>
      </c>
      <c r="G3821" t="s">
        <v>74</v>
      </c>
      <c r="H3821" t="s">
        <v>75</v>
      </c>
      <c r="I3821" t="s"/>
      <c r="J3821" t="s">
        <v>74</v>
      </c>
      <c r="K3821" t="n">
        <v>71</v>
      </c>
      <c r="L3821" t="s">
        <v>76</v>
      </c>
      <c r="M3821" t="s"/>
      <c r="N3821" t="s">
        <v>1481</v>
      </c>
      <c r="O3821" t="s">
        <v>78</v>
      </c>
      <c r="P3821" t="s">
        <v>1477</v>
      </c>
      <c r="Q3821" t="s"/>
      <c r="R3821" t="s">
        <v>171</v>
      </c>
      <c r="S3821" t="s">
        <v>280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>
        <f>HYPERLINK("https://hotel-media.eclerx.com/savepage/tk_1546241512614027_sr_189.html","info")</f>
        <v/>
      </c>
      <c r="AA3821" t="n">
        <v>99421</v>
      </c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117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1626210</v>
      </c>
      <c r="AZ3821" t="s">
        <v>1478</v>
      </c>
      <c r="BA3821" t="s"/>
      <c r="BB3821" t="n">
        <v>408659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1475</v>
      </c>
      <c r="F3822" t="n">
        <v>588908</v>
      </c>
      <c r="G3822" t="s">
        <v>74</v>
      </c>
      <c r="H3822" t="s">
        <v>75</v>
      </c>
      <c r="I3822" t="s"/>
      <c r="J3822" t="s">
        <v>74</v>
      </c>
      <c r="K3822" t="n">
        <v>79</v>
      </c>
      <c r="L3822" t="s">
        <v>76</v>
      </c>
      <c r="M3822" t="s"/>
      <c r="N3822" t="s">
        <v>1480</v>
      </c>
      <c r="O3822" t="s">
        <v>78</v>
      </c>
      <c r="P3822" t="s">
        <v>1477</v>
      </c>
      <c r="Q3822" t="s"/>
      <c r="R3822" t="s">
        <v>171</v>
      </c>
      <c r="S3822" t="s">
        <v>98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>
        <f>HYPERLINK("https://hotel-media.eclerx.com/savepage/tk_1546241512614027_sr_189.html","info")</f>
        <v/>
      </c>
      <c r="AA3822" t="n">
        <v>99421</v>
      </c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117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1626210</v>
      </c>
      <c r="AZ3822" t="s">
        <v>1478</v>
      </c>
      <c r="BA3822" t="s"/>
      <c r="BB3822" t="n">
        <v>408659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1475</v>
      </c>
      <c r="F3823" t="n">
        <v>588908</v>
      </c>
      <c r="G3823" t="s">
        <v>74</v>
      </c>
      <c r="H3823" t="s">
        <v>75</v>
      </c>
      <c r="I3823" t="s"/>
      <c r="J3823" t="s">
        <v>74</v>
      </c>
      <c r="K3823" t="n">
        <v>79</v>
      </c>
      <c r="L3823" t="s">
        <v>76</v>
      </c>
      <c r="M3823" t="s"/>
      <c r="N3823" t="s">
        <v>1481</v>
      </c>
      <c r="O3823" t="s">
        <v>78</v>
      </c>
      <c r="P3823" t="s">
        <v>1477</v>
      </c>
      <c r="Q3823" t="s"/>
      <c r="R3823" t="s">
        <v>171</v>
      </c>
      <c r="S3823" t="s">
        <v>98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>
        <f>HYPERLINK("https://hotel-media.eclerx.com/savepage/tk_1546241512614027_sr_189.html","info")</f>
        <v/>
      </c>
      <c r="AA3823" t="n">
        <v>99421</v>
      </c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117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1626210</v>
      </c>
      <c r="AZ3823" t="s">
        <v>1478</v>
      </c>
      <c r="BA3823" t="s"/>
      <c r="BB3823" t="n">
        <v>408659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1475</v>
      </c>
      <c r="F3824" t="n">
        <v>588908</v>
      </c>
      <c r="G3824" t="s">
        <v>74</v>
      </c>
      <c r="H3824" t="s">
        <v>75</v>
      </c>
      <c r="I3824" t="s"/>
      <c r="J3824" t="s">
        <v>74</v>
      </c>
      <c r="K3824" t="n">
        <v>80</v>
      </c>
      <c r="L3824" t="s">
        <v>76</v>
      </c>
      <c r="M3824" t="s"/>
      <c r="N3824" t="s">
        <v>1482</v>
      </c>
      <c r="O3824" t="s">
        <v>78</v>
      </c>
      <c r="P3824" t="s">
        <v>1477</v>
      </c>
      <c r="Q3824" t="s"/>
      <c r="R3824" t="s">
        <v>171</v>
      </c>
      <c r="S3824" t="s">
        <v>798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>
        <f>HYPERLINK("https://hotel-media.eclerx.com/savepage/tk_1546241512614027_sr_189.html","info")</f>
        <v/>
      </c>
      <c r="AA3824" t="n">
        <v>99421</v>
      </c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117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1626210</v>
      </c>
      <c r="AZ3824" t="s">
        <v>1478</v>
      </c>
      <c r="BA3824" t="s"/>
      <c r="BB3824" t="n">
        <v>408659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1475</v>
      </c>
      <c r="F3825" t="n">
        <v>588908</v>
      </c>
      <c r="G3825" t="s">
        <v>74</v>
      </c>
      <c r="H3825" t="s">
        <v>75</v>
      </c>
      <c r="I3825" t="s"/>
      <c r="J3825" t="s">
        <v>74</v>
      </c>
      <c r="K3825" t="n">
        <v>89</v>
      </c>
      <c r="L3825" t="s">
        <v>76</v>
      </c>
      <c r="M3825" t="s"/>
      <c r="N3825" t="s">
        <v>1482</v>
      </c>
      <c r="O3825" t="s">
        <v>78</v>
      </c>
      <c r="P3825" t="s">
        <v>1477</v>
      </c>
      <c r="Q3825" t="s"/>
      <c r="R3825" t="s">
        <v>171</v>
      </c>
      <c r="S3825" t="s">
        <v>1179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>
        <f>HYPERLINK("https://hotel-media.eclerx.com/savepage/tk_1546241512614027_sr_189.html","info")</f>
        <v/>
      </c>
      <c r="AA3825" t="n">
        <v>99421</v>
      </c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117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1626210</v>
      </c>
      <c r="AZ3825" t="s">
        <v>1478</v>
      </c>
      <c r="BA3825" t="s"/>
      <c r="BB3825" t="n">
        <v>408659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1475</v>
      </c>
      <c r="F3826" t="n">
        <v>588908</v>
      </c>
      <c r="G3826" t="s">
        <v>74</v>
      </c>
      <c r="H3826" t="s">
        <v>75</v>
      </c>
      <c r="I3826" t="s"/>
      <c r="J3826" t="s">
        <v>74</v>
      </c>
      <c r="K3826" t="n">
        <v>116</v>
      </c>
      <c r="L3826" t="s">
        <v>76</v>
      </c>
      <c r="M3826" t="s"/>
      <c r="N3826" t="s">
        <v>1483</v>
      </c>
      <c r="O3826" t="s">
        <v>78</v>
      </c>
      <c r="P3826" t="s">
        <v>1477</v>
      </c>
      <c r="Q3826" t="s"/>
      <c r="R3826" t="s">
        <v>171</v>
      </c>
      <c r="S3826" t="s">
        <v>425</v>
      </c>
      <c r="T3826" t="s">
        <v>81</v>
      </c>
      <c r="U3826" t="s">
        <v>82</v>
      </c>
      <c r="V3826" t="s">
        <v>83</v>
      </c>
      <c r="W3826" t="s">
        <v>84</v>
      </c>
      <c r="X3826" t="s"/>
      <c r="Y3826" t="s">
        <v>85</v>
      </c>
      <c r="Z3826">
        <f>HYPERLINK("https://hotel-media.eclerx.com/savepage/tk_1546241512614027_sr_189.html","info")</f>
        <v/>
      </c>
      <c r="AA3826" t="n">
        <v>99421</v>
      </c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117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1626210</v>
      </c>
      <c r="AZ3826" t="s">
        <v>1478</v>
      </c>
      <c r="BA3826" t="s"/>
      <c r="BB3826" t="n">
        <v>408659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1475</v>
      </c>
      <c r="F3827" t="n">
        <v>588908</v>
      </c>
      <c r="G3827" t="s">
        <v>74</v>
      </c>
      <c r="H3827" t="s">
        <v>75</v>
      </c>
      <c r="I3827" t="s"/>
      <c r="J3827" t="s">
        <v>74</v>
      </c>
      <c r="K3827" t="n">
        <v>129</v>
      </c>
      <c r="L3827" t="s">
        <v>76</v>
      </c>
      <c r="M3827" t="s"/>
      <c r="N3827" t="s">
        <v>1483</v>
      </c>
      <c r="O3827" t="s">
        <v>78</v>
      </c>
      <c r="P3827" t="s">
        <v>1477</v>
      </c>
      <c r="Q3827" t="s"/>
      <c r="R3827" t="s">
        <v>171</v>
      </c>
      <c r="S3827" t="s">
        <v>489</v>
      </c>
      <c r="T3827" t="s">
        <v>81</v>
      </c>
      <c r="U3827" t="s">
        <v>82</v>
      </c>
      <c r="V3827" t="s">
        <v>83</v>
      </c>
      <c r="W3827" t="s">
        <v>84</v>
      </c>
      <c r="X3827" t="s"/>
      <c r="Y3827" t="s">
        <v>85</v>
      </c>
      <c r="Z3827">
        <f>HYPERLINK("https://hotel-media.eclerx.com/savepage/tk_1546241512614027_sr_189.html","info")</f>
        <v/>
      </c>
      <c r="AA3827" t="n">
        <v>99421</v>
      </c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117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1626210</v>
      </c>
      <c r="AZ3827" t="s">
        <v>1478</v>
      </c>
      <c r="BA3827" t="s"/>
      <c r="BB3827" t="n">
        <v>408659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1497</v>
      </c>
      <c r="F3828" t="n">
        <v>1084201</v>
      </c>
      <c r="G3828" t="s">
        <v>74</v>
      </c>
      <c r="H3828" t="s">
        <v>75</v>
      </c>
      <c r="I3828" t="s"/>
      <c r="J3828" t="s">
        <v>74</v>
      </c>
      <c r="K3828" t="n">
        <v>148.5</v>
      </c>
      <c r="L3828" t="s">
        <v>76</v>
      </c>
      <c r="M3828" t="s"/>
      <c r="N3828" t="s">
        <v>1498</v>
      </c>
      <c r="O3828" t="s">
        <v>78</v>
      </c>
      <c r="P3828" t="s">
        <v>1499</v>
      </c>
      <c r="Q3828" t="s"/>
      <c r="R3828" t="s">
        <v>112</v>
      </c>
      <c r="S3828" t="s">
        <v>1500</v>
      </c>
      <c r="T3828" t="s">
        <v>81</v>
      </c>
      <c r="U3828" t="s">
        <v>82</v>
      </c>
      <c r="V3828" t="s">
        <v>83</v>
      </c>
      <c r="W3828" t="s">
        <v>109</v>
      </c>
      <c r="X3828" t="s"/>
      <c r="Y3828" t="s">
        <v>85</v>
      </c>
      <c r="Z3828">
        <f>HYPERLINK("https://hotel-media.eclerx.com/savepage/tk_15462418451538692_sr_188.html","info")</f>
        <v/>
      </c>
      <c r="AA3828" t="n">
        <v>182656</v>
      </c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310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163099</v>
      </c>
      <c r="AZ3828" t="s">
        <v>1501</v>
      </c>
      <c r="BA3828" t="s"/>
      <c r="BB3828" t="n">
        <v>62070</v>
      </c>
      <c r="BC3828" t="n">
        <v>52.51195</v>
      </c>
      <c r="BD3828" t="n">
        <v>52.51195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1497</v>
      </c>
      <c r="F3829" t="n">
        <v>1084201</v>
      </c>
      <c r="G3829" t="s">
        <v>74</v>
      </c>
      <c r="H3829" t="s">
        <v>75</v>
      </c>
      <c r="I3829" t="s"/>
      <c r="J3829" t="s">
        <v>74</v>
      </c>
      <c r="K3829" t="n">
        <v>165</v>
      </c>
      <c r="L3829" t="s">
        <v>76</v>
      </c>
      <c r="M3829" t="s"/>
      <c r="N3829" t="s">
        <v>1502</v>
      </c>
      <c r="O3829" t="s">
        <v>78</v>
      </c>
      <c r="P3829" t="s">
        <v>1499</v>
      </c>
      <c r="Q3829" t="s"/>
      <c r="R3829" t="s">
        <v>112</v>
      </c>
      <c r="S3829" t="s">
        <v>1503</v>
      </c>
      <c r="T3829" t="s">
        <v>81</v>
      </c>
      <c r="U3829" t="s">
        <v>82</v>
      </c>
      <c r="V3829" t="s">
        <v>83</v>
      </c>
      <c r="W3829" t="s">
        <v>109</v>
      </c>
      <c r="X3829" t="s"/>
      <c r="Y3829" t="s">
        <v>85</v>
      </c>
      <c r="Z3829">
        <f>HYPERLINK("https://hotel-media.eclerx.com/savepage/tk_15462418451538692_sr_188.html","info")</f>
        <v/>
      </c>
      <c r="AA3829" t="n">
        <v>182656</v>
      </c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310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163099</v>
      </c>
      <c r="AZ3829" t="s">
        <v>1501</v>
      </c>
      <c r="BA3829" t="s"/>
      <c r="BB3829" t="n">
        <v>62070</v>
      </c>
      <c r="BC3829" t="n">
        <v>52.51195</v>
      </c>
      <c r="BD3829" t="n">
        <v>52.51195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1497</v>
      </c>
      <c r="F3830" t="n">
        <v>1084201</v>
      </c>
      <c r="G3830" t="s">
        <v>74</v>
      </c>
      <c r="H3830" t="s">
        <v>75</v>
      </c>
      <c r="I3830" t="s"/>
      <c r="J3830" t="s">
        <v>74</v>
      </c>
      <c r="K3830" t="n">
        <v>175.49</v>
      </c>
      <c r="L3830" t="s">
        <v>76</v>
      </c>
      <c r="M3830" t="s"/>
      <c r="N3830" t="s">
        <v>1502</v>
      </c>
      <c r="O3830" t="s">
        <v>78</v>
      </c>
      <c r="P3830" t="s">
        <v>1499</v>
      </c>
      <c r="Q3830" t="s"/>
      <c r="R3830" t="s">
        <v>112</v>
      </c>
      <c r="S3830" t="s">
        <v>1504</v>
      </c>
      <c r="T3830" t="s">
        <v>81</v>
      </c>
      <c r="U3830" t="s">
        <v>82</v>
      </c>
      <c r="V3830" t="s">
        <v>83</v>
      </c>
      <c r="W3830" t="s">
        <v>84</v>
      </c>
      <c r="X3830" t="s"/>
      <c r="Y3830" t="s">
        <v>85</v>
      </c>
      <c r="Z3830">
        <f>HYPERLINK("https://hotel-media.eclerx.com/savepage/tk_15462418451538692_sr_188.html","info")</f>
        <v/>
      </c>
      <c r="AA3830" t="n">
        <v>182656</v>
      </c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310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163099</v>
      </c>
      <c r="AZ3830" t="s">
        <v>1501</v>
      </c>
      <c r="BA3830" t="s"/>
      <c r="BB3830" t="n">
        <v>62070</v>
      </c>
      <c r="BC3830" t="n">
        <v>52.51195</v>
      </c>
      <c r="BD3830" t="n">
        <v>52.51195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1497</v>
      </c>
      <c r="F3831" t="n">
        <v>1084201</v>
      </c>
      <c r="G3831" t="s">
        <v>74</v>
      </c>
      <c r="H3831" t="s">
        <v>75</v>
      </c>
      <c r="I3831" t="s"/>
      <c r="J3831" t="s">
        <v>74</v>
      </c>
      <c r="K3831" t="n">
        <v>180</v>
      </c>
      <c r="L3831" t="s">
        <v>76</v>
      </c>
      <c r="M3831" t="s"/>
      <c r="N3831" t="s">
        <v>1065</v>
      </c>
      <c r="O3831" t="s">
        <v>78</v>
      </c>
      <c r="P3831" t="s">
        <v>1499</v>
      </c>
      <c r="Q3831" t="s"/>
      <c r="R3831" t="s">
        <v>112</v>
      </c>
      <c r="S3831" t="s">
        <v>868</v>
      </c>
      <c r="T3831" t="s">
        <v>81</v>
      </c>
      <c r="U3831" t="s">
        <v>82</v>
      </c>
      <c r="V3831" t="s">
        <v>83</v>
      </c>
      <c r="W3831" t="s">
        <v>109</v>
      </c>
      <c r="X3831" t="s"/>
      <c r="Y3831" t="s">
        <v>85</v>
      </c>
      <c r="Z3831">
        <f>HYPERLINK("https://hotel-media.eclerx.com/savepage/tk_15462418451538692_sr_188.html","info")</f>
        <v/>
      </c>
      <c r="AA3831" t="n">
        <v>182656</v>
      </c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310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163099</v>
      </c>
      <c r="AZ3831" t="s">
        <v>1501</v>
      </c>
      <c r="BA3831" t="s"/>
      <c r="BB3831" t="n">
        <v>62070</v>
      </c>
      <c r="BC3831" t="n">
        <v>52.51195</v>
      </c>
      <c r="BD3831" t="n">
        <v>52.51195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1497</v>
      </c>
      <c r="F3832" t="n">
        <v>1084201</v>
      </c>
      <c r="G3832" t="s">
        <v>74</v>
      </c>
      <c r="H3832" t="s">
        <v>75</v>
      </c>
      <c r="I3832" t="s"/>
      <c r="J3832" t="s">
        <v>74</v>
      </c>
      <c r="K3832" t="n">
        <v>195</v>
      </c>
      <c r="L3832" t="s">
        <v>76</v>
      </c>
      <c r="M3832" t="s"/>
      <c r="N3832" t="s">
        <v>1502</v>
      </c>
      <c r="O3832" t="s">
        <v>78</v>
      </c>
      <c r="P3832" t="s">
        <v>1499</v>
      </c>
      <c r="Q3832" t="s"/>
      <c r="R3832" t="s">
        <v>112</v>
      </c>
      <c r="S3832" t="s">
        <v>1505</v>
      </c>
      <c r="T3832" t="s">
        <v>81</v>
      </c>
      <c r="U3832" t="s">
        <v>82</v>
      </c>
      <c r="V3832" t="s">
        <v>83</v>
      </c>
      <c r="W3832" t="s">
        <v>84</v>
      </c>
      <c r="X3832" t="s"/>
      <c r="Y3832" t="s">
        <v>85</v>
      </c>
      <c r="Z3832">
        <f>HYPERLINK("https://hotel-media.eclerx.com/savepage/tk_15462418451538692_sr_188.html","info")</f>
        <v/>
      </c>
      <c r="AA3832" t="n">
        <v>182656</v>
      </c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310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163099</v>
      </c>
      <c r="AZ3832" t="s">
        <v>1501</v>
      </c>
      <c r="BA3832" t="s"/>
      <c r="BB3832" t="n">
        <v>62070</v>
      </c>
      <c r="BC3832" t="n">
        <v>52.51195</v>
      </c>
      <c r="BD3832" t="n">
        <v>52.51195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2712</v>
      </c>
      <c r="F3833" t="n">
        <v>-1</v>
      </c>
      <c r="G3833" t="s">
        <v>74</v>
      </c>
      <c r="H3833" t="s">
        <v>75</v>
      </c>
      <c r="I3833" t="s"/>
      <c r="J3833" t="s">
        <v>74</v>
      </c>
      <c r="K3833" t="n">
        <v>99</v>
      </c>
      <c r="L3833" t="s">
        <v>76</v>
      </c>
      <c r="M3833" t="s"/>
      <c r="N3833" t="s">
        <v>104</v>
      </c>
      <c r="O3833" t="s">
        <v>78</v>
      </c>
      <c r="P3833" t="s">
        <v>2712</v>
      </c>
      <c r="Q3833" t="s"/>
      <c r="R3833" t="s">
        <v>171</v>
      </c>
      <c r="S3833" t="s">
        <v>200</v>
      </c>
      <c r="T3833" t="s">
        <v>81</v>
      </c>
      <c r="U3833" t="s">
        <v>82</v>
      </c>
      <c r="V3833" t="s">
        <v>83</v>
      </c>
      <c r="W3833" t="s">
        <v>84</v>
      </c>
      <c r="X3833" t="s"/>
      <c r="Y3833" t="s">
        <v>85</v>
      </c>
      <c r="Z3833">
        <f>HYPERLINK("https://hotel-media.eclerx.com/savepage/tk_1546241917828187_sr_189.html","info")</f>
        <v/>
      </c>
      <c r="AA3833" t="n">
        <v>-2071740</v>
      </c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312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2071740</v>
      </c>
      <c r="AZ3833" t="s">
        <v>2713</v>
      </c>
      <c r="BA3833" t="s"/>
      <c r="BB3833" t="n">
        <v>458808</v>
      </c>
      <c r="BC3833" t="n">
        <v>52.512117</v>
      </c>
      <c r="BD3833" t="n">
        <v>52.512117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1909</v>
      </c>
      <c r="F3834" t="n">
        <v>-1</v>
      </c>
      <c r="G3834" t="s">
        <v>74</v>
      </c>
      <c r="H3834" t="s">
        <v>75</v>
      </c>
      <c r="I3834" t="s"/>
      <c r="J3834" t="s">
        <v>74</v>
      </c>
      <c r="K3834" t="n">
        <v>89</v>
      </c>
      <c r="L3834" t="s">
        <v>76</v>
      </c>
      <c r="M3834" t="s"/>
      <c r="N3834" t="s">
        <v>95</v>
      </c>
      <c r="O3834" t="s">
        <v>78</v>
      </c>
      <c r="P3834" t="s">
        <v>1909</v>
      </c>
      <c r="Q3834" t="s"/>
      <c r="R3834" t="s">
        <v>171</v>
      </c>
      <c r="S3834" t="s">
        <v>1179</v>
      </c>
      <c r="T3834" t="s">
        <v>81</v>
      </c>
      <c r="U3834" t="s">
        <v>82</v>
      </c>
      <c r="V3834" t="s">
        <v>83</v>
      </c>
      <c r="W3834" t="s">
        <v>109</v>
      </c>
      <c r="X3834" t="s"/>
      <c r="Y3834" t="s">
        <v>85</v>
      </c>
      <c r="Z3834">
        <f>HYPERLINK("https://hotel-media.eclerx.com/savepage/tk_15462414861462953_sr_189.html","info")</f>
        <v/>
      </c>
      <c r="AA3834" t="n">
        <v>-2071679</v>
      </c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104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2071679</v>
      </c>
      <c r="AZ3834" t="s">
        <v>1910</v>
      </c>
      <c r="BA3834" t="s"/>
      <c r="BB3834" t="n">
        <v>41994</v>
      </c>
      <c r="BC3834" t="n">
        <v>52.51784</v>
      </c>
      <c r="BD3834" t="n">
        <v>52.51784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1909</v>
      </c>
      <c r="F3835" t="n">
        <v>-1</v>
      </c>
      <c r="G3835" t="s">
        <v>74</v>
      </c>
      <c r="H3835" t="s">
        <v>75</v>
      </c>
      <c r="I3835" t="s"/>
      <c r="J3835" t="s">
        <v>74</v>
      </c>
      <c r="K3835" t="n">
        <v>99</v>
      </c>
      <c r="L3835" t="s">
        <v>76</v>
      </c>
      <c r="M3835" t="s"/>
      <c r="N3835" t="s">
        <v>201</v>
      </c>
      <c r="O3835" t="s">
        <v>78</v>
      </c>
      <c r="P3835" t="s">
        <v>1909</v>
      </c>
      <c r="Q3835" t="s"/>
      <c r="R3835" t="s">
        <v>171</v>
      </c>
      <c r="S3835" t="s">
        <v>200</v>
      </c>
      <c r="T3835" t="s">
        <v>81</v>
      </c>
      <c r="U3835" t="s">
        <v>82</v>
      </c>
      <c r="V3835" t="s">
        <v>83</v>
      </c>
      <c r="W3835" t="s">
        <v>109</v>
      </c>
      <c r="X3835" t="s"/>
      <c r="Y3835" t="s">
        <v>85</v>
      </c>
      <c r="Z3835">
        <f>HYPERLINK("https://hotel-media.eclerx.com/savepage/tk_15462414861462953_sr_189.html","info")</f>
        <v/>
      </c>
      <c r="AA3835" t="n">
        <v>-2071679</v>
      </c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104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2071679</v>
      </c>
      <c r="AZ3835" t="s">
        <v>1910</v>
      </c>
      <c r="BA3835" t="s"/>
      <c r="BB3835" t="n">
        <v>41994</v>
      </c>
      <c r="BC3835" t="n">
        <v>52.51784</v>
      </c>
      <c r="BD3835" t="n">
        <v>52.51784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1307</v>
      </c>
      <c r="F3836" t="n">
        <v>-1</v>
      </c>
      <c r="G3836" t="s">
        <v>74</v>
      </c>
      <c r="H3836" t="s">
        <v>75</v>
      </c>
      <c r="I3836" t="s"/>
      <c r="J3836" t="s">
        <v>74</v>
      </c>
      <c r="K3836" t="n">
        <v>89</v>
      </c>
      <c r="L3836" t="s">
        <v>76</v>
      </c>
      <c r="M3836" t="s"/>
      <c r="N3836" t="s">
        <v>95</v>
      </c>
      <c r="O3836" t="s">
        <v>78</v>
      </c>
      <c r="P3836" t="s">
        <v>1307</v>
      </c>
      <c r="Q3836" t="s"/>
      <c r="R3836" t="s">
        <v>171</v>
      </c>
      <c r="S3836" t="s">
        <v>1179</v>
      </c>
      <c r="T3836" t="s">
        <v>81</v>
      </c>
      <c r="U3836" t="s">
        <v>82</v>
      </c>
      <c r="V3836" t="s">
        <v>83</v>
      </c>
      <c r="W3836" t="s">
        <v>109</v>
      </c>
      <c r="X3836" t="s"/>
      <c r="Y3836" t="s">
        <v>85</v>
      </c>
      <c r="Z3836">
        <f>HYPERLINK("https://hotel-media.eclerx.com/savepage/tk_15462414656042988_sr_189.html","info")</f>
        <v/>
      </c>
      <c r="AA3836" t="n">
        <v>-2071577</v>
      </c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93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2071577</v>
      </c>
      <c r="AZ3836" t="s">
        <v>1308</v>
      </c>
      <c r="BA3836" t="s"/>
      <c r="BB3836" t="n">
        <v>563356</v>
      </c>
      <c r="BC3836" t="n">
        <v>52.418197</v>
      </c>
      <c r="BD3836" t="n">
        <v>52.418197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1307</v>
      </c>
      <c r="F3837" t="n">
        <v>-1</v>
      </c>
      <c r="G3837" t="s">
        <v>74</v>
      </c>
      <c r="H3837" t="s">
        <v>75</v>
      </c>
      <c r="I3837" t="s"/>
      <c r="J3837" t="s">
        <v>74</v>
      </c>
      <c r="K3837" t="n">
        <v>99</v>
      </c>
      <c r="L3837" t="s">
        <v>76</v>
      </c>
      <c r="M3837" t="s"/>
      <c r="N3837" t="s">
        <v>201</v>
      </c>
      <c r="O3837" t="s">
        <v>78</v>
      </c>
      <c r="P3837" t="s">
        <v>1307</v>
      </c>
      <c r="Q3837" t="s"/>
      <c r="R3837" t="s">
        <v>171</v>
      </c>
      <c r="S3837" t="s">
        <v>200</v>
      </c>
      <c r="T3837" t="s">
        <v>81</v>
      </c>
      <c r="U3837" t="s">
        <v>82</v>
      </c>
      <c r="V3837" t="s">
        <v>83</v>
      </c>
      <c r="W3837" t="s">
        <v>109</v>
      </c>
      <c r="X3837" t="s"/>
      <c r="Y3837" t="s">
        <v>85</v>
      </c>
      <c r="Z3837">
        <f>HYPERLINK("https://hotel-media.eclerx.com/savepage/tk_15462414656042988_sr_189.html","info")</f>
        <v/>
      </c>
      <c r="AA3837" t="n">
        <v>-2071577</v>
      </c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93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2071577</v>
      </c>
      <c r="AZ3837" t="s">
        <v>1308</v>
      </c>
      <c r="BA3837" t="s"/>
      <c r="BB3837" t="n">
        <v>563356</v>
      </c>
      <c r="BC3837" t="n">
        <v>52.418197</v>
      </c>
      <c r="BD3837" t="n">
        <v>52.418197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2714</v>
      </c>
      <c r="F3838" t="n">
        <v>150573</v>
      </c>
      <c r="G3838" t="s">
        <v>74</v>
      </c>
      <c r="H3838" t="s">
        <v>75</v>
      </c>
      <c r="I3838" t="s"/>
      <c r="J3838" t="s">
        <v>74</v>
      </c>
      <c r="K3838" t="n">
        <v>87.2</v>
      </c>
      <c r="L3838" t="s">
        <v>76</v>
      </c>
      <c r="M3838" t="s"/>
      <c r="N3838" t="s">
        <v>93</v>
      </c>
      <c r="O3838" t="s">
        <v>78</v>
      </c>
      <c r="P3838" t="s">
        <v>2715</v>
      </c>
      <c r="Q3838" t="s"/>
      <c r="R3838" t="s">
        <v>112</v>
      </c>
      <c r="S3838" t="s">
        <v>1080</v>
      </c>
      <c r="T3838" t="s">
        <v>81</v>
      </c>
      <c r="U3838" t="s">
        <v>82</v>
      </c>
      <c r="V3838" t="s">
        <v>83</v>
      </c>
      <c r="W3838" t="s">
        <v>109</v>
      </c>
      <c r="X3838" t="s"/>
      <c r="Y3838" t="s">
        <v>85</v>
      </c>
      <c r="Z3838">
        <f>HYPERLINK("https://hotel-media.eclerx.com/savepage/tk_1546241749242023_sr_188.html","info")</f>
        <v/>
      </c>
      <c r="AA3838" t="n">
        <v>5899</v>
      </c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258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162968</v>
      </c>
      <c r="AZ3838" t="s">
        <v>2716</v>
      </c>
      <c r="BA3838" t="s"/>
      <c r="BB3838" t="n">
        <v>641</v>
      </c>
      <c r="BC3838" t="n">
        <v>52.503891</v>
      </c>
      <c r="BD3838" t="n">
        <v>52.503891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2714</v>
      </c>
      <c r="F3839" t="n">
        <v>150573</v>
      </c>
      <c r="G3839" t="s">
        <v>74</v>
      </c>
      <c r="H3839" t="s">
        <v>75</v>
      </c>
      <c r="I3839" t="s"/>
      <c r="J3839" t="s">
        <v>74</v>
      </c>
      <c r="K3839" t="n">
        <v>95.20999999999999</v>
      </c>
      <c r="L3839" t="s">
        <v>76</v>
      </c>
      <c r="M3839" t="s"/>
      <c r="N3839" t="s">
        <v>292</v>
      </c>
      <c r="O3839" t="s">
        <v>78</v>
      </c>
      <c r="P3839" t="s">
        <v>2715</v>
      </c>
      <c r="Q3839" t="s"/>
      <c r="R3839" t="s">
        <v>112</v>
      </c>
      <c r="S3839" t="s">
        <v>2717</v>
      </c>
      <c r="T3839" t="s">
        <v>81</v>
      </c>
      <c r="U3839" t="s">
        <v>82</v>
      </c>
      <c r="V3839" t="s">
        <v>83</v>
      </c>
      <c r="W3839" t="s">
        <v>109</v>
      </c>
      <c r="X3839" t="s"/>
      <c r="Y3839" t="s">
        <v>85</v>
      </c>
      <c r="Z3839">
        <f>HYPERLINK("https://hotel-media.eclerx.com/savepage/tk_1546241749242023_sr_188.html","info")</f>
        <v/>
      </c>
      <c r="AA3839" t="n">
        <v>5899</v>
      </c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258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162968</v>
      </c>
      <c r="AZ3839" t="s">
        <v>2716</v>
      </c>
      <c r="BA3839" t="s"/>
      <c r="BB3839" t="n">
        <v>641</v>
      </c>
      <c r="BC3839" t="n">
        <v>52.503891</v>
      </c>
      <c r="BD3839" t="n">
        <v>52.503891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2714</v>
      </c>
      <c r="F3840" t="n">
        <v>150573</v>
      </c>
      <c r="G3840" t="s">
        <v>74</v>
      </c>
      <c r="H3840" t="s">
        <v>75</v>
      </c>
      <c r="I3840" t="s"/>
      <c r="J3840" t="s">
        <v>74</v>
      </c>
      <c r="K3840" t="n">
        <v>95.20999999999999</v>
      </c>
      <c r="L3840" t="s">
        <v>76</v>
      </c>
      <c r="M3840" t="s"/>
      <c r="N3840" t="s">
        <v>2718</v>
      </c>
      <c r="O3840" t="s">
        <v>78</v>
      </c>
      <c r="P3840" t="s">
        <v>2715</v>
      </c>
      <c r="Q3840" t="s"/>
      <c r="R3840" t="s">
        <v>112</v>
      </c>
      <c r="S3840" t="s">
        <v>2717</v>
      </c>
      <c r="T3840" t="s">
        <v>81</v>
      </c>
      <c r="U3840" t="s">
        <v>82</v>
      </c>
      <c r="V3840" t="s">
        <v>83</v>
      </c>
      <c r="W3840" t="s">
        <v>109</v>
      </c>
      <c r="X3840" t="s"/>
      <c r="Y3840" t="s">
        <v>85</v>
      </c>
      <c r="Z3840">
        <f>HYPERLINK("https://hotel-media.eclerx.com/savepage/tk_1546241749242023_sr_188.html","info")</f>
        <v/>
      </c>
      <c r="AA3840" t="n">
        <v>5899</v>
      </c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258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162968</v>
      </c>
      <c r="AZ3840" t="s">
        <v>2716</v>
      </c>
      <c r="BA3840" t="s"/>
      <c r="BB3840" t="n">
        <v>641</v>
      </c>
      <c r="BC3840" t="n">
        <v>52.503891</v>
      </c>
      <c r="BD3840" t="n">
        <v>52.503891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2714</v>
      </c>
      <c r="F3841" t="n">
        <v>150573</v>
      </c>
      <c r="G3841" t="s">
        <v>74</v>
      </c>
      <c r="H3841" t="s">
        <v>75</v>
      </c>
      <c r="I3841" t="s"/>
      <c r="J3841" t="s">
        <v>74</v>
      </c>
      <c r="K3841" t="n">
        <v>119.2</v>
      </c>
      <c r="L3841" t="s">
        <v>76</v>
      </c>
      <c r="M3841" t="s"/>
      <c r="N3841" t="s">
        <v>292</v>
      </c>
      <c r="O3841" t="s">
        <v>78</v>
      </c>
      <c r="P3841" t="s">
        <v>2715</v>
      </c>
      <c r="Q3841" t="s"/>
      <c r="R3841" t="s">
        <v>112</v>
      </c>
      <c r="S3841" t="s">
        <v>2719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>
        <f>HYPERLINK("https://hotel-media.eclerx.com/savepage/tk_1546241749242023_sr_188.html","info")</f>
        <v/>
      </c>
      <c r="AA3841" t="n">
        <v>5899</v>
      </c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258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162968</v>
      </c>
      <c r="AZ3841" t="s">
        <v>2716</v>
      </c>
      <c r="BA3841" t="s"/>
      <c r="BB3841" t="n">
        <v>641</v>
      </c>
      <c r="BC3841" t="n">
        <v>52.503891</v>
      </c>
      <c r="BD3841" t="n">
        <v>52.503891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2714</v>
      </c>
      <c r="F3842" t="n">
        <v>150573</v>
      </c>
      <c r="G3842" t="s">
        <v>74</v>
      </c>
      <c r="H3842" t="s">
        <v>75</v>
      </c>
      <c r="I3842" t="s"/>
      <c r="J3842" t="s">
        <v>74</v>
      </c>
      <c r="K3842" t="n">
        <v>119.2</v>
      </c>
      <c r="L3842" t="s">
        <v>76</v>
      </c>
      <c r="M3842" t="s"/>
      <c r="N3842" t="s">
        <v>2718</v>
      </c>
      <c r="O3842" t="s">
        <v>78</v>
      </c>
      <c r="P3842" t="s">
        <v>2715</v>
      </c>
      <c r="Q3842" t="s"/>
      <c r="R3842" t="s">
        <v>112</v>
      </c>
      <c r="S3842" t="s">
        <v>2719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>
        <f>HYPERLINK("https://hotel-media.eclerx.com/savepage/tk_1546241749242023_sr_188.html","info")</f>
        <v/>
      </c>
      <c r="AA3842" t="n">
        <v>5899</v>
      </c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258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162968</v>
      </c>
      <c r="AZ3842" t="s">
        <v>2716</v>
      </c>
      <c r="BA3842" t="s"/>
      <c r="BB3842" t="n">
        <v>641</v>
      </c>
      <c r="BC3842" t="n">
        <v>52.503891</v>
      </c>
      <c r="BD3842" t="n">
        <v>52.503891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2714</v>
      </c>
      <c r="F3843" t="n">
        <v>150573</v>
      </c>
      <c r="G3843" t="s">
        <v>74</v>
      </c>
      <c r="H3843" t="s">
        <v>75</v>
      </c>
      <c r="I3843" t="s"/>
      <c r="J3843" t="s">
        <v>74</v>
      </c>
      <c r="K3843" t="n">
        <v>148.99</v>
      </c>
      <c r="L3843" t="s">
        <v>76</v>
      </c>
      <c r="M3843" t="s"/>
      <c r="N3843" t="s">
        <v>292</v>
      </c>
      <c r="O3843" t="s">
        <v>78</v>
      </c>
      <c r="P3843" t="s">
        <v>2715</v>
      </c>
      <c r="Q3843" t="s"/>
      <c r="R3843" t="s">
        <v>112</v>
      </c>
      <c r="S3843" t="s">
        <v>847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>
        <f>HYPERLINK("https://hotel-media.eclerx.com/savepage/tk_1546241749242023_sr_188.html","info")</f>
        <v/>
      </c>
      <c r="AA3843" t="n">
        <v>5899</v>
      </c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258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162968</v>
      </c>
      <c r="AZ3843" t="s">
        <v>2716</v>
      </c>
      <c r="BA3843" t="s"/>
      <c r="BB3843" t="n">
        <v>641</v>
      </c>
      <c r="BC3843" t="n">
        <v>52.503891</v>
      </c>
      <c r="BD3843" t="n">
        <v>52.503891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2714</v>
      </c>
      <c r="F3844" t="n">
        <v>150573</v>
      </c>
      <c r="G3844" t="s">
        <v>74</v>
      </c>
      <c r="H3844" t="s">
        <v>75</v>
      </c>
      <c r="I3844" t="s"/>
      <c r="J3844" t="s">
        <v>74</v>
      </c>
      <c r="K3844" t="n">
        <v>148.99</v>
      </c>
      <c r="L3844" t="s">
        <v>76</v>
      </c>
      <c r="M3844" t="s"/>
      <c r="N3844" t="s">
        <v>2718</v>
      </c>
      <c r="O3844" t="s">
        <v>78</v>
      </c>
      <c r="P3844" t="s">
        <v>2715</v>
      </c>
      <c r="Q3844" t="s"/>
      <c r="R3844" t="s">
        <v>112</v>
      </c>
      <c r="S3844" t="s">
        <v>847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>
        <f>HYPERLINK("https://hotel-media.eclerx.com/savepage/tk_1546241749242023_sr_188.html","info")</f>
        <v/>
      </c>
      <c r="AA3844" t="n">
        <v>5899</v>
      </c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258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162968</v>
      </c>
      <c r="AZ3844" t="s">
        <v>2716</v>
      </c>
      <c r="BA3844" t="s"/>
      <c r="BB3844" t="n">
        <v>641</v>
      </c>
      <c r="BC3844" t="n">
        <v>52.503891</v>
      </c>
      <c r="BD3844" t="n">
        <v>52.503891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2714</v>
      </c>
      <c r="F3845" t="n">
        <v>150573</v>
      </c>
      <c r="G3845" t="s">
        <v>74</v>
      </c>
      <c r="H3845" t="s">
        <v>75</v>
      </c>
      <c r="I3845" t="s"/>
      <c r="J3845" t="s">
        <v>74</v>
      </c>
      <c r="K3845" t="n">
        <v>151.2</v>
      </c>
      <c r="L3845" t="s">
        <v>76</v>
      </c>
      <c r="M3845" t="s"/>
      <c r="N3845" t="s">
        <v>2086</v>
      </c>
      <c r="O3845" t="s">
        <v>78</v>
      </c>
      <c r="P3845" t="s">
        <v>2715</v>
      </c>
      <c r="Q3845" t="s"/>
      <c r="R3845" t="s">
        <v>112</v>
      </c>
      <c r="S3845" t="s">
        <v>1037</v>
      </c>
      <c r="T3845" t="s">
        <v>81</v>
      </c>
      <c r="U3845" t="s">
        <v>82</v>
      </c>
      <c r="V3845" t="s">
        <v>83</v>
      </c>
      <c r="W3845" t="s">
        <v>109</v>
      </c>
      <c r="X3845" t="s"/>
      <c r="Y3845" t="s">
        <v>85</v>
      </c>
      <c r="Z3845">
        <f>HYPERLINK("https://hotel-media.eclerx.com/savepage/tk_1546241749242023_sr_188.html","info")</f>
        <v/>
      </c>
      <c r="AA3845" t="n">
        <v>5899</v>
      </c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258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162968</v>
      </c>
      <c r="AZ3845" t="s">
        <v>2716</v>
      </c>
      <c r="BA3845" t="s"/>
      <c r="BB3845" t="n">
        <v>641</v>
      </c>
      <c r="BC3845" t="n">
        <v>52.503891</v>
      </c>
      <c r="BD3845" t="n">
        <v>52.503891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2714</v>
      </c>
      <c r="F3846" t="n">
        <v>150573</v>
      </c>
      <c r="G3846" t="s">
        <v>74</v>
      </c>
      <c r="H3846" t="s">
        <v>75</v>
      </c>
      <c r="I3846" t="s"/>
      <c r="J3846" t="s">
        <v>74</v>
      </c>
      <c r="K3846" t="n">
        <v>175.21</v>
      </c>
      <c r="L3846" t="s">
        <v>76</v>
      </c>
      <c r="M3846" t="s"/>
      <c r="N3846" t="s">
        <v>2086</v>
      </c>
      <c r="O3846" t="s">
        <v>78</v>
      </c>
      <c r="P3846" t="s">
        <v>2715</v>
      </c>
      <c r="Q3846" t="s"/>
      <c r="R3846" t="s">
        <v>112</v>
      </c>
      <c r="S3846" t="s">
        <v>2720</v>
      </c>
      <c r="T3846" t="s">
        <v>81</v>
      </c>
      <c r="U3846" t="s">
        <v>82</v>
      </c>
      <c r="V3846" t="s">
        <v>83</v>
      </c>
      <c r="W3846" t="s">
        <v>84</v>
      </c>
      <c r="X3846" t="s"/>
      <c r="Y3846" t="s">
        <v>85</v>
      </c>
      <c r="Z3846">
        <f>HYPERLINK("https://hotel-media.eclerx.com/savepage/tk_1546241749242023_sr_188.html","info")</f>
        <v/>
      </c>
      <c r="AA3846" t="n">
        <v>5899</v>
      </c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258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162968</v>
      </c>
      <c r="AZ3846" t="s">
        <v>2716</v>
      </c>
      <c r="BA3846" t="s"/>
      <c r="BB3846" t="n">
        <v>641</v>
      </c>
      <c r="BC3846" t="n">
        <v>52.503891</v>
      </c>
      <c r="BD3846" t="n">
        <v>52.503891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2714</v>
      </c>
      <c r="F3847" t="n">
        <v>150573</v>
      </c>
      <c r="G3847" t="s">
        <v>74</v>
      </c>
      <c r="H3847" t="s">
        <v>75</v>
      </c>
      <c r="I3847" t="s"/>
      <c r="J3847" t="s">
        <v>74</v>
      </c>
      <c r="K3847" t="n">
        <v>219</v>
      </c>
      <c r="L3847" t="s">
        <v>76</v>
      </c>
      <c r="M3847" t="s"/>
      <c r="N3847" t="s">
        <v>2086</v>
      </c>
      <c r="O3847" t="s">
        <v>78</v>
      </c>
      <c r="P3847" t="s">
        <v>2715</v>
      </c>
      <c r="Q3847" t="s"/>
      <c r="R3847" t="s">
        <v>112</v>
      </c>
      <c r="S3847" t="s">
        <v>2721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>
        <f>HYPERLINK("https://hotel-media.eclerx.com/savepage/tk_1546241749242023_sr_188.html","info")</f>
        <v/>
      </c>
      <c r="AA3847" t="n">
        <v>5899</v>
      </c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258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162968</v>
      </c>
      <c r="AZ3847" t="s">
        <v>2716</v>
      </c>
      <c r="BA3847" t="s"/>
      <c r="BB3847" t="n">
        <v>641</v>
      </c>
      <c r="BC3847" t="n">
        <v>52.503891</v>
      </c>
      <c r="BD3847" t="n">
        <v>52.503891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337</v>
      </c>
      <c r="F3848" t="n">
        <v>-1</v>
      </c>
      <c r="G3848" t="s">
        <v>74</v>
      </c>
      <c r="H3848" t="s">
        <v>75</v>
      </c>
      <c r="I3848" t="s"/>
      <c r="J3848" t="s">
        <v>74</v>
      </c>
      <c r="K3848" t="n">
        <v>93.56</v>
      </c>
      <c r="L3848" t="s">
        <v>76</v>
      </c>
      <c r="M3848" t="s"/>
      <c r="N3848" t="s">
        <v>104</v>
      </c>
      <c r="O3848" t="s">
        <v>78</v>
      </c>
      <c r="P3848" t="s">
        <v>337</v>
      </c>
      <c r="Q3848" t="s"/>
      <c r="R3848" t="s">
        <v>171</v>
      </c>
      <c r="S3848" t="s">
        <v>338</v>
      </c>
      <c r="T3848" t="s">
        <v>81</v>
      </c>
      <c r="U3848" t="s">
        <v>82</v>
      </c>
      <c r="V3848" t="s">
        <v>83</v>
      </c>
      <c r="W3848" t="s">
        <v>109</v>
      </c>
      <c r="X3848" t="s"/>
      <c r="Y3848" t="s">
        <v>85</v>
      </c>
      <c r="Z3848">
        <f>HYPERLINK("https://hotel-media.eclerx.com/savepage/tk_15462417862737691_sr_188.html","info")</f>
        <v/>
      </c>
      <c r="AA3848" t="n">
        <v>-4972638</v>
      </c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278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4972638</v>
      </c>
      <c r="AZ3848" t="s">
        <v>339</v>
      </c>
      <c r="BA3848" t="s"/>
      <c r="BB3848" t="n">
        <v>31436</v>
      </c>
      <c r="BC3848" t="n">
        <v>52.46545</v>
      </c>
      <c r="BD3848" t="n">
        <v>52.46545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337</v>
      </c>
      <c r="F3849" t="n">
        <v>-1</v>
      </c>
      <c r="G3849" t="s">
        <v>74</v>
      </c>
      <c r="H3849" t="s">
        <v>75</v>
      </c>
      <c r="I3849" t="s"/>
      <c r="J3849" t="s">
        <v>74</v>
      </c>
      <c r="K3849" t="n">
        <v>105.11</v>
      </c>
      <c r="L3849" t="s">
        <v>76</v>
      </c>
      <c r="M3849" t="s"/>
      <c r="N3849" t="s">
        <v>340</v>
      </c>
      <c r="O3849" t="s">
        <v>78</v>
      </c>
      <c r="P3849" t="s">
        <v>337</v>
      </c>
      <c r="Q3849" t="s"/>
      <c r="R3849" t="s">
        <v>171</v>
      </c>
      <c r="S3849" t="s">
        <v>341</v>
      </c>
      <c r="T3849" t="s">
        <v>81</v>
      </c>
      <c r="U3849" t="s">
        <v>82</v>
      </c>
      <c r="V3849" t="s">
        <v>83</v>
      </c>
      <c r="W3849" t="s">
        <v>109</v>
      </c>
      <c r="X3849" t="s"/>
      <c r="Y3849" t="s">
        <v>85</v>
      </c>
      <c r="Z3849">
        <f>HYPERLINK("https://hotel-media.eclerx.com/savepage/tk_15462417862737691_sr_188.html","info")</f>
        <v/>
      </c>
      <c r="AA3849" t="n">
        <v>-4972638</v>
      </c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278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4972638</v>
      </c>
      <c r="AZ3849" t="s">
        <v>339</v>
      </c>
      <c r="BA3849" t="s"/>
      <c r="BB3849" t="n">
        <v>31436</v>
      </c>
      <c r="BC3849" t="n">
        <v>52.46545</v>
      </c>
      <c r="BD3849" t="n">
        <v>52.46545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337</v>
      </c>
      <c r="F3850" t="n">
        <v>-1</v>
      </c>
      <c r="G3850" t="s">
        <v>74</v>
      </c>
      <c r="H3850" t="s">
        <v>75</v>
      </c>
      <c r="I3850" t="s"/>
      <c r="J3850" t="s">
        <v>74</v>
      </c>
      <c r="K3850" t="n">
        <v>110.88</v>
      </c>
      <c r="L3850" t="s">
        <v>76</v>
      </c>
      <c r="M3850" t="s"/>
      <c r="N3850" t="s">
        <v>216</v>
      </c>
      <c r="O3850" t="s">
        <v>78</v>
      </c>
      <c r="P3850" t="s">
        <v>337</v>
      </c>
      <c r="Q3850" t="s"/>
      <c r="R3850" t="s">
        <v>171</v>
      </c>
      <c r="S3850" t="s">
        <v>342</v>
      </c>
      <c r="T3850" t="s">
        <v>81</v>
      </c>
      <c r="U3850" t="s">
        <v>82</v>
      </c>
      <c r="V3850" t="s">
        <v>83</v>
      </c>
      <c r="W3850" t="s">
        <v>109</v>
      </c>
      <c r="X3850" t="s"/>
      <c r="Y3850" t="s">
        <v>85</v>
      </c>
      <c r="Z3850">
        <f>HYPERLINK("https://hotel-media.eclerx.com/savepage/tk_15462417862737691_sr_188.html","info")</f>
        <v/>
      </c>
      <c r="AA3850" t="n">
        <v>-4972638</v>
      </c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278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4972638</v>
      </c>
      <c r="AZ3850" t="s">
        <v>339</v>
      </c>
      <c r="BA3850" t="s"/>
      <c r="BB3850" t="n">
        <v>31436</v>
      </c>
      <c r="BC3850" t="n">
        <v>52.46545</v>
      </c>
      <c r="BD3850" t="n">
        <v>52.46545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337</v>
      </c>
      <c r="F3851" t="n">
        <v>-1</v>
      </c>
      <c r="G3851" t="s">
        <v>74</v>
      </c>
      <c r="H3851" t="s">
        <v>75</v>
      </c>
      <c r="I3851" t="s"/>
      <c r="J3851" t="s">
        <v>74</v>
      </c>
      <c r="K3851" t="n">
        <v>132.9</v>
      </c>
      <c r="L3851" t="s">
        <v>76</v>
      </c>
      <c r="M3851" t="s"/>
      <c r="N3851" t="s">
        <v>343</v>
      </c>
      <c r="O3851" t="s">
        <v>78</v>
      </c>
      <c r="P3851" t="s">
        <v>337</v>
      </c>
      <c r="Q3851" t="s"/>
      <c r="R3851" t="s">
        <v>171</v>
      </c>
      <c r="S3851" t="s">
        <v>344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>
        <f>HYPERLINK("https://hotel-media.eclerx.com/savepage/tk_15462417862737691_sr_188.html","info")</f>
        <v/>
      </c>
      <c r="AA3851" t="n">
        <v>-4972638</v>
      </c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278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4972638</v>
      </c>
      <c r="AZ3851" t="s">
        <v>339</v>
      </c>
      <c r="BA3851" t="s"/>
      <c r="BB3851" t="n">
        <v>31436</v>
      </c>
      <c r="BC3851" t="n">
        <v>52.46545</v>
      </c>
      <c r="BD3851" t="n">
        <v>52.46545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337</v>
      </c>
      <c r="F3852" t="n">
        <v>-1</v>
      </c>
      <c r="G3852" t="s">
        <v>74</v>
      </c>
      <c r="H3852" t="s">
        <v>75</v>
      </c>
      <c r="I3852" t="s"/>
      <c r="J3852" t="s">
        <v>74</v>
      </c>
      <c r="K3852" t="n">
        <v>139.77</v>
      </c>
      <c r="L3852" t="s">
        <v>76</v>
      </c>
      <c r="M3852" t="s"/>
      <c r="N3852" t="s">
        <v>345</v>
      </c>
      <c r="O3852" t="s">
        <v>78</v>
      </c>
      <c r="P3852" t="s">
        <v>337</v>
      </c>
      <c r="Q3852" t="s"/>
      <c r="R3852" t="s">
        <v>171</v>
      </c>
      <c r="S3852" t="s">
        <v>346</v>
      </c>
      <c r="T3852" t="s">
        <v>81</v>
      </c>
      <c r="U3852" t="s">
        <v>82</v>
      </c>
      <c r="V3852" t="s">
        <v>83</v>
      </c>
      <c r="W3852" t="s">
        <v>109</v>
      </c>
      <c r="X3852" t="s"/>
      <c r="Y3852" t="s">
        <v>85</v>
      </c>
      <c r="Z3852">
        <f>HYPERLINK("https://hotel-media.eclerx.com/savepage/tk_15462417862737691_sr_188.html","info")</f>
        <v/>
      </c>
      <c r="AA3852" t="n">
        <v>-4972638</v>
      </c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278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4972638</v>
      </c>
      <c r="AZ3852" t="s">
        <v>339</v>
      </c>
      <c r="BA3852" t="s"/>
      <c r="BB3852" t="n">
        <v>31436</v>
      </c>
      <c r="BC3852" t="n">
        <v>52.46545</v>
      </c>
      <c r="BD3852" t="n">
        <v>52.46545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337</v>
      </c>
      <c r="F3853" t="n">
        <v>-1</v>
      </c>
      <c r="G3853" t="s">
        <v>74</v>
      </c>
      <c r="H3853" t="s">
        <v>75</v>
      </c>
      <c r="I3853" t="s"/>
      <c r="J3853" t="s">
        <v>74</v>
      </c>
      <c r="K3853" t="n">
        <v>181.47</v>
      </c>
      <c r="L3853" t="s">
        <v>76</v>
      </c>
      <c r="M3853" t="s"/>
      <c r="N3853" t="s">
        <v>345</v>
      </c>
      <c r="O3853" t="s">
        <v>78</v>
      </c>
      <c r="P3853" t="s">
        <v>337</v>
      </c>
      <c r="Q3853" t="s"/>
      <c r="R3853" t="s">
        <v>171</v>
      </c>
      <c r="S3853" t="s">
        <v>347</v>
      </c>
      <c r="T3853" t="s">
        <v>81</v>
      </c>
      <c r="U3853" t="s">
        <v>82</v>
      </c>
      <c r="V3853" t="s">
        <v>83</v>
      </c>
      <c r="W3853" t="s">
        <v>84</v>
      </c>
      <c r="X3853" t="s"/>
      <c r="Y3853" t="s">
        <v>85</v>
      </c>
      <c r="Z3853">
        <f>HYPERLINK("https://hotel-media.eclerx.com/savepage/tk_15462417862737691_sr_188.html","info")</f>
        <v/>
      </c>
      <c r="AA3853" t="n">
        <v>-4972638</v>
      </c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278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4972638</v>
      </c>
      <c r="AZ3853" t="s">
        <v>339</v>
      </c>
      <c r="BA3853" t="s"/>
      <c r="BB3853" t="n">
        <v>31436</v>
      </c>
      <c r="BC3853" t="n">
        <v>52.46545</v>
      </c>
      <c r="BD3853" t="n">
        <v>52.46545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337</v>
      </c>
      <c r="F3854" t="n">
        <v>-1</v>
      </c>
      <c r="G3854" t="s">
        <v>74</v>
      </c>
      <c r="H3854" t="s">
        <v>75</v>
      </c>
      <c r="I3854" t="s"/>
      <c r="J3854" t="s">
        <v>74</v>
      </c>
      <c r="K3854" t="n">
        <v>203.28</v>
      </c>
      <c r="L3854" t="s">
        <v>76</v>
      </c>
      <c r="M3854" t="s"/>
      <c r="N3854" t="s">
        <v>348</v>
      </c>
      <c r="O3854" t="s">
        <v>78</v>
      </c>
      <c r="P3854" t="s">
        <v>337</v>
      </c>
      <c r="Q3854" t="s"/>
      <c r="R3854" t="s">
        <v>171</v>
      </c>
      <c r="S3854" t="s">
        <v>349</v>
      </c>
      <c r="T3854" t="s">
        <v>81</v>
      </c>
      <c r="U3854" t="s">
        <v>82</v>
      </c>
      <c r="V3854" t="s">
        <v>83</v>
      </c>
      <c r="W3854" t="s">
        <v>109</v>
      </c>
      <c r="X3854" t="s"/>
      <c r="Y3854" t="s">
        <v>85</v>
      </c>
      <c r="Z3854">
        <f>HYPERLINK("https://hotel-media.eclerx.com/savepage/tk_15462417862737691_sr_188.html","info")</f>
        <v/>
      </c>
      <c r="AA3854" t="n">
        <v>-4972638</v>
      </c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278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4972638</v>
      </c>
      <c r="AZ3854" t="s">
        <v>339</v>
      </c>
      <c r="BA3854" t="s"/>
      <c r="BB3854" t="n">
        <v>31436</v>
      </c>
      <c r="BC3854" t="n">
        <v>52.46545</v>
      </c>
      <c r="BD3854" t="n">
        <v>52.46545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337</v>
      </c>
      <c r="F3855" t="n">
        <v>-1</v>
      </c>
      <c r="G3855" t="s">
        <v>74</v>
      </c>
      <c r="H3855" t="s">
        <v>75</v>
      </c>
      <c r="I3855" t="s"/>
      <c r="J3855" t="s">
        <v>74</v>
      </c>
      <c r="K3855" t="n">
        <v>258.88</v>
      </c>
      <c r="L3855" t="s">
        <v>76</v>
      </c>
      <c r="M3855" t="s"/>
      <c r="N3855" t="s">
        <v>348</v>
      </c>
      <c r="O3855" t="s">
        <v>78</v>
      </c>
      <c r="P3855" t="s">
        <v>337</v>
      </c>
      <c r="Q3855" t="s"/>
      <c r="R3855" t="s">
        <v>171</v>
      </c>
      <c r="S3855" t="s">
        <v>350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>
        <f>HYPERLINK("https://hotel-media.eclerx.com/savepage/tk_15462417862737691_sr_188.html","info")</f>
        <v/>
      </c>
      <c r="AA3855" t="n">
        <v>-4972638</v>
      </c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278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4972638</v>
      </c>
      <c r="AZ3855" t="s">
        <v>339</v>
      </c>
      <c r="BA3855" t="s"/>
      <c r="BB3855" t="n">
        <v>31436</v>
      </c>
      <c r="BC3855" t="n">
        <v>52.46545</v>
      </c>
      <c r="BD3855" t="n">
        <v>52.46545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2080</v>
      </c>
      <c r="F3856" t="n">
        <v>529934</v>
      </c>
      <c r="G3856" t="s">
        <v>74</v>
      </c>
      <c r="H3856" t="s">
        <v>75</v>
      </c>
      <c r="I3856" t="s"/>
      <c r="J3856" t="s">
        <v>74</v>
      </c>
      <c r="K3856" t="n">
        <v>204.01</v>
      </c>
      <c r="L3856" t="s">
        <v>76</v>
      </c>
      <c r="M3856" t="s"/>
      <c r="N3856" t="s">
        <v>2081</v>
      </c>
      <c r="O3856" t="s">
        <v>78</v>
      </c>
      <c r="P3856" t="s">
        <v>2082</v>
      </c>
      <c r="Q3856" t="s"/>
      <c r="R3856" t="s">
        <v>107</v>
      </c>
      <c r="S3856" t="s">
        <v>2083</v>
      </c>
      <c r="T3856" t="s">
        <v>81</v>
      </c>
      <c r="U3856" t="s">
        <v>82</v>
      </c>
      <c r="V3856" t="s">
        <v>83</v>
      </c>
      <c r="W3856" t="s">
        <v>109</v>
      </c>
      <c r="X3856" t="s"/>
      <c r="Y3856" t="s">
        <v>85</v>
      </c>
      <c r="Z3856">
        <f>HYPERLINK("https://hotel-media.eclerx.com/savepage/tk_15462421486346247_sr_189.html","info")</f>
        <v/>
      </c>
      <c r="AA3856" t="n">
        <v>9391</v>
      </c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417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937995</v>
      </c>
      <c r="AZ3856" t="s">
        <v>2084</v>
      </c>
      <c r="BA3856" t="s"/>
      <c r="BB3856" t="n">
        <v>50938</v>
      </c>
      <c r="BC3856" t="n">
        <v>52.51513</v>
      </c>
      <c r="BD3856" t="n">
        <v>52.51513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2080</v>
      </c>
      <c r="F3857" t="n">
        <v>529934</v>
      </c>
      <c r="G3857" t="s">
        <v>74</v>
      </c>
      <c r="H3857" t="s">
        <v>75</v>
      </c>
      <c r="I3857" t="s"/>
      <c r="J3857" t="s">
        <v>74</v>
      </c>
      <c r="K3857" t="n">
        <v>228.01</v>
      </c>
      <c r="L3857" t="s">
        <v>76</v>
      </c>
      <c r="M3857" t="s"/>
      <c r="N3857" t="s">
        <v>292</v>
      </c>
      <c r="O3857" t="s">
        <v>78</v>
      </c>
      <c r="P3857" t="s">
        <v>2082</v>
      </c>
      <c r="Q3857" t="s"/>
      <c r="R3857" t="s">
        <v>107</v>
      </c>
      <c r="S3857" t="s">
        <v>2085</v>
      </c>
      <c r="T3857" t="s">
        <v>81</v>
      </c>
      <c r="U3857" t="s">
        <v>82</v>
      </c>
      <c r="V3857" t="s">
        <v>83</v>
      </c>
      <c r="W3857" t="s">
        <v>84</v>
      </c>
      <c r="X3857" t="s"/>
      <c r="Y3857" t="s">
        <v>85</v>
      </c>
      <c r="Z3857">
        <f>HYPERLINK("https://hotel-media.eclerx.com/savepage/tk_15462421486346247_sr_189.html","info")</f>
        <v/>
      </c>
      <c r="AA3857" t="n">
        <v>9391</v>
      </c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417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937995</v>
      </c>
      <c r="AZ3857" t="s">
        <v>2084</v>
      </c>
      <c r="BA3857" t="s"/>
      <c r="BB3857" t="n">
        <v>50938</v>
      </c>
      <c r="BC3857" t="n">
        <v>52.51513</v>
      </c>
      <c r="BD3857" t="n">
        <v>52.51513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2080</v>
      </c>
      <c r="F3858" t="n">
        <v>529934</v>
      </c>
      <c r="G3858" t="s">
        <v>74</v>
      </c>
      <c r="H3858" t="s">
        <v>75</v>
      </c>
      <c r="I3858" t="s"/>
      <c r="J3858" t="s">
        <v>74</v>
      </c>
      <c r="K3858" t="n">
        <v>382.49</v>
      </c>
      <c r="L3858" t="s">
        <v>76</v>
      </c>
      <c r="M3858" t="s"/>
      <c r="N3858" t="s">
        <v>2086</v>
      </c>
      <c r="O3858" t="s">
        <v>78</v>
      </c>
      <c r="P3858" t="s">
        <v>2082</v>
      </c>
      <c r="Q3858" t="s"/>
      <c r="R3858" t="s">
        <v>107</v>
      </c>
      <c r="S3858" t="s">
        <v>2087</v>
      </c>
      <c r="T3858" t="s">
        <v>81</v>
      </c>
      <c r="U3858" t="s">
        <v>82</v>
      </c>
      <c r="V3858" t="s">
        <v>83</v>
      </c>
      <c r="W3858" t="s">
        <v>109</v>
      </c>
      <c r="X3858" t="s"/>
      <c r="Y3858" t="s">
        <v>85</v>
      </c>
      <c r="Z3858">
        <f>HYPERLINK("https://hotel-media.eclerx.com/savepage/tk_15462421486346247_sr_189.html","info")</f>
        <v/>
      </c>
      <c r="AA3858" t="n">
        <v>9391</v>
      </c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417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937995</v>
      </c>
      <c r="AZ3858" t="s">
        <v>2084</v>
      </c>
      <c r="BA3858" t="s"/>
      <c r="BB3858" t="n">
        <v>50938</v>
      </c>
      <c r="BC3858" t="n">
        <v>52.51513</v>
      </c>
      <c r="BD3858" t="n">
        <v>52.51513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2080</v>
      </c>
      <c r="F3859" t="n">
        <v>529934</v>
      </c>
      <c r="G3859" t="s">
        <v>74</v>
      </c>
      <c r="H3859" t="s">
        <v>75</v>
      </c>
      <c r="I3859" t="s"/>
      <c r="J3859" t="s">
        <v>74</v>
      </c>
      <c r="K3859" t="n">
        <v>400.49</v>
      </c>
      <c r="L3859" t="s">
        <v>76</v>
      </c>
      <c r="M3859" t="s"/>
      <c r="N3859" t="s">
        <v>2086</v>
      </c>
      <c r="O3859" t="s">
        <v>78</v>
      </c>
      <c r="P3859" t="s">
        <v>2082</v>
      </c>
      <c r="Q3859" t="s"/>
      <c r="R3859" t="s">
        <v>107</v>
      </c>
      <c r="S3859" t="s">
        <v>2088</v>
      </c>
      <c r="T3859" t="s">
        <v>81</v>
      </c>
      <c r="U3859" t="s">
        <v>82</v>
      </c>
      <c r="V3859" t="s">
        <v>83</v>
      </c>
      <c r="W3859" t="s">
        <v>84</v>
      </c>
      <c r="X3859" t="s"/>
      <c r="Y3859" t="s">
        <v>85</v>
      </c>
      <c r="Z3859">
        <f>HYPERLINK("https://hotel-media.eclerx.com/savepage/tk_15462421486346247_sr_189.html","info")</f>
        <v/>
      </c>
      <c r="AA3859" t="n">
        <v>9391</v>
      </c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417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937995</v>
      </c>
      <c r="AZ3859" t="s">
        <v>2084</v>
      </c>
      <c r="BA3859" t="s"/>
      <c r="BB3859" t="n">
        <v>50938</v>
      </c>
      <c r="BC3859" t="n">
        <v>52.51513</v>
      </c>
      <c r="BD3859" t="n">
        <v>52.51513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842</v>
      </c>
      <c r="F3860" t="n">
        <v>3578587</v>
      </c>
      <c r="G3860" t="s">
        <v>74</v>
      </c>
      <c r="H3860" t="s">
        <v>75</v>
      </c>
      <c r="I3860" t="s"/>
      <c r="J3860" t="s">
        <v>74</v>
      </c>
      <c r="K3860" t="n">
        <v>71.09999999999999</v>
      </c>
      <c r="L3860" t="s">
        <v>76</v>
      </c>
      <c r="M3860" t="s"/>
      <c r="N3860" t="s">
        <v>93</v>
      </c>
      <c r="O3860" t="s">
        <v>78</v>
      </c>
      <c r="P3860" t="s">
        <v>843</v>
      </c>
      <c r="Q3860" t="s"/>
      <c r="R3860" t="s">
        <v>171</v>
      </c>
      <c r="S3860" t="s">
        <v>844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>
        <f>HYPERLINK("https://hotel-media.eclerx.com/savepage/tk_15462413641363428_sr_189.html","info")</f>
        <v/>
      </c>
      <c r="AA3860" t="n">
        <v>215085</v>
      </c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45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2071700</v>
      </c>
      <c r="AZ3860" t="s">
        <v>845</v>
      </c>
      <c r="BA3860" t="s"/>
      <c r="BB3860" t="n">
        <v>41889</v>
      </c>
      <c r="BC3860" t="n">
        <v>52.454457</v>
      </c>
      <c r="BD3860" t="n">
        <v>52.454457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842</v>
      </c>
      <c r="F3861" t="n">
        <v>3578587</v>
      </c>
      <c r="G3861" t="s">
        <v>74</v>
      </c>
      <c r="H3861" t="s">
        <v>75</v>
      </c>
      <c r="I3861" t="s"/>
      <c r="J3861" t="s">
        <v>74</v>
      </c>
      <c r="K3861" t="n">
        <v>79</v>
      </c>
      <c r="L3861" t="s">
        <v>76</v>
      </c>
      <c r="M3861" t="s"/>
      <c r="N3861" t="s">
        <v>95</v>
      </c>
      <c r="O3861" t="s">
        <v>78</v>
      </c>
      <c r="P3861" t="s">
        <v>843</v>
      </c>
      <c r="Q3861" t="s"/>
      <c r="R3861" t="s">
        <v>171</v>
      </c>
      <c r="S3861" t="s">
        <v>98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>
        <f>HYPERLINK("https://hotel-media.eclerx.com/savepage/tk_15462413641363428_sr_189.html","info")</f>
        <v/>
      </c>
      <c r="AA3861" t="n">
        <v>215085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45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2071700</v>
      </c>
      <c r="AZ3861" t="s">
        <v>845</v>
      </c>
      <c r="BA3861" t="s"/>
      <c r="BB3861" t="n">
        <v>41889</v>
      </c>
      <c r="BC3861" t="n">
        <v>52.454457</v>
      </c>
      <c r="BD3861" t="n">
        <v>52.454457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2290</v>
      </c>
      <c r="F3862" t="n">
        <v>475178</v>
      </c>
      <c r="G3862" t="s">
        <v>74</v>
      </c>
      <c r="H3862" t="s">
        <v>75</v>
      </c>
      <c r="I3862" t="s"/>
      <c r="J3862" t="s">
        <v>74</v>
      </c>
      <c r="K3862" t="n">
        <v>95</v>
      </c>
      <c r="L3862" t="s">
        <v>76</v>
      </c>
      <c r="M3862" t="s"/>
      <c r="N3862" t="s">
        <v>93</v>
      </c>
      <c r="O3862" t="s">
        <v>78</v>
      </c>
      <c r="P3862" t="s">
        <v>2291</v>
      </c>
      <c r="Q3862" t="s"/>
      <c r="R3862" t="s">
        <v>112</v>
      </c>
      <c r="S3862" t="s">
        <v>274</v>
      </c>
      <c r="T3862" t="s">
        <v>81</v>
      </c>
      <c r="U3862" t="s">
        <v>82</v>
      </c>
      <c r="V3862" t="s">
        <v>83</v>
      </c>
      <c r="W3862" t="s">
        <v>109</v>
      </c>
      <c r="X3862" t="s"/>
      <c r="Y3862" t="s">
        <v>85</v>
      </c>
      <c r="Z3862">
        <f>HYPERLINK("https://hotel-media.eclerx.com/savepage/tk_15462418961941693_sr_189.html","info")</f>
        <v/>
      </c>
      <c r="AA3862" t="n">
        <v>125959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301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937956</v>
      </c>
      <c r="AZ3862" t="s">
        <v>2292</v>
      </c>
      <c r="BA3862" t="s"/>
      <c r="BB3862" t="n">
        <v>424692</v>
      </c>
      <c r="BC3862" t="n">
        <v>52.50166</v>
      </c>
      <c r="BD3862" t="n">
        <v>52.50166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2290</v>
      </c>
      <c r="F3863" t="n">
        <v>475178</v>
      </c>
      <c r="G3863" t="s">
        <v>74</v>
      </c>
      <c r="H3863" t="s">
        <v>75</v>
      </c>
      <c r="I3863" t="s"/>
      <c r="J3863" t="s">
        <v>74</v>
      </c>
      <c r="K3863" t="n">
        <v>98.5</v>
      </c>
      <c r="L3863" t="s">
        <v>76</v>
      </c>
      <c r="M3863" t="s"/>
      <c r="N3863" t="s">
        <v>95</v>
      </c>
      <c r="O3863" t="s">
        <v>78</v>
      </c>
      <c r="P3863" t="s">
        <v>2291</v>
      </c>
      <c r="Q3863" t="s"/>
      <c r="R3863" t="s">
        <v>112</v>
      </c>
      <c r="S3863" t="s">
        <v>860</v>
      </c>
      <c r="T3863" t="s">
        <v>81</v>
      </c>
      <c r="U3863" t="s">
        <v>82</v>
      </c>
      <c r="V3863" t="s">
        <v>83</v>
      </c>
      <c r="W3863" t="s">
        <v>109</v>
      </c>
      <c r="X3863" t="s"/>
      <c r="Y3863" t="s">
        <v>85</v>
      </c>
      <c r="Z3863">
        <f>HYPERLINK("https://hotel-media.eclerx.com/savepage/tk_15462418961941693_sr_189.html","info")</f>
        <v/>
      </c>
      <c r="AA3863" t="n">
        <v>125959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301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937956</v>
      </c>
      <c r="AZ3863" t="s">
        <v>2292</v>
      </c>
      <c r="BA3863" t="s"/>
      <c r="BB3863" t="n">
        <v>424692</v>
      </c>
      <c r="BC3863" t="n">
        <v>52.50166</v>
      </c>
      <c r="BD3863" t="n">
        <v>52.50166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2688</v>
      </c>
      <c r="F3864" t="n">
        <v>974677</v>
      </c>
      <c r="G3864" t="s">
        <v>74</v>
      </c>
      <c r="H3864" t="s">
        <v>75</v>
      </c>
      <c r="I3864" t="s"/>
      <c r="J3864" t="s">
        <v>74</v>
      </c>
      <c r="K3864" t="n">
        <v>79.01000000000001</v>
      </c>
      <c r="L3864" t="s">
        <v>76</v>
      </c>
      <c r="M3864" t="s"/>
      <c r="N3864" t="s">
        <v>372</v>
      </c>
      <c r="O3864" t="s">
        <v>78</v>
      </c>
      <c r="P3864" t="s">
        <v>2689</v>
      </c>
      <c r="Q3864" t="s"/>
      <c r="R3864" t="s">
        <v>269</v>
      </c>
      <c r="S3864" t="s">
        <v>1916</v>
      </c>
      <c r="T3864" t="s">
        <v>81</v>
      </c>
      <c r="U3864" t="s">
        <v>82</v>
      </c>
      <c r="V3864" t="s">
        <v>83</v>
      </c>
      <c r="W3864" t="s">
        <v>109</v>
      </c>
      <c r="X3864" t="s"/>
      <c r="Y3864" t="s">
        <v>85</v>
      </c>
      <c r="Z3864">
        <f>HYPERLINK("https://hotel-media.eclerx.com/savepage/tk_15462421514311426_sr_188.html","info")</f>
        <v/>
      </c>
      <c r="AA3864" t="n">
        <v>169096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477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937989</v>
      </c>
      <c r="AZ3864" t="s">
        <v>2690</v>
      </c>
      <c r="BA3864" t="s"/>
      <c r="BB3864" t="n">
        <v>146337</v>
      </c>
      <c r="BC3864" t="n">
        <v>52.49826</v>
      </c>
      <c r="BD3864" t="n">
        <v>52.49826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2688</v>
      </c>
      <c r="F3865" t="n">
        <v>974677</v>
      </c>
      <c r="G3865" t="s">
        <v>74</v>
      </c>
      <c r="H3865" t="s">
        <v>75</v>
      </c>
      <c r="I3865" t="s"/>
      <c r="J3865" t="s">
        <v>74</v>
      </c>
      <c r="K3865" t="n">
        <v>79.01000000000001</v>
      </c>
      <c r="L3865" t="s">
        <v>76</v>
      </c>
      <c r="M3865" t="s"/>
      <c r="N3865" t="s">
        <v>372</v>
      </c>
      <c r="O3865" t="s">
        <v>78</v>
      </c>
      <c r="P3865" t="s">
        <v>2689</v>
      </c>
      <c r="Q3865" t="s"/>
      <c r="R3865" t="s">
        <v>269</v>
      </c>
      <c r="S3865" t="s">
        <v>1916</v>
      </c>
      <c r="T3865" t="s">
        <v>81</v>
      </c>
      <c r="U3865" t="s">
        <v>82</v>
      </c>
      <c r="V3865" t="s">
        <v>83</v>
      </c>
      <c r="W3865" t="s">
        <v>109</v>
      </c>
      <c r="X3865" t="s"/>
      <c r="Y3865" t="s">
        <v>85</v>
      </c>
      <c r="Z3865">
        <f>HYPERLINK("https://hotel-media.eclerx.com/savepage/tk_15462421514311426_sr_188.html","info")</f>
        <v/>
      </c>
      <c r="AA3865" t="n">
        <v>169096</v>
      </c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477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937989</v>
      </c>
      <c r="AZ3865" t="s">
        <v>2690</v>
      </c>
      <c r="BA3865" t="s"/>
      <c r="BB3865" t="n">
        <v>146337</v>
      </c>
      <c r="BC3865" t="n">
        <v>52.49826</v>
      </c>
      <c r="BD3865" t="n">
        <v>52.49826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2688</v>
      </c>
      <c r="F3866" t="n">
        <v>974677</v>
      </c>
      <c r="G3866" t="s">
        <v>74</v>
      </c>
      <c r="H3866" t="s">
        <v>75</v>
      </c>
      <c r="I3866" t="s"/>
      <c r="J3866" t="s">
        <v>74</v>
      </c>
      <c r="K3866" t="n">
        <v>99.01000000000001</v>
      </c>
      <c r="L3866" t="s">
        <v>76</v>
      </c>
      <c r="M3866" t="s"/>
      <c r="N3866" t="s">
        <v>1892</v>
      </c>
      <c r="O3866" t="s">
        <v>78</v>
      </c>
      <c r="P3866" t="s">
        <v>2689</v>
      </c>
      <c r="Q3866" t="s"/>
      <c r="R3866" t="s">
        <v>269</v>
      </c>
      <c r="S3866" t="s">
        <v>610</v>
      </c>
      <c r="T3866" t="s">
        <v>81</v>
      </c>
      <c r="U3866" t="s">
        <v>82</v>
      </c>
      <c r="V3866" t="s">
        <v>83</v>
      </c>
      <c r="W3866" t="s">
        <v>109</v>
      </c>
      <c r="X3866" t="s"/>
      <c r="Y3866" t="s">
        <v>85</v>
      </c>
      <c r="Z3866">
        <f>HYPERLINK("https://hotel-media.eclerx.com/savepage/tk_15462421514311426_sr_188.html","info")</f>
        <v/>
      </c>
      <c r="AA3866" t="n">
        <v>169096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477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937989</v>
      </c>
      <c r="AZ3866" t="s">
        <v>2690</v>
      </c>
      <c r="BA3866" t="s"/>
      <c r="BB3866" t="n">
        <v>146337</v>
      </c>
      <c r="BC3866" t="n">
        <v>52.49826</v>
      </c>
      <c r="BD3866" t="n">
        <v>52.49826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2688</v>
      </c>
      <c r="F3867" t="n">
        <v>974677</v>
      </c>
      <c r="G3867" t="s">
        <v>74</v>
      </c>
      <c r="H3867" t="s">
        <v>75</v>
      </c>
      <c r="I3867" t="s"/>
      <c r="J3867" t="s">
        <v>74</v>
      </c>
      <c r="K3867" t="n">
        <v>99.01000000000001</v>
      </c>
      <c r="L3867" t="s">
        <v>76</v>
      </c>
      <c r="M3867" t="s"/>
      <c r="N3867" t="s">
        <v>1892</v>
      </c>
      <c r="O3867" t="s">
        <v>78</v>
      </c>
      <c r="P3867" t="s">
        <v>2689</v>
      </c>
      <c r="Q3867" t="s"/>
      <c r="R3867" t="s">
        <v>269</v>
      </c>
      <c r="S3867" t="s">
        <v>610</v>
      </c>
      <c r="T3867" t="s">
        <v>81</v>
      </c>
      <c r="U3867" t="s">
        <v>82</v>
      </c>
      <c r="V3867" t="s">
        <v>83</v>
      </c>
      <c r="W3867" t="s">
        <v>109</v>
      </c>
      <c r="X3867" t="s"/>
      <c r="Y3867" t="s">
        <v>85</v>
      </c>
      <c r="Z3867">
        <f>HYPERLINK("https://hotel-media.eclerx.com/savepage/tk_15462421514311426_sr_188.html","info")</f>
        <v/>
      </c>
      <c r="AA3867" t="n">
        <v>169096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477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937989</v>
      </c>
      <c r="AZ3867" t="s">
        <v>2690</v>
      </c>
      <c r="BA3867" t="s"/>
      <c r="BB3867" t="n">
        <v>146337</v>
      </c>
      <c r="BC3867" t="n">
        <v>52.49826</v>
      </c>
      <c r="BD3867" t="n">
        <v>52.49826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2688</v>
      </c>
      <c r="F3868" t="n">
        <v>974677</v>
      </c>
      <c r="G3868" t="s">
        <v>74</v>
      </c>
      <c r="H3868" t="s">
        <v>75</v>
      </c>
      <c r="I3868" t="s"/>
      <c r="J3868" t="s">
        <v>74</v>
      </c>
      <c r="K3868" t="n">
        <v>103</v>
      </c>
      <c r="L3868" t="s">
        <v>76</v>
      </c>
      <c r="M3868" t="s"/>
      <c r="N3868" t="s">
        <v>372</v>
      </c>
      <c r="O3868" t="s">
        <v>78</v>
      </c>
      <c r="P3868" t="s">
        <v>2689</v>
      </c>
      <c r="Q3868" t="s"/>
      <c r="R3868" t="s">
        <v>269</v>
      </c>
      <c r="S3868" t="s">
        <v>223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>
        <f>HYPERLINK("https://hotel-media.eclerx.com/savepage/tk_15462421514311426_sr_188.html","info")</f>
        <v/>
      </c>
      <c r="AA3868" t="n">
        <v>169096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477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937989</v>
      </c>
      <c r="AZ3868" t="s">
        <v>2690</v>
      </c>
      <c r="BA3868" t="s"/>
      <c r="BB3868" t="n">
        <v>146337</v>
      </c>
      <c r="BC3868" t="n">
        <v>52.49826</v>
      </c>
      <c r="BD3868" t="n">
        <v>52.49826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2688</v>
      </c>
      <c r="F3869" t="n">
        <v>974677</v>
      </c>
      <c r="G3869" t="s">
        <v>74</v>
      </c>
      <c r="H3869" t="s">
        <v>75</v>
      </c>
      <c r="I3869" t="s"/>
      <c r="J3869" t="s">
        <v>74</v>
      </c>
      <c r="K3869" t="n">
        <v>103</v>
      </c>
      <c r="L3869" t="s">
        <v>76</v>
      </c>
      <c r="M3869" t="s"/>
      <c r="N3869" t="s">
        <v>372</v>
      </c>
      <c r="O3869" t="s">
        <v>78</v>
      </c>
      <c r="P3869" t="s">
        <v>2689</v>
      </c>
      <c r="Q3869" t="s"/>
      <c r="R3869" t="s">
        <v>269</v>
      </c>
      <c r="S3869" t="s">
        <v>223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>
        <f>HYPERLINK("https://hotel-media.eclerx.com/savepage/tk_15462421514311426_sr_188.html","info")</f>
        <v/>
      </c>
      <c r="AA3869" t="n">
        <v>169096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477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937989</v>
      </c>
      <c r="AZ3869" t="s">
        <v>2690</v>
      </c>
      <c r="BA3869" t="s"/>
      <c r="BB3869" t="n">
        <v>146337</v>
      </c>
      <c r="BC3869" t="n">
        <v>52.49826</v>
      </c>
      <c r="BD3869" t="n">
        <v>52.49826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2688</v>
      </c>
      <c r="F3870" t="n">
        <v>974677</v>
      </c>
      <c r="G3870" t="s">
        <v>74</v>
      </c>
      <c r="H3870" t="s">
        <v>75</v>
      </c>
      <c r="I3870" t="s"/>
      <c r="J3870" t="s">
        <v>74</v>
      </c>
      <c r="K3870" t="n">
        <v>122.99</v>
      </c>
      <c r="L3870" t="s">
        <v>76</v>
      </c>
      <c r="M3870" t="s"/>
      <c r="N3870" t="s">
        <v>1892</v>
      </c>
      <c r="O3870" t="s">
        <v>78</v>
      </c>
      <c r="P3870" t="s">
        <v>2689</v>
      </c>
      <c r="Q3870" t="s"/>
      <c r="R3870" t="s">
        <v>269</v>
      </c>
      <c r="S3870" t="s">
        <v>881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>
        <f>HYPERLINK("https://hotel-media.eclerx.com/savepage/tk_15462421514311426_sr_188.html","info")</f>
        <v/>
      </c>
      <c r="AA3870" t="n">
        <v>169096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477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937989</v>
      </c>
      <c r="AZ3870" t="s">
        <v>2690</v>
      </c>
      <c r="BA3870" t="s"/>
      <c r="BB3870" t="n">
        <v>146337</v>
      </c>
      <c r="BC3870" t="n">
        <v>52.49826</v>
      </c>
      <c r="BD3870" t="n">
        <v>52.49826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2688</v>
      </c>
      <c r="F3871" t="n">
        <v>974677</v>
      </c>
      <c r="G3871" t="s">
        <v>74</v>
      </c>
      <c r="H3871" t="s">
        <v>75</v>
      </c>
      <c r="I3871" t="s"/>
      <c r="J3871" t="s">
        <v>74</v>
      </c>
      <c r="K3871" t="n">
        <v>122.99</v>
      </c>
      <c r="L3871" t="s">
        <v>76</v>
      </c>
      <c r="M3871" t="s"/>
      <c r="N3871" t="s">
        <v>1892</v>
      </c>
      <c r="O3871" t="s">
        <v>78</v>
      </c>
      <c r="P3871" t="s">
        <v>2689</v>
      </c>
      <c r="Q3871" t="s"/>
      <c r="R3871" t="s">
        <v>269</v>
      </c>
      <c r="S3871" t="s">
        <v>881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>
        <f>HYPERLINK("https://hotel-media.eclerx.com/savepage/tk_15462421514311426_sr_188.html","info")</f>
        <v/>
      </c>
      <c r="AA3871" t="n">
        <v>169096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477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937989</v>
      </c>
      <c r="AZ3871" t="s">
        <v>2690</v>
      </c>
      <c r="BA3871" t="s"/>
      <c r="BB3871" t="n">
        <v>146337</v>
      </c>
      <c r="BC3871" t="n">
        <v>52.49826</v>
      </c>
      <c r="BD3871" t="n">
        <v>52.49826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228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52.25</v>
      </c>
      <c r="L3872" t="s">
        <v>76</v>
      </c>
      <c r="M3872" t="s"/>
      <c r="N3872" t="s">
        <v>93</v>
      </c>
      <c r="O3872" t="s">
        <v>78</v>
      </c>
      <c r="P3872" t="s">
        <v>228</v>
      </c>
      <c r="Q3872" t="s"/>
      <c r="R3872" t="s">
        <v>171</v>
      </c>
      <c r="S3872" t="s">
        <v>229</v>
      </c>
      <c r="T3872" t="s">
        <v>81</v>
      </c>
      <c r="U3872" t="s">
        <v>82</v>
      </c>
      <c r="V3872" t="s">
        <v>83</v>
      </c>
      <c r="W3872" t="s">
        <v>109</v>
      </c>
      <c r="X3872" t="s"/>
      <c r="Y3872" t="s">
        <v>85</v>
      </c>
      <c r="Z3872">
        <f>HYPERLINK("https://hotel-media.eclerx.com/savepage/tk_1546241793941565_sr_188.html","info")</f>
        <v/>
      </c>
      <c r="AA3872" t="n">
        <v>-8365578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282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8365578</v>
      </c>
      <c r="AZ3872" t="s">
        <v>230</v>
      </c>
      <c r="BA3872" t="s"/>
      <c r="BB3872" t="n">
        <v>69430</v>
      </c>
      <c r="BC3872" t="n">
        <v>52.53779</v>
      </c>
      <c r="BD3872" t="n">
        <v>52.53779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228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55</v>
      </c>
      <c r="L3873" t="s">
        <v>76</v>
      </c>
      <c r="M3873" t="s"/>
      <c r="N3873" t="s">
        <v>104</v>
      </c>
      <c r="O3873" t="s">
        <v>78</v>
      </c>
      <c r="P3873" t="s">
        <v>228</v>
      </c>
      <c r="Q3873" t="s"/>
      <c r="R3873" t="s">
        <v>171</v>
      </c>
      <c r="S3873" t="s">
        <v>231</v>
      </c>
      <c r="T3873" t="s">
        <v>81</v>
      </c>
      <c r="U3873" t="s">
        <v>82</v>
      </c>
      <c r="V3873" t="s">
        <v>83</v>
      </c>
      <c r="W3873" t="s">
        <v>109</v>
      </c>
      <c r="X3873" t="s"/>
      <c r="Y3873" t="s">
        <v>85</v>
      </c>
      <c r="Z3873">
        <f>HYPERLINK("https://hotel-media.eclerx.com/savepage/tk_1546241793941565_sr_188.html","info")</f>
        <v/>
      </c>
      <c r="AA3873" t="n">
        <v>-8365578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282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8365578</v>
      </c>
      <c r="AZ3873" t="s">
        <v>230</v>
      </c>
      <c r="BA3873" t="s"/>
      <c r="BB3873" t="n">
        <v>69430</v>
      </c>
      <c r="BC3873" t="n">
        <v>52.53779</v>
      </c>
      <c r="BD3873" t="n">
        <v>52.53779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2277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61</v>
      </c>
      <c r="L3874" t="s">
        <v>76</v>
      </c>
      <c r="M3874" t="s"/>
      <c r="N3874" t="s">
        <v>95</v>
      </c>
      <c r="O3874" t="s">
        <v>78</v>
      </c>
      <c r="P3874" t="s">
        <v>2277</v>
      </c>
      <c r="Q3874" t="s"/>
      <c r="R3874" t="s">
        <v>380</v>
      </c>
      <c r="S3874" t="s">
        <v>80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>
        <f>HYPERLINK("https://hotel-media.eclerx.com/savepage/tk_15462422682810242_sr_189.html","info")</f>
        <v/>
      </c>
      <c r="AA3874" t="n">
        <v>-8979228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471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8979228</v>
      </c>
      <c r="AZ3874" t="s">
        <v>2278</v>
      </c>
      <c r="BA3874" t="s"/>
      <c r="BB3874" t="n">
        <v>542505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267</v>
      </c>
      <c r="F3875" t="n">
        <v>4829252</v>
      </c>
      <c r="G3875" t="s">
        <v>74</v>
      </c>
      <c r="H3875" t="s">
        <v>75</v>
      </c>
      <c r="I3875" t="s"/>
      <c r="J3875" t="s">
        <v>74</v>
      </c>
      <c r="K3875" t="n">
        <v>62.85</v>
      </c>
      <c r="L3875" t="s">
        <v>76</v>
      </c>
      <c r="M3875" t="s"/>
      <c r="N3875" t="s">
        <v>93</v>
      </c>
      <c r="O3875" t="s">
        <v>78</v>
      </c>
      <c r="P3875" t="s">
        <v>268</v>
      </c>
      <c r="Q3875" t="s"/>
      <c r="R3875" t="s">
        <v>269</v>
      </c>
      <c r="S3875" t="s">
        <v>270</v>
      </c>
      <c r="T3875" t="s">
        <v>81</v>
      </c>
      <c r="U3875" t="s">
        <v>82</v>
      </c>
      <c r="V3875" t="s">
        <v>83</v>
      </c>
      <c r="W3875" t="s">
        <v>109</v>
      </c>
      <c r="X3875" t="s"/>
      <c r="Y3875" t="s">
        <v>85</v>
      </c>
      <c r="Z3875">
        <f>HYPERLINK("https://hotel-media.eclerx.com/savepage/tk_15462415643948436_sr_188.html","info")</f>
        <v/>
      </c>
      <c r="AA3875" t="n">
        <v>594687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159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974809</v>
      </c>
      <c r="AZ3875" t="s">
        <v>271</v>
      </c>
      <c r="BA3875" t="s"/>
      <c r="BB3875" t="n">
        <v>437004</v>
      </c>
      <c r="BC3875" t="n">
        <v>52.51121</v>
      </c>
      <c r="BD3875" t="n">
        <v>52.51121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267</v>
      </c>
      <c r="F3876" t="n">
        <v>4829252</v>
      </c>
      <c r="G3876" t="s">
        <v>74</v>
      </c>
      <c r="H3876" t="s">
        <v>75</v>
      </c>
      <c r="I3876" t="s"/>
      <c r="J3876" t="s">
        <v>74</v>
      </c>
      <c r="K3876" t="n">
        <v>67.26000000000001</v>
      </c>
      <c r="L3876" t="s">
        <v>76</v>
      </c>
      <c r="M3876" t="s"/>
      <c r="N3876" t="s">
        <v>95</v>
      </c>
      <c r="O3876" t="s">
        <v>78</v>
      </c>
      <c r="P3876" t="s">
        <v>268</v>
      </c>
      <c r="Q3876" t="s"/>
      <c r="R3876" t="s">
        <v>269</v>
      </c>
      <c r="S3876" t="s">
        <v>272</v>
      </c>
      <c r="T3876" t="s">
        <v>81</v>
      </c>
      <c r="U3876" t="s">
        <v>82</v>
      </c>
      <c r="V3876" t="s">
        <v>83</v>
      </c>
      <c r="W3876" t="s">
        <v>109</v>
      </c>
      <c r="X3876" t="s"/>
      <c r="Y3876" t="s">
        <v>85</v>
      </c>
      <c r="Z3876">
        <f>HYPERLINK("https://hotel-media.eclerx.com/savepage/tk_15462415643948436_sr_188.html","info")</f>
        <v/>
      </c>
      <c r="AA3876" t="n">
        <v>594687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159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974809</v>
      </c>
      <c r="AZ3876" t="s">
        <v>271</v>
      </c>
      <c r="BA3876" t="s"/>
      <c r="BB3876" t="n">
        <v>437004</v>
      </c>
      <c r="BC3876" t="n">
        <v>52.51121</v>
      </c>
      <c r="BD3876" t="n">
        <v>52.51121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2434</v>
      </c>
      <c r="F3877" t="n">
        <v>3430013</v>
      </c>
      <c r="G3877" t="s">
        <v>74</v>
      </c>
      <c r="H3877" t="s">
        <v>75</v>
      </c>
      <c r="I3877" t="s"/>
      <c r="J3877" t="s">
        <v>74</v>
      </c>
      <c r="K3877" t="n">
        <v>138.6</v>
      </c>
      <c r="L3877" t="s">
        <v>76</v>
      </c>
      <c r="M3877" t="s"/>
      <c r="N3877" t="s">
        <v>93</v>
      </c>
      <c r="O3877" t="s">
        <v>78</v>
      </c>
      <c r="P3877" t="s">
        <v>2435</v>
      </c>
      <c r="Q3877" t="s"/>
      <c r="R3877" t="s">
        <v>112</v>
      </c>
      <c r="S3877" t="s">
        <v>1110</v>
      </c>
      <c r="T3877" t="s">
        <v>81</v>
      </c>
      <c r="U3877" t="s">
        <v>82</v>
      </c>
      <c r="V3877" t="s">
        <v>83</v>
      </c>
      <c r="W3877" t="s">
        <v>109</v>
      </c>
      <c r="X3877" t="s"/>
      <c r="Y3877" t="s">
        <v>85</v>
      </c>
      <c r="Z3877">
        <f>HYPERLINK("https://hotel-media.eclerx.com/savepage/tk_1546241839193144_sr_189.html","info")</f>
        <v/>
      </c>
      <c r="AA3877" t="n">
        <v>518941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276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2336561</v>
      </c>
      <c r="AZ3877" t="s">
        <v>2436</v>
      </c>
      <c r="BA3877" t="s"/>
      <c r="BB3877" t="n">
        <v>699596</v>
      </c>
      <c r="BC3877" t="n">
        <v>52.5323</v>
      </c>
      <c r="BD3877" t="n">
        <v>52.5323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2434</v>
      </c>
      <c r="F3878" t="n">
        <v>3430013</v>
      </c>
      <c r="G3878" t="s">
        <v>74</v>
      </c>
      <c r="H3878" t="s">
        <v>75</v>
      </c>
      <c r="I3878" t="s"/>
      <c r="J3878" t="s">
        <v>74</v>
      </c>
      <c r="K3878" t="n">
        <v>154</v>
      </c>
      <c r="L3878" t="s">
        <v>76</v>
      </c>
      <c r="M3878" t="s"/>
      <c r="N3878" t="s">
        <v>104</v>
      </c>
      <c r="O3878" t="s">
        <v>78</v>
      </c>
      <c r="P3878" t="s">
        <v>2435</v>
      </c>
      <c r="Q3878" t="s"/>
      <c r="R3878" t="s">
        <v>112</v>
      </c>
      <c r="S3878" t="s">
        <v>785</v>
      </c>
      <c r="T3878" t="s">
        <v>81</v>
      </c>
      <c r="U3878" t="s">
        <v>82</v>
      </c>
      <c r="V3878" t="s">
        <v>83</v>
      </c>
      <c r="W3878" t="s">
        <v>109</v>
      </c>
      <c r="X3878" t="s"/>
      <c r="Y3878" t="s">
        <v>85</v>
      </c>
      <c r="Z3878">
        <f>HYPERLINK("https://hotel-media.eclerx.com/savepage/tk_1546241839193144_sr_189.html","info")</f>
        <v/>
      </c>
      <c r="AA3878" t="n">
        <v>518941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276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2336561</v>
      </c>
      <c r="AZ3878" t="s">
        <v>2436</v>
      </c>
      <c r="BA3878" t="s"/>
      <c r="BB3878" t="n">
        <v>699596</v>
      </c>
      <c r="BC3878" t="n">
        <v>52.5323</v>
      </c>
      <c r="BD3878" t="n">
        <v>52.5323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2434</v>
      </c>
      <c r="F3879" t="n">
        <v>3430013</v>
      </c>
      <c r="G3879" t="s">
        <v>74</v>
      </c>
      <c r="H3879" t="s">
        <v>75</v>
      </c>
      <c r="I3879" t="s"/>
      <c r="J3879" t="s">
        <v>74</v>
      </c>
      <c r="K3879" t="n">
        <v>165.61</v>
      </c>
      <c r="L3879" t="s">
        <v>76</v>
      </c>
      <c r="M3879" t="s"/>
      <c r="N3879" t="s">
        <v>2437</v>
      </c>
      <c r="O3879" t="s">
        <v>78</v>
      </c>
      <c r="P3879" t="s">
        <v>2435</v>
      </c>
      <c r="Q3879" t="s"/>
      <c r="R3879" t="s">
        <v>112</v>
      </c>
      <c r="S3879" t="s">
        <v>2438</v>
      </c>
      <c r="T3879" t="s">
        <v>81</v>
      </c>
      <c r="U3879" t="s">
        <v>82</v>
      </c>
      <c r="V3879" t="s">
        <v>83</v>
      </c>
      <c r="W3879" t="s">
        <v>84</v>
      </c>
      <c r="X3879" t="s"/>
      <c r="Y3879" t="s">
        <v>85</v>
      </c>
      <c r="Z3879">
        <f>HYPERLINK("https://hotel-media.eclerx.com/savepage/tk_1546241839193144_sr_189.html","info")</f>
        <v/>
      </c>
      <c r="AA3879" t="n">
        <v>518941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276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2336561</v>
      </c>
      <c r="AZ3879" t="s">
        <v>2436</v>
      </c>
      <c r="BA3879" t="s"/>
      <c r="BB3879" t="n">
        <v>699596</v>
      </c>
      <c r="BC3879" t="n">
        <v>52.5323</v>
      </c>
      <c r="BD3879" t="n">
        <v>52.5323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2434</v>
      </c>
      <c r="F3880" t="n">
        <v>3430013</v>
      </c>
      <c r="G3880" t="s">
        <v>74</v>
      </c>
      <c r="H3880" t="s">
        <v>75</v>
      </c>
      <c r="I3880" t="s"/>
      <c r="J3880" t="s">
        <v>74</v>
      </c>
      <c r="K3880" t="n">
        <v>165.61</v>
      </c>
      <c r="L3880" t="s">
        <v>76</v>
      </c>
      <c r="M3880" t="s"/>
      <c r="N3880" t="s">
        <v>2439</v>
      </c>
      <c r="O3880" t="s">
        <v>78</v>
      </c>
      <c r="P3880" t="s">
        <v>2435</v>
      </c>
      <c r="Q3880" t="s"/>
      <c r="R3880" t="s">
        <v>112</v>
      </c>
      <c r="S3880" t="s">
        <v>2438</v>
      </c>
      <c r="T3880" t="s">
        <v>81</v>
      </c>
      <c r="U3880" t="s">
        <v>82</v>
      </c>
      <c r="V3880" t="s">
        <v>83</v>
      </c>
      <c r="W3880" t="s">
        <v>84</v>
      </c>
      <c r="X3880" t="s"/>
      <c r="Y3880" t="s">
        <v>85</v>
      </c>
      <c r="Z3880">
        <f>HYPERLINK("https://hotel-media.eclerx.com/savepage/tk_1546241839193144_sr_189.html","info")</f>
        <v/>
      </c>
      <c r="AA3880" t="n">
        <v>518941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276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2336561</v>
      </c>
      <c r="AZ3880" t="s">
        <v>2436</v>
      </c>
      <c r="BA3880" t="s"/>
      <c r="BB3880" t="n">
        <v>699596</v>
      </c>
      <c r="BC3880" t="n">
        <v>52.5323</v>
      </c>
      <c r="BD3880" t="n">
        <v>52.5323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2434</v>
      </c>
      <c r="F3881" t="n">
        <v>3430013</v>
      </c>
      <c r="G3881" t="s">
        <v>74</v>
      </c>
      <c r="H3881" t="s">
        <v>75</v>
      </c>
      <c r="I3881" t="s"/>
      <c r="J3881" t="s">
        <v>74</v>
      </c>
      <c r="K3881" t="n">
        <v>183.99</v>
      </c>
      <c r="L3881" t="s">
        <v>76</v>
      </c>
      <c r="M3881" t="s"/>
      <c r="N3881" t="s">
        <v>2437</v>
      </c>
      <c r="O3881" t="s">
        <v>78</v>
      </c>
      <c r="P3881" t="s">
        <v>2435</v>
      </c>
      <c r="Q3881" t="s"/>
      <c r="R3881" t="s">
        <v>112</v>
      </c>
      <c r="S3881" t="s">
        <v>2440</v>
      </c>
      <c r="T3881" t="s">
        <v>81</v>
      </c>
      <c r="U3881" t="s">
        <v>82</v>
      </c>
      <c r="V3881" t="s">
        <v>83</v>
      </c>
      <c r="W3881" t="s">
        <v>84</v>
      </c>
      <c r="X3881" t="s"/>
      <c r="Y3881" t="s">
        <v>85</v>
      </c>
      <c r="Z3881">
        <f>HYPERLINK("https://hotel-media.eclerx.com/savepage/tk_1546241839193144_sr_189.html","info")</f>
        <v/>
      </c>
      <c r="AA3881" t="n">
        <v>518941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276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2336561</v>
      </c>
      <c r="AZ3881" t="s">
        <v>2436</v>
      </c>
      <c r="BA3881" t="s"/>
      <c r="BB3881" t="n">
        <v>699596</v>
      </c>
      <c r="BC3881" t="n">
        <v>52.5323</v>
      </c>
      <c r="BD3881" t="n">
        <v>52.5323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2434</v>
      </c>
      <c r="F3882" t="n">
        <v>3430013</v>
      </c>
      <c r="G3882" t="s">
        <v>74</v>
      </c>
      <c r="H3882" t="s">
        <v>75</v>
      </c>
      <c r="I3882" t="s"/>
      <c r="J3882" t="s">
        <v>74</v>
      </c>
      <c r="K3882" t="n">
        <v>183.99</v>
      </c>
      <c r="L3882" t="s">
        <v>76</v>
      </c>
      <c r="M3882" t="s"/>
      <c r="N3882" t="s">
        <v>2439</v>
      </c>
      <c r="O3882" t="s">
        <v>78</v>
      </c>
      <c r="P3882" t="s">
        <v>2435</v>
      </c>
      <c r="Q3882" t="s"/>
      <c r="R3882" t="s">
        <v>112</v>
      </c>
      <c r="S3882" t="s">
        <v>2440</v>
      </c>
      <c r="T3882" t="s">
        <v>81</v>
      </c>
      <c r="U3882" t="s">
        <v>82</v>
      </c>
      <c r="V3882" t="s">
        <v>83</v>
      </c>
      <c r="W3882" t="s">
        <v>84</v>
      </c>
      <c r="X3882" t="s"/>
      <c r="Y3882" t="s">
        <v>85</v>
      </c>
      <c r="Z3882">
        <f>HYPERLINK("https://hotel-media.eclerx.com/savepage/tk_1546241839193144_sr_189.html","info")</f>
        <v/>
      </c>
      <c r="AA3882" t="n">
        <v>518941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276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2336561</v>
      </c>
      <c r="AZ3882" t="s">
        <v>2436</v>
      </c>
      <c r="BA3882" t="s"/>
      <c r="BB3882" t="n">
        <v>699596</v>
      </c>
      <c r="BC3882" t="n">
        <v>52.5323</v>
      </c>
      <c r="BD3882" t="n">
        <v>52.5323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2434</v>
      </c>
      <c r="F3883" t="n">
        <v>3430013</v>
      </c>
      <c r="G3883" t="s">
        <v>74</v>
      </c>
      <c r="H3883" t="s">
        <v>75</v>
      </c>
      <c r="I3883" t="s"/>
      <c r="J3883" t="s">
        <v>74</v>
      </c>
      <c r="K3883" t="n">
        <v>201.6</v>
      </c>
      <c r="L3883" t="s">
        <v>76</v>
      </c>
      <c r="M3883" t="s"/>
      <c r="N3883" t="s">
        <v>475</v>
      </c>
      <c r="O3883" t="s">
        <v>78</v>
      </c>
      <c r="P3883" t="s">
        <v>2435</v>
      </c>
      <c r="Q3883" t="s"/>
      <c r="R3883" t="s">
        <v>112</v>
      </c>
      <c r="S3883" t="s">
        <v>2441</v>
      </c>
      <c r="T3883" t="s">
        <v>81</v>
      </c>
      <c r="U3883" t="s">
        <v>82</v>
      </c>
      <c r="V3883" t="s">
        <v>83</v>
      </c>
      <c r="W3883" t="s">
        <v>109</v>
      </c>
      <c r="X3883" t="s"/>
      <c r="Y3883" t="s">
        <v>85</v>
      </c>
      <c r="Z3883">
        <f>HYPERLINK("https://hotel-media.eclerx.com/savepage/tk_1546241839193144_sr_189.html","info")</f>
        <v/>
      </c>
      <c r="AA3883" t="n">
        <v>518941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276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2336561</v>
      </c>
      <c r="AZ3883" t="s">
        <v>2436</v>
      </c>
      <c r="BA3883" t="s"/>
      <c r="BB3883" t="n">
        <v>699596</v>
      </c>
      <c r="BC3883" t="n">
        <v>52.5323</v>
      </c>
      <c r="BD3883" t="n">
        <v>52.5323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2434</v>
      </c>
      <c r="F3884" t="n">
        <v>3430013</v>
      </c>
      <c r="G3884" t="s">
        <v>74</v>
      </c>
      <c r="H3884" t="s">
        <v>75</v>
      </c>
      <c r="I3884" t="s"/>
      <c r="J3884" t="s">
        <v>74</v>
      </c>
      <c r="K3884" t="n">
        <v>224</v>
      </c>
      <c r="L3884" t="s">
        <v>76</v>
      </c>
      <c r="M3884" t="s"/>
      <c r="N3884" t="s">
        <v>220</v>
      </c>
      <c r="O3884" t="s">
        <v>78</v>
      </c>
      <c r="P3884" t="s">
        <v>2435</v>
      </c>
      <c r="Q3884" t="s"/>
      <c r="R3884" t="s">
        <v>112</v>
      </c>
      <c r="S3884" t="s">
        <v>1345</v>
      </c>
      <c r="T3884" t="s">
        <v>81</v>
      </c>
      <c r="U3884" t="s">
        <v>82</v>
      </c>
      <c r="V3884" t="s">
        <v>83</v>
      </c>
      <c r="W3884" t="s">
        <v>109</v>
      </c>
      <c r="X3884" t="s"/>
      <c r="Y3884" t="s">
        <v>85</v>
      </c>
      <c r="Z3884">
        <f>HYPERLINK("https://hotel-media.eclerx.com/savepage/tk_1546241839193144_sr_189.html","info")</f>
        <v/>
      </c>
      <c r="AA3884" t="n">
        <v>518941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276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2336561</v>
      </c>
      <c r="AZ3884" t="s">
        <v>2436</v>
      </c>
      <c r="BA3884" t="s"/>
      <c r="BB3884" t="n">
        <v>699596</v>
      </c>
      <c r="BC3884" t="n">
        <v>52.5323</v>
      </c>
      <c r="BD3884" t="n">
        <v>52.5323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2434</v>
      </c>
      <c r="F3885" t="n">
        <v>3430013</v>
      </c>
      <c r="G3885" t="s">
        <v>74</v>
      </c>
      <c r="H3885" t="s">
        <v>75</v>
      </c>
      <c r="I3885" t="s"/>
      <c r="J3885" t="s">
        <v>74</v>
      </c>
      <c r="K3885" t="n">
        <v>228.59</v>
      </c>
      <c r="L3885" t="s">
        <v>76</v>
      </c>
      <c r="M3885" t="s"/>
      <c r="N3885" t="s">
        <v>475</v>
      </c>
      <c r="O3885" t="s">
        <v>78</v>
      </c>
      <c r="P3885" t="s">
        <v>2435</v>
      </c>
      <c r="Q3885" t="s"/>
      <c r="R3885" t="s">
        <v>112</v>
      </c>
      <c r="S3885" t="s">
        <v>2442</v>
      </c>
      <c r="T3885" t="s">
        <v>81</v>
      </c>
      <c r="U3885" t="s">
        <v>82</v>
      </c>
      <c r="V3885" t="s">
        <v>83</v>
      </c>
      <c r="W3885" t="s">
        <v>84</v>
      </c>
      <c r="X3885" t="s"/>
      <c r="Y3885" t="s">
        <v>85</v>
      </c>
      <c r="Z3885">
        <f>HYPERLINK("https://hotel-media.eclerx.com/savepage/tk_1546241839193144_sr_189.html","info")</f>
        <v/>
      </c>
      <c r="AA3885" t="n">
        <v>518941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276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2336561</v>
      </c>
      <c r="AZ3885" t="s">
        <v>2436</v>
      </c>
      <c r="BA3885" t="s"/>
      <c r="BB3885" t="n">
        <v>699596</v>
      </c>
      <c r="BC3885" t="n">
        <v>52.5323</v>
      </c>
      <c r="BD3885" t="n">
        <v>52.5323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2434</v>
      </c>
      <c r="F3886" t="n">
        <v>3430013</v>
      </c>
      <c r="G3886" t="s">
        <v>74</v>
      </c>
      <c r="H3886" t="s">
        <v>75</v>
      </c>
      <c r="I3886" t="s"/>
      <c r="J3886" t="s">
        <v>74</v>
      </c>
      <c r="K3886" t="n">
        <v>246.59</v>
      </c>
      <c r="L3886" t="s">
        <v>76</v>
      </c>
      <c r="M3886" t="s"/>
      <c r="N3886" t="s">
        <v>2443</v>
      </c>
      <c r="O3886" t="s">
        <v>78</v>
      </c>
      <c r="P3886" t="s">
        <v>2435</v>
      </c>
      <c r="Q3886" t="s"/>
      <c r="R3886" t="s">
        <v>112</v>
      </c>
      <c r="S3886" t="s">
        <v>2444</v>
      </c>
      <c r="T3886" t="s">
        <v>81</v>
      </c>
      <c r="U3886" t="s">
        <v>82</v>
      </c>
      <c r="V3886" t="s">
        <v>83</v>
      </c>
      <c r="W3886" t="s">
        <v>109</v>
      </c>
      <c r="X3886" t="s"/>
      <c r="Y3886" t="s">
        <v>85</v>
      </c>
      <c r="Z3886">
        <f>HYPERLINK("https://hotel-media.eclerx.com/savepage/tk_1546241839193144_sr_189.html","info")</f>
        <v/>
      </c>
      <c r="AA3886" t="n">
        <v>518941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276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2336561</v>
      </c>
      <c r="AZ3886" t="s">
        <v>2436</v>
      </c>
      <c r="BA3886" t="s"/>
      <c r="BB3886" t="n">
        <v>699596</v>
      </c>
      <c r="BC3886" t="n">
        <v>52.5323</v>
      </c>
      <c r="BD3886" t="n">
        <v>52.5323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2434</v>
      </c>
      <c r="F3887" t="n">
        <v>3430013</v>
      </c>
      <c r="G3887" t="s">
        <v>74</v>
      </c>
      <c r="H3887" t="s">
        <v>75</v>
      </c>
      <c r="I3887" t="s"/>
      <c r="J3887" t="s">
        <v>74</v>
      </c>
      <c r="K3887" t="n">
        <v>273.6</v>
      </c>
      <c r="L3887" t="s">
        <v>76</v>
      </c>
      <c r="M3887" t="s"/>
      <c r="N3887" t="s">
        <v>2443</v>
      </c>
      <c r="O3887" t="s">
        <v>78</v>
      </c>
      <c r="P3887" t="s">
        <v>2435</v>
      </c>
      <c r="Q3887" t="s"/>
      <c r="R3887" t="s">
        <v>112</v>
      </c>
      <c r="S3887" t="s">
        <v>2445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>
        <f>HYPERLINK("https://hotel-media.eclerx.com/savepage/tk_1546241839193144_sr_189.html","info")</f>
        <v/>
      </c>
      <c r="AA3887" t="n">
        <v>518941</v>
      </c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276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2336561</v>
      </c>
      <c r="AZ3887" t="s">
        <v>2436</v>
      </c>
      <c r="BA3887" t="s"/>
      <c r="BB3887" t="n">
        <v>699596</v>
      </c>
      <c r="BC3887" t="n">
        <v>52.5323</v>
      </c>
      <c r="BD3887" t="n">
        <v>52.5323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2434</v>
      </c>
      <c r="F3888" t="n">
        <v>3430013</v>
      </c>
      <c r="G3888" t="s">
        <v>74</v>
      </c>
      <c r="H3888" t="s">
        <v>75</v>
      </c>
      <c r="I3888" t="s"/>
      <c r="J3888" t="s">
        <v>74</v>
      </c>
      <c r="K3888" t="n">
        <v>273.99</v>
      </c>
      <c r="L3888" t="s">
        <v>76</v>
      </c>
      <c r="M3888" t="s"/>
      <c r="N3888" t="s">
        <v>2443</v>
      </c>
      <c r="O3888" t="s">
        <v>78</v>
      </c>
      <c r="P3888" t="s">
        <v>2435</v>
      </c>
      <c r="Q3888" t="s"/>
      <c r="R3888" t="s">
        <v>112</v>
      </c>
      <c r="S3888" t="s">
        <v>2446</v>
      </c>
      <c r="T3888" t="s">
        <v>81</v>
      </c>
      <c r="U3888" t="s">
        <v>82</v>
      </c>
      <c r="V3888" t="s">
        <v>83</v>
      </c>
      <c r="W3888" t="s">
        <v>109</v>
      </c>
      <c r="X3888" t="s"/>
      <c r="Y3888" t="s">
        <v>85</v>
      </c>
      <c r="Z3888">
        <f>HYPERLINK("https://hotel-media.eclerx.com/savepage/tk_1546241839193144_sr_189.html","info")</f>
        <v/>
      </c>
      <c r="AA3888" t="n">
        <v>518941</v>
      </c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276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2336561</v>
      </c>
      <c r="AZ3888" t="s">
        <v>2436</v>
      </c>
      <c r="BA3888" t="s"/>
      <c r="BB3888" t="n">
        <v>699596</v>
      </c>
      <c r="BC3888" t="n">
        <v>52.5323</v>
      </c>
      <c r="BD3888" t="n">
        <v>52.5323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2434</v>
      </c>
      <c r="F3889" t="n">
        <v>3430013</v>
      </c>
      <c r="G3889" t="s">
        <v>74</v>
      </c>
      <c r="H3889" t="s">
        <v>75</v>
      </c>
      <c r="I3889" t="s"/>
      <c r="J3889" t="s">
        <v>74</v>
      </c>
      <c r="K3889" t="n">
        <v>304</v>
      </c>
      <c r="L3889" t="s">
        <v>76</v>
      </c>
      <c r="M3889" t="s"/>
      <c r="N3889" t="s">
        <v>2443</v>
      </c>
      <c r="O3889" t="s">
        <v>78</v>
      </c>
      <c r="P3889" t="s">
        <v>2435</v>
      </c>
      <c r="Q3889" t="s"/>
      <c r="R3889" t="s">
        <v>112</v>
      </c>
      <c r="S3889" t="s">
        <v>2447</v>
      </c>
      <c r="T3889" t="s">
        <v>81</v>
      </c>
      <c r="U3889" t="s">
        <v>82</v>
      </c>
      <c r="V3889" t="s">
        <v>83</v>
      </c>
      <c r="W3889" t="s">
        <v>84</v>
      </c>
      <c r="X3889" t="s"/>
      <c r="Y3889" t="s">
        <v>85</v>
      </c>
      <c r="Z3889">
        <f>HYPERLINK("https://hotel-media.eclerx.com/savepage/tk_1546241839193144_sr_189.html","info")</f>
        <v/>
      </c>
      <c r="AA3889" t="n">
        <v>518941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276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2336561</v>
      </c>
      <c r="AZ3889" t="s">
        <v>2436</v>
      </c>
      <c r="BA3889" t="s"/>
      <c r="BB3889" t="n">
        <v>699596</v>
      </c>
      <c r="BC3889" t="n">
        <v>52.5323</v>
      </c>
      <c r="BD3889" t="n">
        <v>52.5323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2671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44.1</v>
      </c>
      <c r="L3890" t="s">
        <v>76</v>
      </c>
      <c r="M3890" t="s"/>
      <c r="N3890" t="s">
        <v>93</v>
      </c>
      <c r="O3890" t="s">
        <v>78</v>
      </c>
      <c r="P3890" t="s">
        <v>2671</v>
      </c>
      <c r="Q3890" t="s"/>
      <c r="R3890" t="s">
        <v>171</v>
      </c>
      <c r="S3890" t="s">
        <v>2672</v>
      </c>
      <c r="T3890" t="s">
        <v>81</v>
      </c>
      <c r="U3890" t="s">
        <v>82</v>
      </c>
      <c r="V3890" t="s">
        <v>83</v>
      </c>
      <c r="W3890" t="s">
        <v>109</v>
      </c>
      <c r="X3890" t="s"/>
      <c r="Y3890" t="s">
        <v>85</v>
      </c>
      <c r="Z3890">
        <f>HYPERLINK("https://hotel-media.eclerx.com/savepage/tk_15462418501577635_sr_188.html","info")</f>
        <v/>
      </c>
      <c r="AA3890" t="n">
        <v>-2071736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313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2071736</v>
      </c>
      <c r="AZ3890" t="s">
        <v>2673</v>
      </c>
      <c r="BA3890" t="s"/>
      <c r="BB3890" t="n">
        <v>14784</v>
      </c>
      <c r="BC3890" t="n">
        <v>52.478278</v>
      </c>
      <c r="BD3890" t="n">
        <v>52.478278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2671</v>
      </c>
      <c r="F3891" t="n">
        <v>-1</v>
      </c>
      <c r="G3891" t="s">
        <v>74</v>
      </c>
      <c r="H3891" t="s">
        <v>75</v>
      </c>
      <c r="I3891" t="s"/>
      <c r="J3891" t="s">
        <v>74</v>
      </c>
      <c r="K3891" t="n">
        <v>49</v>
      </c>
      <c r="L3891" t="s">
        <v>76</v>
      </c>
      <c r="M3891" t="s"/>
      <c r="N3891" t="s">
        <v>104</v>
      </c>
      <c r="O3891" t="s">
        <v>78</v>
      </c>
      <c r="P3891" t="s">
        <v>2671</v>
      </c>
      <c r="Q3891" t="s"/>
      <c r="R3891" t="s">
        <v>171</v>
      </c>
      <c r="S3891" t="s">
        <v>1919</v>
      </c>
      <c r="T3891" t="s">
        <v>81</v>
      </c>
      <c r="U3891" t="s">
        <v>82</v>
      </c>
      <c r="V3891" t="s">
        <v>83</v>
      </c>
      <c r="W3891" t="s">
        <v>109</v>
      </c>
      <c r="X3891" t="s"/>
      <c r="Y3891" t="s">
        <v>85</v>
      </c>
      <c r="Z3891">
        <f>HYPERLINK("https://hotel-media.eclerx.com/savepage/tk_15462418501577635_sr_188.html","info")</f>
        <v/>
      </c>
      <c r="AA3891" t="n">
        <v>-2071736</v>
      </c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313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2071736</v>
      </c>
      <c r="AZ3891" t="s">
        <v>2673</v>
      </c>
      <c r="BA3891" t="s"/>
      <c r="BB3891" t="n">
        <v>14784</v>
      </c>
      <c r="BC3891" t="n">
        <v>52.478278</v>
      </c>
      <c r="BD3891" t="n">
        <v>52.478278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2671</v>
      </c>
      <c r="F3892" t="n">
        <v>-1</v>
      </c>
      <c r="G3892" t="s">
        <v>74</v>
      </c>
      <c r="H3892" t="s">
        <v>75</v>
      </c>
      <c r="I3892" t="s"/>
      <c r="J3892" t="s">
        <v>74</v>
      </c>
      <c r="K3892" t="n">
        <v>91</v>
      </c>
      <c r="L3892" t="s">
        <v>76</v>
      </c>
      <c r="M3892" t="s"/>
      <c r="N3892" t="s">
        <v>137</v>
      </c>
      <c r="O3892" t="s">
        <v>78</v>
      </c>
      <c r="P3892" t="s">
        <v>2671</v>
      </c>
      <c r="Q3892" t="s"/>
      <c r="R3892" t="s">
        <v>171</v>
      </c>
      <c r="S3892" t="s">
        <v>94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>
        <f>HYPERLINK("https://hotel-media.eclerx.com/savepage/tk_15462418501577635_sr_188.html","info")</f>
        <v/>
      </c>
      <c r="AA3892" t="n">
        <v>-2071736</v>
      </c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313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2071736</v>
      </c>
      <c r="AZ3892" t="s">
        <v>2673</v>
      </c>
      <c r="BA3892" t="s"/>
      <c r="BB3892" t="n">
        <v>14784</v>
      </c>
      <c r="BC3892" t="n">
        <v>52.478278</v>
      </c>
      <c r="BD3892" t="n">
        <v>52.478278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2712</v>
      </c>
      <c r="F3893" t="n">
        <v>-1</v>
      </c>
      <c r="G3893" t="s">
        <v>74</v>
      </c>
      <c r="H3893" t="s">
        <v>75</v>
      </c>
      <c r="I3893" t="s"/>
      <c r="J3893" t="s">
        <v>74</v>
      </c>
      <c r="K3893" t="n">
        <v>99</v>
      </c>
      <c r="L3893" t="s">
        <v>76</v>
      </c>
      <c r="M3893" t="s"/>
      <c r="N3893" t="s">
        <v>104</v>
      </c>
      <c r="O3893" t="s">
        <v>78</v>
      </c>
      <c r="P3893" t="s">
        <v>2712</v>
      </c>
      <c r="Q3893" t="s"/>
      <c r="R3893" t="s">
        <v>171</v>
      </c>
      <c r="S3893" t="s">
        <v>200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>
        <f>HYPERLINK("https://hotel-media.eclerx.com/savepage/tk_15462418483165367_sr_188.html","info")</f>
        <v/>
      </c>
      <c r="AA3893" t="n">
        <v>-2071740</v>
      </c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312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2071740</v>
      </c>
      <c r="AZ3893" t="s">
        <v>2713</v>
      </c>
      <c r="BA3893" t="s"/>
      <c r="BB3893" t="n">
        <v>458808</v>
      </c>
      <c r="BC3893" t="n">
        <v>52.512117</v>
      </c>
      <c r="BD3893" t="n">
        <v>52.512117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351</v>
      </c>
      <c r="F3894" t="n">
        <v>-1</v>
      </c>
      <c r="G3894" t="s">
        <v>74</v>
      </c>
      <c r="H3894" t="s">
        <v>75</v>
      </c>
      <c r="I3894" t="s"/>
      <c r="J3894" t="s">
        <v>74</v>
      </c>
      <c r="K3894" t="n">
        <v>51</v>
      </c>
      <c r="L3894" t="s">
        <v>76</v>
      </c>
      <c r="M3894" t="s"/>
      <c r="N3894" t="s">
        <v>134</v>
      </c>
      <c r="O3894" t="s">
        <v>78</v>
      </c>
      <c r="P3894" t="s">
        <v>351</v>
      </c>
      <c r="Q3894" t="s"/>
      <c r="R3894" t="s">
        <v>79</v>
      </c>
      <c r="S3894" t="s">
        <v>352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>
        <f>HYPERLINK("https://hotel-media.eclerx.com/savepage/tk_15462417321017134_sr_188.html","info")</f>
        <v/>
      </c>
      <c r="AA3894" t="n">
        <v>-955240</v>
      </c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249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955240</v>
      </c>
      <c r="AZ3894" t="s">
        <v>353</v>
      </c>
      <c r="BA3894" t="s"/>
      <c r="BB3894" t="n">
        <v>541606</v>
      </c>
      <c r="BC3894" t="n">
        <v>52.507964</v>
      </c>
      <c r="BD3894" t="n">
        <v>52.507964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351</v>
      </c>
      <c r="F3895" t="n">
        <v>-1</v>
      </c>
      <c r="G3895" t="s">
        <v>74</v>
      </c>
      <c r="H3895" t="s">
        <v>75</v>
      </c>
      <c r="I3895" t="s"/>
      <c r="J3895" t="s">
        <v>74</v>
      </c>
      <c r="K3895" t="n">
        <v>70.01000000000001</v>
      </c>
      <c r="L3895" t="s">
        <v>76</v>
      </c>
      <c r="M3895" t="s"/>
      <c r="N3895" t="s">
        <v>354</v>
      </c>
      <c r="O3895" t="s">
        <v>78</v>
      </c>
      <c r="P3895" t="s">
        <v>351</v>
      </c>
      <c r="Q3895" t="s"/>
      <c r="R3895" t="s">
        <v>79</v>
      </c>
      <c r="S3895" t="s">
        <v>355</v>
      </c>
      <c r="T3895" t="s">
        <v>81</v>
      </c>
      <c r="U3895" t="s">
        <v>82</v>
      </c>
      <c r="V3895" t="s">
        <v>83</v>
      </c>
      <c r="W3895" t="s">
        <v>84</v>
      </c>
      <c r="X3895" t="s"/>
      <c r="Y3895" t="s">
        <v>85</v>
      </c>
      <c r="Z3895">
        <f>HYPERLINK("https://hotel-media.eclerx.com/savepage/tk_15462417321017134_sr_188.html","info")</f>
        <v/>
      </c>
      <c r="AA3895" t="n">
        <v>-955240</v>
      </c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249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955240</v>
      </c>
      <c r="AZ3895" t="s">
        <v>353</v>
      </c>
      <c r="BA3895" t="s"/>
      <c r="BB3895" t="n">
        <v>541606</v>
      </c>
      <c r="BC3895" t="n">
        <v>52.507964</v>
      </c>
      <c r="BD3895" t="n">
        <v>52.507964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351</v>
      </c>
      <c r="F3896" t="n">
        <v>-1</v>
      </c>
      <c r="G3896" t="s">
        <v>74</v>
      </c>
      <c r="H3896" t="s">
        <v>75</v>
      </c>
      <c r="I3896" t="s"/>
      <c r="J3896" t="s">
        <v>74</v>
      </c>
      <c r="K3896" t="n">
        <v>70.01000000000001</v>
      </c>
      <c r="L3896" t="s">
        <v>76</v>
      </c>
      <c r="M3896" t="s"/>
      <c r="N3896" t="s">
        <v>137</v>
      </c>
      <c r="O3896" t="s">
        <v>78</v>
      </c>
      <c r="P3896" t="s">
        <v>351</v>
      </c>
      <c r="Q3896" t="s"/>
      <c r="R3896" t="s">
        <v>79</v>
      </c>
      <c r="S3896" t="s">
        <v>355</v>
      </c>
      <c r="T3896" t="s">
        <v>81</v>
      </c>
      <c r="U3896" t="s">
        <v>82</v>
      </c>
      <c r="V3896" t="s">
        <v>83</v>
      </c>
      <c r="W3896" t="s">
        <v>84</v>
      </c>
      <c r="X3896" t="s"/>
      <c r="Y3896" t="s">
        <v>85</v>
      </c>
      <c r="Z3896">
        <f>HYPERLINK("https://hotel-media.eclerx.com/savepage/tk_15462417321017134_sr_188.html","info")</f>
        <v/>
      </c>
      <c r="AA3896" t="n">
        <v>-955240</v>
      </c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249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955240</v>
      </c>
      <c r="AZ3896" t="s">
        <v>353</v>
      </c>
      <c r="BA3896" t="s"/>
      <c r="BB3896" t="n">
        <v>541606</v>
      </c>
      <c r="BC3896" t="n">
        <v>52.507964</v>
      </c>
      <c r="BD3896" t="n">
        <v>52.507964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351</v>
      </c>
      <c r="F3897" t="n">
        <v>-1</v>
      </c>
      <c r="G3897" t="s">
        <v>74</v>
      </c>
      <c r="H3897" t="s">
        <v>75</v>
      </c>
      <c r="I3897" t="s"/>
      <c r="J3897" t="s">
        <v>74</v>
      </c>
      <c r="K3897" t="n">
        <v>105</v>
      </c>
      <c r="L3897" t="s">
        <v>76</v>
      </c>
      <c r="M3897" t="s"/>
      <c r="N3897" t="s">
        <v>356</v>
      </c>
      <c r="O3897" t="s">
        <v>78</v>
      </c>
      <c r="P3897" t="s">
        <v>351</v>
      </c>
      <c r="Q3897" t="s"/>
      <c r="R3897" t="s">
        <v>79</v>
      </c>
      <c r="S3897" t="s">
        <v>225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>
        <f>HYPERLINK("https://hotel-media.eclerx.com/savepage/tk_15462417321017134_sr_188.html","info")</f>
        <v/>
      </c>
      <c r="AA3897" t="n">
        <v>-955240</v>
      </c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249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955240</v>
      </c>
      <c r="AZ3897" t="s">
        <v>353</v>
      </c>
      <c r="BA3897" t="s"/>
      <c r="BB3897" t="n">
        <v>541606</v>
      </c>
      <c r="BC3897" t="n">
        <v>52.507964</v>
      </c>
      <c r="BD3897" t="n">
        <v>52.507964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351</v>
      </c>
      <c r="F3898" t="n">
        <v>-1</v>
      </c>
      <c r="G3898" t="s">
        <v>74</v>
      </c>
      <c r="H3898" t="s">
        <v>75</v>
      </c>
      <c r="I3898" t="s"/>
      <c r="J3898" t="s">
        <v>74</v>
      </c>
      <c r="K3898" t="n">
        <v>115.01</v>
      </c>
      <c r="L3898" t="s">
        <v>76</v>
      </c>
      <c r="M3898" t="s"/>
      <c r="N3898" t="s">
        <v>356</v>
      </c>
      <c r="O3898" t="s">
        <v>78</v>
      </c>
      <c r="P3898" t="s">
        <v>351</v>
      </c>
      <c r="Q3898" t="s"/>
      <c r="R3898" t="s">
        <v>79</v>
      </c>
      <c r="S3898" t="s">
        <v>357</v>
      </c>
      <c r="T3898" t="s">
        <v>81</v>
      </c>
      <c r="U3898" t="s">
        <v>82</v>
      </c>
      <c r="V3898" t="s">
        <v>83</v>
      </c>
      <c r="W3898" t="s">
        <v>84</v>
      </c>
      <c r="X3898" t="s"/>
      <c r="Y3898" t="s">
        <v>85</v>
      </c>
      <c r="Z3898">
        <f>HYPERLINK("https://hotel-media.eclerx.com/savepage/tk_15462417321017134_sr_188.html","info")</f>
        <v/>
      </c>
      <c r="AA3898" t="n">
        <v>-955240</v>
      </c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249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955240</v>
      </c>
      <c r="AZ3898" t="s">
        <v>353</v>
      </c>
      <c r="BA3898" t="s"/>
      <c r="BB3898" t="n">
        <v>541606</v>
      </c>
      <c r="BC3898" t="n">
        <v>52.507964</v>
      </c>
      <c r="BD3898" t="n">
        <v>52.507964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1955</v>
      </c>
      <c r="F3899" t="n">
        <v>432267</v>
      </c>
      <c r="G3899" t="s">
        <v>74</v>
      </c>
      <c r="H3899" t="s">
        <v>75</v>
      </c>
      <c r="I3899" t="s"/>
      <c r="J3899" t="s">
        <v>74</v>
      </c>
      <c r="K3899" t="n">
        <v>48.6</v>
      </c>
      <c r="L3899" t="s">
        <v>76</v>
      </c>
      <c r="M3899" t="s"/>
      <c r="N3899" t="s">
        <v>93</v>
      </c>
      <c r="O3899" t="s">
        <v>78</v>
      </c>
      <c r="P3899" t="s">
        <v>1956</v>
      </c>
      <c r="Q3899" t="s"/>
      <c r="R3899" t="s">
        <v>171</v>
      </c>
      <c r="S3899" t="s">
        <v>1957</v>
      </c>
      <c r="T3899" t="s">
        <v>81</v>
      </c>
      <c r="U3899" t="s">
        <v>82</v>
      </c>
      <c r="V3899" t="s">
        <v>83</v>
      </c>
      <c r="W3899" t="s">
        <v>109</v>
      </c>
      <c r="X3899" t="s"/>
      <c r="Y3899" t="s">
        <v>85</v>
      </c>
      <c r="Z3899">
        <f>HYPERLINK("https://hotel-media.eclerx.com/savepage/tk_15462415069081137_sr_189.html","info")</f>
        <v/>
      </c>
      <c r="AA3899" t="n">
        <v>115574</v>
      </c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114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1614165</v>
      </c>
      <c r="AZ3899" t="s">
        <v>1958</v>
      </c>
      <c r="BA3899" t="s"/>
      <c r="BB3899" t="n">
        <v>424118</v>
      </c>
      <c r="BC3899" t="n">
        <v>52.51284</v>
      </c>
      <c r="BD3899" t="n">
        <v>52.51284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1955</v>
      </c>
      <c r="F3900" t="n">
        <v>432267</v>
      </c>
      <c r="G3900" t="s">
        <v>74</v>
      </c>
      <c r="H3900" t="s">
        <v>75</v>
      </c>
      <c r="I3900" t="s"/>
      <c r="J3900" t="s">
        <v>74</v>
      </c>
      <c r="K3900" t="n">
        <v>53.99</v>
      </c>
      <c r="L3900" t="s">
        <v>76</v>
      </c>
      <c r="M3900" t="s"/>
      <c r="N3900" t="s">
        <v>1616</v>
      </c>
      <c r="O3900" t="s">
        <v>78</v>
      </c>
      <c r="P3900" t="s">
        <v>1956</v>
      </c>
      <c r="Q3900" t="s"/>
      <c r="R3900" t="s">
        <v>171</v>
      </c>
      <c r="S3900" t="s">
        <v>1188</v>
      </c>
      <c r="T3900" t="s">
        <v>81</v>
      </c>
      <c r="U3900" t="s">
        <v>82</v>
      </c>
      <c r="V3900" t="s">
        <v>83</v>
      </c>
      <c r="W3900" t="s">
        <v>109</v>
      </c>
      <c r="X3900" t="s"/>
      <c r="Y3900" t="s">
        <v>85</v>
      </c>
      <c r="Z3900">
        <f>HYPERLINK("https://hotel-media.eclerx.com/savepage/tk_15462415069081137_sr_189.html","info")</f>
        <v/>
      </c>
      <c r="AA3900" t="n">
        <v>115574</v>
      </c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114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1614165</v>
      </c>
      <c r="AZ3900" t="s">
        <v>1958</v>
      </c>
      <c r="BA3900" t="s"/>
      <c r="BB3900" t="n">
        <v>424118</v>
      </c>
      <c r="BC3900" t="n">
        <v>52.51284</v>
      </c>
      <c r="BD3900" t="n">
        <v>52.51284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1955</v>
      </c>
      <c r="F3901" t="n">
        <v>432267</v>
      </c>
      <c r="G3901" t="s">
        <v>74</v>
      </c>
      <c r="H3901" t="s">
        <v>75</v>
      </c>
      <c r="I3901" t="s"/>
      <c r="J3901" t="s">
        <v>74</v>
      </c>
      <c r="K3901" t="n">
        <v>74</v>
      </c>
      <c r="L3901" t="s">
        <v>76</v>
      </c>
      <c r="M3901" t="s"/>
      <c r="N3901" t="s">
        <v>1616</v>
      </c>
      <c r="O3901" t="s">
        <v>78</v>
      </c>
      <c r="P3901" t="s">
        <v>1956</v>
      </c>
      <c r="Q3901" t="s"/>
      <c r="R3901" t="s">
        <v>171</v>
      </c>
      <c r="S3901" t="s">
        <v>600</v>
      </c>
      <c r="T3901" t="s">
        <v>81</v>
      </c>
      <c r="U3901" t="s">
        <v>82</v>
      </c>
      <c r="V3901" t="s">
        <v>83</v>
      </c>
      <c r="W3901" t="s">
        <v>84</v>
      </c>
      <c r="X3901" t="s"/>
      <c r="Y3901" t="s">
        <v>85</v>
      </c>
      <c r="Z3901">
        <f>HYPERLINK("https://hotel-media.eclerx.com/savepage/tk_15462415069081137_sr_189.html","info")</f>
        <v/>
      </c>
      <c r="AA3901" t="n">
        <v>115574</v>
      </c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114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1614165</v>
      </c>
      <c r="AZ3901" t="s">
        <v>1958</v>
      </c>
      <c r="BA3901" t="s"/>
      <c r="BB3901" t="n">
        <v>424118</v>
      </c>
      <c r="BC3901" t="n">
        <v>52.51284</v>
      </c>
      <c r="BD3901" t="n">
        <v>52.51284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386</v>
      </c>
      <c r="F3902" t="n">
        <v>1422461</v>
      </c>
      <c r="G3902" t="s">
        <v>74</v>
      </c>
      <c r="H3902" t="s">
        <v>75</v>
      </c>
      <c r="I3902" t="s"/>
      <c r="J3902" t="s">
        <v>74</v>
      </c>
      <c r="K3902" t="n">
        <v>68.01000000000001</v>
      </c>
      <c r="L3902" t="s">
        <v>76</v>
      </c>
      <c r="M3902" t="s"/>
      <c r="N3902" t="s">
        <v>313</v>
      </c>
      <c r="O3902" t="s">
        <v>78</v>
      </c>
      <c r="P3902" t="s">
        <v>387</v>
      </c>
      <c r="Q3902" t="s"/>
      <c r="R3902" t="s">
        <v>171</v>
      </c>
      <c r="S3902" t="s">
        <v>388</v>
      </c>
      <c r="T3902" t="s">
        <v>81</v>
      </c>
      <c r="U3902" t="s">
        <v>82</v>
      </c>
      <c r="V3902" t="s">
        <v>83</v>
      </c>
      <c r="W3902" t="s">
        <v>84</v>
      </c>
      <c r="X3902" t="s"/>
      <c r="Y3902" t="s">
        <v>85</v>
      </c>
      <c r="Z3902">
        <f>HYPERLINK("https://hotel-media.eclerx.com/savepage/tk_15462417754109554_sr_189.html","info")</f>
        <v/>
      </c>
      <c r="AA3902" t="n">
        <v>203202</v>
      </c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243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231252</v>
      </c>
      <c r="AZ3902" t="s">
        <v>389</v>
      </c>
      <c r="BA3902" t="s"/>
      <c r="BB3902" t="n">
        <v>60365</v>
      </c>
      <c r="BC3902" t="n">
        <v>52.497818</v>
      </c>
      <c r="BD3902" t="n">
        <v>52.497818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386</v>
      </c>
      <c r="F3903" t="n">
        <v>1422461</v>
      </c>
      <c r="G3903" t="s">
        <v>74</v>
      </c>
      <c r="H3903" t="s">
        <v>75</v>
      </c>
      <c r="I3903" t="s"/>
      <c r="J3903" t="s">
        <v>74</v>
      </c>
      <c r="K3903" t="n">
        <v>76.45</v>
      </c>
      <c r="L3903" t="s">
        <v>76</v>
      </c>
      <c r="M3903" t="s"/>
      <c r="N3903" t="s">
        <v>104</v>
      </c>
      <c r="O3903" t="s">
        <v>78</v>
      </c>
      <c r="P3903" t="s">
        <v>387</v>
      </c>
      <c r="Q3903" t="s"/>
      <c r="R3903" t="s">
        <v>171</v>
      </c>
      <c r="S3903" t="s">
        <v>390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>
        <f>HYPERLINK("https://hotel-media.eclerx.com/savepage/tk_15462417754109554_sr_189.html","info")</f>
        <v/>
      </c>
      <c r="AA3903" t="n">
        <v>203202</v>
      </c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243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231252</v>
      </c>
      <c r="AZ3903" t="s">
        <v>389</v>
      </c>
      <c r="BA3903" t="s"/>
      <c r="BB3903" t="n">
        <v>60365</v>
      </c>
      <c r="BC3903" t="n">
        <v>52.497818</v>
      </c>
      <c r="BD3903" t="n">
        <v>52.497818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386</v>
      </c>
      <c r="F3904" t="n">
        <v>1422461</v>
      </c>
      <c r="G3904" t="s">
        <v>74</v>
      </c>
      <c r="H3904" t="s">
        <v>75</v>
      </c>
      <c r="I3904" t="s"/>
      <c r="J3904" t="s">
        <v>74</v>
      </c>
      <c r="K3904" t="n">
        <v>84.95</v>
      </c>
      <c r="L3904" t="s">
        <v>76</v>
      </c>
      <c r="M3904" t="s"/>
      <c r="N3904" t="s">
        <v>182</v>
      </c>
      <c r="O3904" t="s">
        <v>78</v>
      </c>
      <c r="P3904" t="s">
        <v>387</v>
      </c>
      <c r="Q3904" t="s"/>
      <c r="R3904" t="s">
        <v>171</v>
      </c>
      <c r="S3904" t="s">
        <v>391</v>
      </c>
      <c r="T3904" t="s">
        <v>81</v>
      </c>
      <c r="U3904" t="s">
        <v>82</v>
      </c>
      <c r="V3904" t="s">
        <v>83</v>
      </c>
      <c r="W3904" t="s">
        <v>84</v>
      </c>
      <c r="X3904" t="s"/>
      <c r="Y3904" t="s">
        <v>85</v>
      </c>
      <c r="Z3904">
        <f>HYPERLINK("https://hotel-media.eclerx.com/savepage/tk_15462417754109554_sr_189.html","info")</f>
        <v/>
      </c>
      <c r="AA3904" t="n">
        <v>203202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243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231252</v>
      </c>
      <c r="AZ3904" t="s">
        <v>389</v>
      </c>
      <c r="BA3904" t="s"/>
      <c r="BB3904" t="n">
        <v>60365</v>
      </c>
      <c r="BC3904" t="n">
        <v>52.497818</v>
      </c>
      <c r="BD3904" t="n">
        <v>52.497818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2556</v>
      </c>
      <c r="F3905" t="n">
        <v>-1</v>
      </c>
      <c r="G3905" t="s">
        <v>74</v>
      </c>
      <c r="H3905" t="s">
        <v>75</v>
      </c>
      <c r="I3905" t="s"/>
      <c r="J3905" t="s">
        <v>74</v>
      </c>
      <c r="K3905" t="n">
        <v>39.1</v>
      </c>
      <c r="L3905" t="s">
        <v>76</v>
      </c>
      <c r="M3905" t="s"/>
      <c r="N3905" t="s">
        <v>93</v>
      </c>
      <c r="O3905" t="s">
        <v>78</v>
      </c>
      <c r="P3905" t="s">
        <v>2556</v>
      </c>
      <c r="Q3905" t="s"/>
      <c r="R3905" t="s">
        <v>171</v>
      </c>
      <c r="S3905" t="s">
        <v>2557</v>
      </c>
      <c r="T3905" t="s">
        <v>81</v>
      </c>
      <c r="U3905" t="s">
        <v>82</v>
      </c>
      <c r="V3905" t="s">
        <v>83</v>
      </c>
      <c r="W3905" t="s">
        <v>109</v>
      </c>
      <c r="X3905" t="s"/>
      <c r="Y3905" t="s">
        <v>85</v>
      </c>
      <c r="Z3905">
        <f>HYPERLINK("https://hotel-media.eclerx.com/savepage/tk_15462416756153014_sr_188.html","info")</f>
        <v/>
      </c>
      <c r="AA3905" t="n">
        <v>-1743292</v>
      </c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218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1743292</v>
      </c>
      <c r="AZ3905" t="s">
        <v>2558</v>
      </c>
      <c r="BA3905" t="s"/>
      <c r="BB3905" t="n">
        <v>3184</v>
      </c>
      <c r="BC3905" t="n">
        <v>52.496935</v>
      </c>
      <c r="BD3905" t="n">
        <v>52.496935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2556</v>
      </c>
      <c r="F3906" t="n">
        <v>-1</v>
      </c>
      <c r="G3906" t="s">
        <v>74</v>
      </c>
      <c r="H3906" t="s">
        <v>75</v>
      </c>
      <c r="I3906" t="s"/>
      <c r="J3906" t="s">
        <v>74</v>
      </c>
      <c r="K3906" t="n">
        <v>46</v>
      </c>
      <c r="L3906" t="s">
        <v>76</v>
      </c>
      <c r="M3906" t="s"/>
      <c r="N3906" t="s">
        <v>95</v>
      </c>
      <c r="O3906" t="s">
        <v>78</v>
      </c>
      <c r="P3906" t="s">
        <v>2556</v>
      </c>
      <c r="Q3906" t="s"/>
      <c r="R3906" t="s">
        <v>171</v>
      </c>
      <c r="S3906" t="s">
        <v>2559</v>
      </c>
      <c r="T3906" t="s">
        <v>81</v>
      </c>
      <c r="U3906" t="s">
        <v>82</v>
      </c>
      <c r="V3906" t="s">
        <v>83</v>
      </c>
      <c r="W3906" t="s">
        <v>109</v>
      </c>
      <c r="X3906" t="s"/>
      <c r="Y3906" t="s">
        <v>85</v>
      </c>
      <c r="Z3906">
        <f>HYPERLINK("https://hotel-media.eclerx.com/savepage/tk_15462416756153014_sr_188.html","info")</f>
        <v/>
      </c>
      <c r="AA3906" t="n">
        <v>-1743292</v>
      </c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218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1743292</v>
      </c>
      <c r="AZ3906" t="s">
        <v>2558</v>
      </c>
      <c r="BA3906" t="s"/>
      <c r="BB3906" t="n">
        <v>3184</v>
      </c>
      <c r="BC3906" t="n">
        <v>52.496935</v>
      </c>
      <c r="BD3906" t="n">
        <v>52.496935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2556</v>
      </c>
      <c r="F3907" t="n">
        <v>-1</v>
      </c>
      <c r="G3907" t="s">
        <v>74</v>
      </c>
      <c r="H3907" t="s">
        <v>75</v>
      </c>
      <c r="I3907" t="s"/>
      <c r="J3907" t="s">
        <v>74</v>
      </c>
      <c r="K3907" t="n">
        <v>56</v>
      </c>
      <c r="L3907" t="s">
        <v>76</v>
      </c>
      <c r="M3907" t="s"/>
      <c r="N3907" t="s">
        <v>201</v>
      </c>
      <c r="O3907" t="s">
        <v>78</v>
      </c>
      <c r="P3907" t="s">
        <v>2556</v>
      </c>
      <c r="Q3907" t="s"/>
      <c r="R3907" t="s">
        <v>171</v>
      </c>
      <c r="S3907" t="s">
        <v>1236</v>
      </c>
      <c r="T3907" t="s">
        <v>81</v>
      </c>
      <c r="U3907" t="s">
        <v>82</v>
      </c>
      <c r="V3907" t="s">
        <v>83</v>
      </c>
      <c r="W3907" t="s">
        <v>109</v>
      </c>
      <c r="X3907" t="s"/>
      <c r="Y3907" t="s">
        <v>85</v>
      </c>
      <c r="Z3907">
        <f>HYPERLINK("https://hotel-media.eclerx.com/savepage/tk_15462416756153014_sr_188.html","info")</f>
        <v/>
      </c>
      <c r="AA3907" t="n">
        <v>-1743292</v>
      </c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218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1743292</v>
      </c>
      <c r="AZ3907" t="s">
        <v>2558</v>
      </c>
      <c r="BA3907" t="s"/>
      <c r="BB3907" t="n">
        <v>3184</v>
      </c>
      <c r="BC3907" t="n">
        <v>52.496935</v>
      </c>
      <c r="BD3907" t="n">
        <v>52.496935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246</v>
      </c>
      <c r="F3908" t="n">
        <v>379385</v>
      </c>
      <c r="G3908" t="s">
        <v>74</v>
      </c>
      <c r="H3908" t="s">
        <v>75</v>
      </c>
      <c r="I3908" t="s"/>
      <c r="J3908" t="s">
        <v>74</v>
      </c>
      <c r="K3908" t="n">
        <v>133.35</v>
      </c>
      <c r="L3908" t="s">
        <v>76</v>
      </c>
      <c r="M3908" t="s"/>
      <c r="N3908" t="s">
        <v>247</v>
      </c>
      <c r="O3908" t="s">
        <v>78</v>
      </c>
      <c r="P3908" t="s">
        <v>248</v>
      </c>
      <c r="Q3908" t="s"/>
      <c r="R3908" t="s">
        <v>107</v>
      </c>
      <c r="S3908" t="s">
        <v>249</v>
      </c>
      <c r="T3908" t="s">
        <v>81</v>
      </c>
      <c r="U3908" t="s">
        <v>82</v>
      </c>
      <c r="V3908" t="s">
        <v>83</v>
      </c>
      <c r="W3908" t="s">
        <v>109</v>
      </c>
      <c r="X3908" t="s"/>
      <c r="Y3908" t="s">
        <v>85</v>
      </c>
      <c r="Z3908">
        <f>HYPERLINK("https://hotel-media.eclerx.com/savepage/tk_15462414382972257_sr_188.html","info")</f>
        <v/>
      </c>
      <c r="AA3908" t="n">
        <v>5851</v>
      </c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90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1845073</v>
      </c>
      <c r="AZ3908" t="s">
        <v>250</v>
      </c>
      <c r="BA3908" t="s"/>
      <c r="BB3908" t="n">
        <v>3196</v>
      </c>
      <c r="BC3908" t="n">
        <v>52.50583</v>
      </c>
      <c r="BD3908" t="n">
        <v>52.50583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246</v>
      </c>
      <c r="F3909" t="n">
        <v>379385</v>
      </c>
      <c r="G3909" t="s">
        <v>74</v>
      </c>
      <c r="H3909" t="s">
        <v>75</v>
      </c>
      <c r="I3909" t="s"/>
      <c r="J3909" t="s">
        <v>74</v>
      </c>
      <c r="K3909" t="n">
        <v>145.95</v>
      </c>
      <c r="L3909" t="s">
        <v>76</v>
      </c>
      <c r="M3909" t="s"/>
      <c r="N3909" t="s">
        <v>251</v>
      </c>
      <c r="O3909" t="s">
        <v>78</v>
      </c>
      <c r="P3909" t="s">
        <v>248</v>
      </c>
      <c r="Q3909" t="s"/>
      <c r="R3909" t="s">
        <v>107</v>
      </c>
      <c r="S3909" t="s">
        <v>252</v>
      </c>
      <c r="T3909" t="s">
        <v>81</v>
      </c>
      <c r="U3909" t="s">
        <v>82</v>
      </c>
      <c r="V3909" t="s">
        <v>83</v>
      </c>
      <c r="W3909" t="s">
        <v>109</v>
      </c>
      <c r="X3909" t="s"/>
      <c r="Y3909" t="s">
        <v>85</v>
      </c>
      <c r="Z3909">
        <f>HYPERLINK("https://hotel-media.eclerx.com/savepage/tk_15462414382972257_sr_188.html","info")</f>
        <v/>
      </c>
      <c r="AA3909" t="n">
        <v>5851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90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1845073</v>
      </c>
      <c r="AZ3909" t="s">
        <v>250</v>
      </c>
      <c r="BA3909" t="s"/>
      <c r="BB3909" t="n">
        <v>3196</v>
      </c>
      <c r="BC3909" t="n">
        <v>52.50583</v>
      </c>
      <c r="BD3909" t="n">
        <v>52.50583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246</v>
      </c>
      <c r="F3910" t="n">
        <v>379385</v>
      </c>
      <c r="G3910" t="s">
        <v>74</v>
      </c>
      <c r="H3910" t="s">
        <v>75</v>
      </c>
      <c r="I3910" t="s"/>
      <c r="J3910" t="s">
        <v>74</v>
      </c>
      <c r="K3910" t="n">
        <v>133.35</v>
      </c>
      <c r="L3910" t="s">
        <v>76</v>
      </c>
      <c r="M3910" t="s"/>
      <c r="N3910" t="s">
        <v>253</v>
      </c>
      <c r="O3910" t="s">
        <v>78</v>
      </c>
      <c r="P3910" t="s">
        <v>248</v>
      </c>
      <c r="Q3910" t="s"/>
      <c r="R3910" t="s">
        <v>107</v>
      </c>
      <c r="S3910" t="s">
        <v>249</v>
      </c>
      <c r="T3910" t="s">
        <v>81</v>
      </c>
      <c r="U3910" t="s">
        <v>82</v>
      </c>
      <c r="V3910" t="s">
        <v>83</v>
      </c>
      <c r="W3910" t="s">
        <v>109</v>
      </c>
      <c r="X3910" t="s"/>
      <c r="Y3910" t="s">
        <v>85</v>
      </c>
      <c r="Z3910">
        <f>HYPERLINK("https://hotel-media.eclerx.com/savepage/tk_15462414382972257_sr_188.html","info")</f>
        <v/>
      </c>
      <c r="AA3910" t="n">
        <v>5851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90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1845073</v>
      </c>
      <c r="AZ3910" t="s">
        <v>250</v>
      </c>
      <c r="BA3910" t="s"/>
      <c r="BB3910" t="n">
        <v>3196</v>
      </c>
      <c r="BC3910" t="n">
        <v>52.50583</v>
      </c>
      <c r="BD3910" t="n">
        <v>52.50583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246</v>
      </c>
      <c r="F3911" t="n">
        <v>379385</v>
      </c>
      <c r="G3911" t="s">
        <v>74</v>
      </c>
      <c r="H3911" t="s">
        <v>75</v>
      </c>
      <c r="I3911" t="s"/>
      <c r="J3911" t="s">
        <v>74</v>
      </c>
      <c r="K3911" t="n">
        <v>145.95</v>
      </c>
      <c r="L3911" t="s">
        <v>76</v>
      </c>
      <c r="M3911" t="s"/>
      <c r="N3911" t="s">
        <v>254</v>
      </c>
      <c r="O3911" t="s">
        <v>78</v>
      </c>
      <c r="P3911" t="s">
        <v>248</v>
      </c>
      <c r="Q3911" t="s"/>
      <c r="R3911" t="s">
        <v>107</v>
      </c>
      <c r="S3911" t="s">
        <v>252</v>
      </c>
      <c r="T3911" t="s">
        <v>81</v>
      </c>
      <c r="U3911" t="s">
        <v>82</v>
      </c>
      <c r="V3911" t="s">
        <v>83</v>
      </c>
      <c r="W3911" t="s">
        <v>109</v>
      </c>
      <c r="X3911" t="s"/>
      <c r="Y3911" t="s">
        <v>85</v>
      </c>
      <c r="Z3911">
        <f>HYPERLINK("https://hotel-media.eclerx.com/savepage/tk_15462414382972257_sr_188.html","info")</f>
        <v/>
      </c>
      <c r="AA3911" t="n">
        <v>5851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90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1845073</v>
      </c>
      <c r="AZ3911" t="s">
        <v>250</v>
      </c>
      <c r="BA3911" t="s"/>
      <c r="BB3911" t="n">
        <v>3196</v>
      </c>
      <c r="BC3911" t="n">
        <v>52.50583</v>
      </c>
      <c r="BD3911" t="n">
        <v>52.50583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246</v>
      </c>
      <c r="F3912" t="n">
        <v>379385</v>
      </c>
      <c r="G3912" t="s">
        <v>74</v>
      </c>
      <c r="H3912" t="s">
        <v>75</v>
      </c>
      <c r="I3912" t="s"/>
      <c r="J3912" t="s">
        <v>74</v>
      </c>
      <c r="K3912" t="n">
        <v>166.95</v>
      </c>
      <c r="L3912" t="s">
        <v>76</v>
      </c>
      <c r="M3912" t="s"/>
      <c r="N3912" t="s">
        <v>255</v>
      </c>
      <c r="O3912" t="s">
        <v>78</v>
      </c>
      <c r="P3912" t="s">
        <v>248</v>
      </c>
      <c r="Q3912" t="s"/>
      <c r="R3912" t="s">
        <v>107</v>
      </c>
      <c r="S3912" t="s">
        <v>256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>
        <f>HYPERLINK("https://hotel-media.eclerx.com/savepage/tk_15462414382972257_sr_188.html","info")</f>
        <v/>
      </c>
      <c r="AA3912" t="n">
        <v>5851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90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1845073</v>
      </c>
      <c r="AZ3912" t="s">
        <v>250</v>
      </c>
      <c r="BA3912" t="s"/>
      <c r="BB3912" t="n">
        <v>3196</v>
      </c>
      <c r="BC3912" t="n">
        <v>52.50583</v>
      </c>
      <c r="BD3912" t="n">
        <v>52.50583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246</v>
      </c>
      <c r="F3913" t="n">
        <v>379385</v>
      </c>
      <c r="G3913" t="s">
        <v>74</v>
      </c>
      <c r="H3913" t="s">
        <v>75</v>
      </c>
      <c r="I3913" t="s"/>
      <c r="J3913" t="s">
        <v>74</v>
      </c>
      <c r="K3913" t="n">
        <v>166.95</v>
      </c>
      <c r="L3913" t="s">
        <v>76</v>
      </c>
      <c r="M3913" t="s"/>
      <c r="N3913" t="s">
        <v>253</v>
      </c>
      <c r="O3913" t="s">
        <v>78</v>
      </c>
      <c r="P3913" t="s">
        <v>248</v>
      </c>
      <c r="Q3913" t="s"/>
      <c r="R3913" t="s">
        <v>107</v>
      </c>
      <c r="S3913" t="s">
        <v>256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>
        <f>HYPERLINK("https://hotel-media.eclerx.com/savepage/tk_15462414382972257_sr_188.html","info")</f>
        <v/>
      </c>
      <c r="AA3913" t="n">
        <v>5851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90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1845073</v>
      </c>
      <c r="AZ3913" t="s">
        <v>250</v>
      </c>
      <c r="BA3913" t="s"/>
      <c r="BB3913" t="n">
        <v>3196</v>
      </c>
      <c r="BC3913" t="n">
        <v>52.50583</v>
      </c>
      <c r="BD3913" t="n">
        <v>52.50583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246</v>
      </c>
      <c r="F3914" t="n">
        <v>379385</v>
      </c>
      <c r="G3914" t="s">
        <v>74</v>
      </c>
      <c r="H3914" t="s">
        <v>75</v>
      </c>
      <c r="I3914" t="s"/>
      <c r="J3914" t="s">
        <v>74</v>
      </c>
      <c r="K3914" t="n">
        <v>166.95</v>
      </c>
      <c r="L3914" t="s">
        <v>76</v>
      </c>
      <c r="M3914" t="s"/>
      <c r="N3914" t="s">
        <v>255</v>
      </c>
      <c r="O3914" t="s">
        <v>78</v>
      </c>
      <c r="P3914" t="s">
        <v>248</v>
      </c>
      <c r="Q3914" t="s"/>
      <c r="R3914" t="s">
        <v>107</v>
      </c>
      <c r="S3914" t="s">
        <v>256</v>
      </c>
      <c r="T3914" t="s">
        <v>81</v>
      </c>
      <c r="U3914" t="s">
        <v>82</v>
      </c>
      <c r="V3914" t="s">
        <v>83</v>
      </c>
      <c r="W3914" t="s">
        <v>109</v>
      </c>
      <c r="X3914" t="s"/>
      <c r="Y3914" t="s">
        <v>85</v>
      </c>
      <c r="Z3914">
        <f>HYPERLINK("https://hotel-media.eclerx.com/savepage/tk_15462414382972257_sr_188.html","info")</f>
        <v/>
      </c>
      <c r="AA3914" t="n">
        <v>5851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90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1845073</v>
      </c>
      <c r="AZ3914" t="s">
        <v>250</v>
      </c>
      <c r="BA3914" t="s"/>
      <c r="BB3914" t="n">
        <v>3196</v>
      </c>
      <c r="BC3914" t="n">
        <v>52.50583</v>
      </c>
      <c r="BD3914" t="n">
        <v>52.50583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246</v>
      </c>
      <c r="F3915" t="n">
        <v>379385</v>
      </c>
      <c r="G3915" t="s">
        <v>74</v>
      </c>
      <c r="H3915" t="s">
        <v>75</v>
      </c>
      <c r="I3915" t="s"/>
      <c r="J3915" t="s">
        <v>74</v>
      </c>
      <c r="K3915" t="n">
        <v>166.95</v>
      </c>
      <c r="L3915" t="s">
        <v>76</v>
      </c>
      <c r="M3915" t="s"/>
      <c r="N3915" t="s">
        <v>257</v>
      </c>
      <c r="O3915" t="s">
        <v>78</v>
      </c>
      <c r="P3915" t="s">
        <v>248</v>
      </c>
      <c r="Q3915" t="s"/>
      <c r="R3915" t="s">
        <v>107</v>
      </c>
      <c r="S3915" t="s">
        <v>256</v>
      </c>
      <c r="T3915" t="s">
        <v>81</v>
      </c>
      <c r="U3915" t="s">
        <v>82</v>
      </c>
      <c r="V3915" t="s">
        <v>83</v>
      </c>
      <c r="W3915" t="s">
        <v>109</v>
      </c>
      <c r="X3915" t="s"/>
      <c r="Y3915" t="s">
        <v>85</v>
      </c>
      <c r="Z3915">
        <f>HYPERLINK("https://hotel-media.eclerx.com/savepage/tk_15462414382972257_sr_188.html","info")</f>
        <v/>
      </c>
      <c r="AA3915" t="n">
        <v>5851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90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1845073</v>
      </c>
      <c r="AZ3915" t="s">
        <v>250</v>
      </c>
      <c r="BA3915" t="s"/>
      <c r="BB3915" t="n">
        <v>3196</v>
      </c>
      <c r="BC3915" t="n">
        <v>52.50583</v>
      </c>
      <c r="BD3915" t="n">
        <v>52.50583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246</v>
      </c>
      <c r="F3916" t="n">
        <v>379385</v>
      </c>
      <c r="G3916" t="s">
        <v>74</v>
      </c>
      <c r="H3916" t="s">
        <v>75</v>
      </c>
      <c r="I3916" t="s"/>
      <c r="J3916" t="s">
        <v>74</v>
      </c>
      <c r="K3916" t="n">
        <v>166.95</v>
      </c>
      <c r="L3916" t="s">
        <v>76</v>
      </c>
      <c r="M3916" t="s"/>
      <c r="N3916" t="s">
        <v>253</v>
      </c>
      <c r="O3916" t="s">
        <v>78</v>
      </c>
      <c r="P3916" t="s">
        <v>248</v>
      </c>
      <c r="Q3916" t="s"/>
      <c r="R3916" t="s">
        <v>107</v>
      </c>
      <c r="S3916" t="s">
        <v>256</v>
      </c>
      <c r="T3916" t="s">
        <v>81</v>
      </c>
      <c r="U3916" t="s">
        <v>82</v>
      </c>
      <c r="V3916" t="s">
        <v>83</v>
      </c>
      <c r="W3916" t="s">
        <v>109</v>
      </c>
      <c r="X3916" t="s"/>
      <c r="Y3916" t="s">
        <v>85</v>
      </c>
      <c r="Z3916">
        <f>HYPERLINK("https://hotel-media.eclerx.com/savepage/tk_15462414382972257_sr_188.html","info")</f>
        <v/>
      </c>
      <c r="AA3916" t="n">
        <v>5851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90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1845073</v>
      </c>
      <c r="AZ3916" t="s">
        <v>250</v>
      </c>
      <c r="BA3916" t="s"/>
      <c r="BB3916" t="n">
        <v>3196</v>
      </c>
      <c r="BC3916" t="n">
        <v>52.50583</v>
      </c>
      <c r="BD3916" t="n">
        <v>52.50583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246</v>
      </c>
      <c r="F3917" t="n">
        <v>379385</v>
      </c>
      <c r="G3917" t="s">
        <v>74</v>
      </c>
      <c r="H3917" t="s">
        <v>75</v>
      </c>
      <c r="I3917" t="s"/>
      <c r="J3917" t="s">
        <v>74</v>
      </c>
      <c r="K3917" t="n">
        <v>166.95</v>
      </c>
      <c r="L3917" t="s">
        <v>76</v>
      </c>
      <c r="M3917" t="s"/>
      <c r="N3917" t="s">
        <v>258</v>
      </c>
      <c r="O3917" t="s">
        <v>78</v>
      </c>
      <c r="P3917" t="s">
        <v>248</v>
      </c>
      <c r="Q3917" t="s"/>
      <c r="R3917" t="s">
        <v>107</v>
      </c>
      <c r="S3917" t="s">
        <v>256</v>
      </c>
      <c r="T3917" t="s">
        <v>81</v>
      </c>
      <c r="U3917" t="s">
        <v>82</v>
      </c>
      <c r="V3917" t="s">
        <v>83</v>
      </c>
      <c r="W3917" t="s">
        <v>109</v>
      </c>
      <c r="X3917" t="s"/>
      <c r="Y3917" t="s">
        <v>85</v>
      </c>
      <c r="Z3917">
        <f>HYPERLINK("https://hotel-media.eclerx.com/savepage/tk_15462414382972257_sr_188.html","info")</f>
        <v/>
      </c>
      <c r="AA3917" t="n">
        <v>5851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90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1845073</v>
      </c>
      <c r="AZ3917" t="s">
        <v>250</v>
      </c>
      <c r="BA3917" t="s"/>
      <c r="BB3917" t="n">
        <v>3196</v>
      </c>
      <c r="BC3917" t="n">
        <v>52.50583</v>
      </c>
      <c r="BD3917" t="n">
        <v>52.50583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246</v>
      </c>
      <c r="F3918" t="n">
        <v>379385</v>
      </c>
      <c r="G3918" t="s">
        <v>74</v>
      </c>
      <c r="H3918" t="s">
        <v>75</v>
      </c>
      <c r="I3918" t="s"/>
      <c r="J3918" t="s">
        <v>74</v>
      </c>
      <c r="K3918" t="n">
        <v>183.75</v>
      </c>
      <c r="L3918" t="s">
        <v>76</v>
      </c>
      <c r="M3918" t="s"/>
      <c r="N3918" t="s">
        <v>259</v>
      </c>
      <c r="O3918" t="s">
        <v>78</v>
      </c>
      <c r="P3918" t="s">
        <v>248</v>
      </c>
      <c r="Q3918" t="s"/>
      <c r="R3918" t="s">
        <v>107</v>
      </c>
      <c r="S3918" t="s">
        <v>260</v>
      </c>
      <c r="T3918" t="s">
        <v>81</v>
      </c>
      <c r="U3918" t="s">
        <v>82</v>
      </c>
      <c r="V3918" t="s">
        <v>83</v>
      </c>
      <c r="W3918" t="s">
        <v>109</v>
      </c>
      <c r="X3918" t="s"/>
      <c r="Y3918" t="s">
        <v>85</v>
      </c>
      <c r="Z3918">
        <f>HYPERLINK("https://hotel-media.eclerx.com/savepage/tk_15462414382972257_sr_188.html","info")</f>
        <v/>
      </c>
      <c r="AA3918" t="n">
        <v>5851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90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1845073</v>
      </c>
      <c r="AZ3918" t="s">
        <v>250</v>
      </c>
      <c r="BA3918" t="s"/>
      <c r="BB3918" t="n">
        <v>3196</v>
      </c>
      <c r="BC3918" t="n">
        <v>52.50583</v>
      </c>
      <c r="BD3918" t="n">
        <v>52.50583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246</v>
      </c>
      <c r="F3919" t="n">
        <v>379385</v>
      </c>
      <c r="G3919" t="s">
        <v>74</v>
      </c>
      <c r="H3919" t="s">
        <v>75</v>
      </c>
      <c r="I3919" t="s"/>
      <c r="J3919" t="s">
        <v>74</v>
      </c>
      <c r="K3919" t="n">
        <v>187.95</v>
      </c>
      <c r="L3919" t="s">
        <v>76</v>
      </c>
      <c r="M3919" t="s"/>
      <c r="N3919" t="s">
        <v>251</v>
      </c>
      <c r="O3919" t="s">
        <v>78</v>
      </c>
      <c r="P3919" t="s">
        <v>248</v>
      </c>
      <c r="Q3919" t="s"/>
      <c r="R3919" t="s">
        <v>107</v>
      </c>
      <c r="S3919" t="s">
        <v>261</v>
      </c>
      <c r="T3919" t="s">
        <v>81</v>
      </c>
      <c r="U3919" t="s">
        <v>82</v>
      </c>
      <c r="V3919" t="s">
        <v>83</v>
      </c>
      <c r="W3919" t="s">
        <v>84</v>
      </c>
      <c r="X3919" t="s"/>
      <c r="Y3919" t="s">
        <v>85</v>
      </c>
      <c r="Z3919">
        <f>HYPERLINK("https://hotel-media.eclerx.com/savepage/tk_15462414382972257_sr_188.html","info")</f>
        <v/>
      </c>
      <c r="AA3919" t="n">
        <v>5851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90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1845073</v>
      </c>
      <c r="AZ3919" t="s">
        <v>250</v>
      </c>
      <c r="BA3919" t="s"/>
      <c r="BB3919" t="n">
        <v>3196</v>
      </c>
      <c r="BC3919" t="n">
        <v>52.50583</v>
      </c>
      <c r="BD3919" t="n">
        <v>52.50583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246</v>
      </c>
      <c r="F3920" t="n">
        <v>379385</v>
      </c>
      <c r="G3920" t="s">
        <v>74</v>
      </c>
      <c r="H3920" t="s">
        <v>75</v>
      </c>
      <c r="I3920" t="s"/>
      <c r="J3920" t="s">
        <v>74</v>
      </c>
      <c r="K3920" t="n">
        <v>187.95</v>
      </c>
      <c r="L3920" t="s">
        <v>76</v>
      </c>
      <c r="M3920" t="s"/>
      <c r="N3920" t="s">
        <v>254</v>
      </c>
      <c r="O3920" t="s">
        <v>78</v>
      </c>
      <c r="P3920" t="s">
        <v>248</v>
      </c>
      <c r="Q3920" t="s"/>
      <c r="R3920" t="s">
        <v>107</v>
      </c>
      <c r="S3920" t="s">
        <v>261</v>
      </c>
      <c r="T3920" t="s">
        <v>81</v>
      </c>
      <c r="U3920" t="s">
        <v>82</v>
      </c>
      <c r="V3920" t="s">
        <v>83</v>
      </c>
      <c r="W3920" t="s">
        <v>84</v>
      </c>
      <c r="X3920" t="s"/>
      <c r="Y3920" t="s">
        <v>85</v>
      </c>
      <c r="Z3920">
        <f>HYPERLINK("https://hotel-media.eclerx.com/savepage/tk_15462414382972257_sr_188.html","info")</f>
        <v/>
      </c>
      <c r="AA3920" t="n">
        <v>5851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90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1845073</v>
      </c>
      <c r="AZ3920" t="s">
        <v>250</v>
      </c>
      <c r="BA3920" t="s"/>
      <c r="BB3920" t="n">
        <v>3196</v>
      </c>
      <c r="BC3920" t="n">
        <v>52.50583</v>
      </c>
      <c r="BD3920" t="n">
        <v>52.50583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246</v>
      </c>
      <c r="F3921" t="n">
        <v>379385</v>
      </c>
      <c r="G3921" t="s">
        <v>74</v>
      </c>
      <c r="H3921" t="s">
        <v>75</v>
      </c>
      <c r="I3921" t="s"/>
      <c r="J3921" t="s">
        <v>74</v>
      </c>
      <c r="K3921" t="n">
        <v>200.55</v>
      </c>
      <c r="L3921" t="s">
        <v>76</v>
      </c>
      <c r="M3921" t="s"/>
      <c r="N3921" t="s">
        <v>262</v>
      </c>
      <c r="O3921" t="s">
        <v>78</v>
      </c>
      <c r="P3921" t="s">
        <v>248</v>
      </c>
      <c r="Q3921" t="s"/>
      <c r="R3921" t="s">
        <v>107</v>
      </c>
      <c r="S3921" t="s">
        <v>263</v>
      </c>
      <c r="T3921" t="s">
        <v>81</v>
      </c>
      <c r="U3921" t="s">
        <v>82</v>
      </c>
      <c r="V3921" t="s">
        <v>83</v>
      </c>
      <c r="W3921" t="s">
        <v>109</v>
      </c>
      <c r="X3921" t="s"/>
      <c r="Y3921" t="s">
        <v>85</v>
      </c>
      <c r="Z3921">
        <f>HYPERLINK("https://hotel-media.eclerx.com/savepage/tk_15462414382972257_sr_188.html","info")</f>
        <v/>
      </c>
      <c r="AA3921" t="n">
        <v>5851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90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1845073</v>
      </c>
      <c r="AZ3921" t="s">
        <v>250</v>
      </c>
      <c r="BA3921" t="s"/>
      <c r="BB3921" t="n">
        <v>3196</v>
      </c>
      <c r="BC3921" t="n">
        <v>52.50583</v>
      </c>
      <c r="BD3921" t="n">
        <v>52.50583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246</v>
      </c>
      <c r="F3922" t="n">
        <v>379385</v>
      </c>
      <c r="G3922" t="s">
        <v>74</v>
      </c>
      <c r="H3922" t="s">
        <v>75</v>
      </c>
      <c r="I3922" t="s"/>
      <c r="J3922" t="s">
        <v>74</v>
      </c>
      <c r="K3922" t="n">
        <v>208.95</v>
      </c>
      <c r="L3922" t="s">
        <v>76</v>
      </c>
      <c r="M3922" t="s"/>
      <c r="N3922" t="s">
        <v>257</v>
      </c>
      <c r="O3922" t="s">
        <v>78</v>
      </c>
      <c r="P3922" t="s">
        <v>248</v>
      </c>
      <c r="Q3922" t="s"/>
      <c r="R3922" t="s">
        <v>107</v>
      </c>
      <c r="S3922" t="s">
        <v>264</v>
      </c>
      <c r="T3922" t="s">
        <v>81</v>
      </c>
      <c r="U3922" t="s">
        <v>82</v>
      </c>
      <c r="V3922" t="s">
        <v>83</v>
      </c>
      <c r="W3922" t="s">
        <v>84</v>
      </c>
      <c r="X3922" t="s"/>
      <c r="Y3922" t="s">
        <v>85</v>
      </c>
      <c r="Z3922">
        <f>HYPERLINK("https://hotel-media.eclerx.com/savepage/tk_15462414382972257_sr_188.html","info")</f>
        <v/>
      </c>
      <c r="AA3922" t="n">
        <v>5851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90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1845073</v>
      </c>
      <c r="AZ3922" t="s">
        <v>250</v>
      </c>
      <c r="BA3922" t="s"/>
      <c r="BB3922" t="n">
        <v>3196</v>
      </c>
      <c r="BC3922" t="n">
        <v>52.50583</v>
      </c>
      <c r="BD3922" t="n">
        <v>52.50583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246</v>
      </c>
      <c r="F3923" t="n">
        <v>379385</v>
      </c>
      <c r="G3923" t="s">
        <v>74</v>
      </c>
      <c r="H3923" t="s">
        <v>75</v>
      </c>
      <c r="I3923" t="s"/>
      <c r="J3923" t="s">
        <v>74</v>
      </c>
      <c r="K3923" t="n">
        <v>208.95</v>
      </c>
      <c r="L3923" t="s">
        <v>76</v>
      </c>
      <c r="M3923" t="s"/>
      <c r="N3923" t="s">
        <v>253</v>
      </c>
      <c r="O3923" t="s">
        <v>78</v>
      </c>
      <c r="P3923" t="s">
        <v>248</v>
      </c>
      <c r="Q3923" t="s"/>
      <c r="R3923" t="s">
        <v>107</v>
      </c>
      <c r="S3923" t="s">
        <v>264</v>
      </c>
      <c r="T3923" t="s">
        <v>81</v>
      </c>
      <c r="U3923" t="s">
        <v>82</v>
      </c>
      <c r="V3923" t="s">
        <v>83</v>
      </c>
      <c r="W3923" t="s">
        <v>84</v>
      </c>
      <c r="X3923" t="s"/>
      <c r="Y3923" t="s">
        <v>85</v>
      </c>
      <c r="Z3923">
        <f>HYPERLINK("https://hotel-media.eclerx.com/savepage/tk_15462414382972257_sr_188.html","info")</f>
        <v/>
      </c>
      <c r="AA3923" t="n">
        <v>5851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90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1845073</v>
      </c>
      <c r="AZ3923" t="s">
        <v>250</v>
      </c>
      <c r="BA3923" t="s"/>
      <c r="BB3923" t="n">
        <v>3196</v>
      </c>
      <c r="BC3923" t="n">
        <v>52.50583</v>
      </c>
      <c r="BD3923" t="n">
        <v>52.50583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246</v>
      </c>
      <c r="F3924" t="n">
        <v>379385</v>
      </c>
      <c r="G3924" t="s">
        <v>74</v>
      </c>
      <c r="H3924" t="s">
        <v>75</v>
      </c>
      <c r="I3924" t="s"/>
      <c r="J3924" t="s">
        <v>74</v>
      </c>
      <c r="K3924" t="n">
        <v>208.95</v>
      </c>
      <c r="L3924" t="s">
        <v>76</v>
      </c>
      <c r="M3924" t="s"/>
      <c r="N3924" t="s">
        <v>258</v>
      </c>
      <c r="O3924" t="s">
        <v>78</v>
      </c>
      <c r="P3924" t="s">
        <v>248</v>
      </c>
      <c r="Q3924" t="s"/>
      <c r="R3924" t="s">
        <v>107</v>
      </c>
      <c r="S3924" t="s">
        <v>264</v>
      </c>
      <c r="T3924" t="s">
        <v>81</v>
      </c>
      <c r="U3924" t="s">
        <v>82</v>
      </c>
      <c r="V3924" t="s">
        <v>83</v>
      </c>
      <c r="W3924" t="s">
        <v>84</v>
      </c>
      <c r="X3924" t="s"/>
      <c r="Y3924" t="s">
        <v>85</v>
      </c>
      <c r="Z3924">
        <f>HYPERLINK("https://hotel-media.eclerx.com/savepage/tk_15462414382972257_sr_188.html","info")</f>
        <v/>
      </c>
      <c r="AA3924" t="n">
        <v>5851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90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1845073</v>
      </c>
      <c r="AZ3924" t="s">
        <v>250</v>
      </c>
      <c r="BA3924" t="s"/>
      <c r="BB3924" t="n">
        <v>3196</v>
      </c>
      <c r="BC3924" t="n">
        <v>52.50583</v>
      </c>
      <c r="BD3924" t="n">
        <v>52.50583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246</v>
      </c>
      <c r="F3925" t="n">
        <v>379385</v>
      </c>
      <c r="G3925" t="s">
        <v>74</v>
      </c>
      <c r="H3925" t="s">
        <v>75</v>
      </c>
      <c r="I3925" t="s"/>
      <c r="J3925" t="s">
        <v>74</v>
      </c>
      <c r="K3925" t="n">
        <v>208.95</v>
      </c>
      <c r="L3925" t="s">
        <v>76</v>
      </c>
      <c r="M3925" t="s"/>
      <c r="N3925" t="s">
        <v>255</v>
      </c>
      <c r="O3925" t="s">
        <v>78</v>
      </c>
      <c r="P3925" t="s">
        <v>248</v>
      </c>
      <c r="Q3925" t="s"/>
      <c r="R3925" t="s">
        <v>107</v>
      </c>
      <c r="S3925" t="s">
        <v>264</v>
      </c>
      <c r="T3925" t="s">
        <v>81</v>
      </c>
      <c r="U3925" t="s">
        <v>82</v>
      </c>
      <c r="V3925" t="s">
        <v>83</v>
      </c>
      <c r="W3925" t="s">
        <v>84</v>
      </c>
      <c r="X3925" t="s"/>
      <c r="Y3925" t="s">
        <v>85</v>
      </c>
      <c r="Z3925">
        <f>HYPERLINK("https://hotel-media.eclerx.com/savepage/tk_15462414382972257_sr_188.html","info")</f>
        <v/>
      </c>
      <c r="AA3925" t="n">
        <v>5851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90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1845073</v>
      </c>
      <c r="AZ3925" t="s">
        <v>250</v>
      </c>
      <c r="BA3925" t="s"/>
      <c r="BB3925" t="n">
        <v>3196</v>
      </c>
      <c r="BC3925" t="n">
        <v>52.50583</v>
      </c>
      <c r="BD3925" t="n">
        <v>52.50583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246</v>
      </c>
      <c r="F3926" t="n">
        <v>379385</v>
      </c>
      <c r="G3926" t="s">
        <v>74</v>
      </c>
      <c r="H3926" t="s">
        <v>75</v>
      </c>
      <c r="I3926" t="s"/>
      <c r="J3926" t="s">
        <v>74</v>
      </c>
      <c r="K3926" t="n">
        <v>217.35</v>
      </c>
      <c r="L3926" t="s">
        <v>76</v>
      </c>
      <c r="M3926" t="s"/>
      <c r="N3926" t="s">
        <v>259</v>
      </c>
      <c r="O3926" t="s">
        <v>78</v>
      </c>
      <c r="P3926" t="s">
        <v>248</v>
      </c>
      <c r="Q3926" t="s"/>
      <c r="R3926" t="s">
        <v>107</v>
      </c>
      <c r="S3926" t="s">
        <v>265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>
        <f>HYPERLINK("https://hotel-media.eclerx.com/savepage/tk_15462414382972257_sr_188.html","info")</f>
        <v/>
      </c>
      <c r="AA3926" t="n">
        <v>5851</v>
      </c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90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1845073</v>
      </c>
      <c r="AZ3926" t="s">
        <v>250</v>
      </c>
      <c r="BA3926" t="s"/>
      <c r="BB3926" t="n">
        <v>3196</v>
      </c>
      <c r="BC3926" t="n">
        <v>52.50583</v>
      </c>
      <c r="BD3926" t="n">
        <v>52.50583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246</v>
      </c>
      <c r="F3927" t="n">
        <v>379385</v>
      </c>
      <c r="G3927" t="s">
        <v>74</v>
      </c>
      <c r="H3927" t="s">
        <v>75</v>
      </c>
      <c r="I3927" t="s"/>
      <c r="J3927" t="s">
        <v>74</v>
      </c>
      <c r="K3927" t="n">
        <v>217.35</v>
      </c>
      <c r="L3927" t="s">
        <v>76</v>
      </c>
      <c r="M3927" t="s"/>
      <c r="N3927" t="s">
        <v>266</v>
      </c>
      <c r="O3927" t="s">
        <v>78</v>
      </c>
      <c r="P3927" t="s">
        <v>248</v>
      </c>
      <c r="Q3927" t="s"/>
      <c r="R3927" t="s">
        <v>107</v>
      </c>
      <c r="S3927" t="s">
        <v>265</v>
      </c>
      <c r="T3927" t="s">
        <v>81</v>
      </c>
      <c r="U3927" t="s">
        <v>82</v>
      </c>
      <c r="V3927" t="s">
        <v>83</v>
      </c>
      <c r="W3927" t="s">
        <v>109</v>
      </c>
      <c r="X3927" t="s"/>
      <c r="Y3927" t="s">
        <v>85</v>
      </c>
      <c r="Z3927">
        <f>HYPERLINK("https://hotel-media.eclerx.com/savepage/tk_15462414382972257_sr_188.html","info")</f>
        <v/>
      </c>
      <c r="AA3927" t="n">
        <v>5851</v>
      </c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90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1845073</v>
      </c>
      <c r="AZ3927" t="s">
        <v>250</v>
      </c>
      <c r="BA3927" t="s"/>
      <c r="BB3927" t="n">
        <v>3196</v>
      </c>
      <c r="BC3927" t="n">
        <v>52.50583</v>
      </c>
      <c r="BD3927" t="n">
        <v>52.50583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212</v>
      </c>
      <c r="F3928" t="n">
        <v>6165564</v>
      </c>
      <c r="G3928" t="s">
        <v>74</v>
      </c>
      <c r="H3928" t="s">
        <v>75</v>
      </c>
      <c r="I3928" t="s"/>
      <c r="J3928" t="s">
        <v>74</v>
      </c>
      <c r="K3928" t="n">
        <v>88</v>
      </c>
      <c r="L3928" t="s">
        <v>76</v>
      </c>
      <c r="M3928" t="s"/>
      <c r="N3928" t="s">
        <v>104</v>
      </c>
      <c r="O3928" t="s">
        <v>78</v>
      </c>
      <c r="P3928" t="s">
        <v>213</v>
      </c>
      <c r="Q3928" t="s"/>
      <c r="R3928" t="s">
        <v>171</v>
      </c>
      <c r="S3928" t="s">
        <v>214</v>
      </c>
      <c r="T3928" t="s">
        <v>81</v>
      </c>
      <c r="U3928" t="s">
        <v>82</v>
      </c>
      <c r="V3928" t="s">
        <v>83</v>
      </c>
      <c r="W3928" t="s">
        <v>109</v>
      </c>
      <c r="X3928" t="s"/>
      <c r="Y3928" t="s">
        <v>85</v>
      </c>
      <c r="Z3928">
        <f>HYPERLINK("https://hotel-media.eclerx.com/savepage/tk_1546242059311976_sr_189.html","info")</f>
        <v/>
      </c>
      <c r="AA3928" t="n">
        <v>620353</v>
      </c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376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2071666</v>
      </c>
      <c r="AZ3928" t="s">
        <v>215</v>
      </c>
      <c r="BA3928" t="s"/>
      <c r="BB3928" t="n">
        <v>41458</v>
      </c>
      <c r="BC3928" t="n">
        <v>52.49759</v>
      </c>
      <c r="BD3928" t="n">
        <v>52.49759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212</v>
      </c>
      <c r="F3929" t="n">
        <v>6165564</v>
      </c>
      <c r="G3929" t="s">
        <v>74</v>
      </c>
      <c r="H3929" t="s">
        <v>75</v>
      </c>
      <c r="I3929" t="s"/>
      <c r="J3929" t="s">
        <v>74</v>
      </c>
      <c r="K3929" t="n">
        <v>97</v>
      </c>
      <c r="L3929" t="s">
        <v>76</v>
      </c>
      <c r="M3929" t="s"/>
      <c r="N3929" t="s">
        <v>216</v>
      </c>
      <c r="O3929" t="s">
        <v>78</v>
      </c>
      <c r="P3929" t="s">
        <v>213</v>
      </c>
      <c r="Q3929" t="s"/>
      <c r="R3929" t="s">
        <v>171</v>
      </c>
      <c r="S3929" t="s">
        <v>217</v>
      </c>
      <c r="T3929" t="s">
        <v>81</v>
      </c>
      <c r="U3929" t="s">
        <v>82</v>
      </c>
      <c r="V3929" t="s">
        <v>83</v>
      </c>
      <c r="W3929" t="s">
        <v>109</v>
      </c>
      <c r="X3929" t="s"/>
      <c r="Y3929" t="s">
        <v>85</v>
      </c>
      <c r="Z3929">
        <f>HYPERLINK("https://hotel-media.eclerx.com/savepage/tk_1546242059311976_sr_189.html","info")</f>
        <v/>
      </c>
      <c r="AA3929" t="n">
        <v>620353</v>
      </c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376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2071666</v>
      </c>
      <c r="AZ3929" t="s">
        <v>215</v>
      </c>
      <c r="BA3929" t="s"/>
      <c r="BB3929" t="n">
        <v>41458</v>
      </c>
      <c r="BC3929" t="n">
        <v>52.49759</v>
      </c>
      <c r="BD3929" t="n">
        <v>52.49759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212</v>
      </c>
      <c r="F3930" t="n">
        <v>6165564</v>
      </c>
      <c r="G3930" t="s">
        <v>74</v>
      </c>
      <c r="H3930" t="s">
        <v>75</v>
      </c>
      <c r="I3930" t="s"/>
      <c r="J3930" t="s">
        <v>74</v>
      </c>
      <c r="K3930" t="n">
        <v>108.01</v>
      </c>
      <c r="L3930" t="s">
        <v>76</v>
      </c>
      <c r="M3930" t="s"/>
      <c r="N3930" t="s">
        <v>218</v>
      </c>
      <c r="O3930" t="s">
        <v>78</v>
      </c>
      <c r="P3930" t="s">
        <v>213</v>
      </c>
      <c r="Q3930" t="s"/>
      <c r="R3930" t="s">
        <v>171</v>
      </c>
      <c r="S3930" t="s">
        <v>219</v>
      </c>
      <c r="T3930" t="s">
        <v>81</v>
      </c>
      <c r="U3930" t="s">
        <v>82</v>
      </c>
      <c r="V3930" t="s">
        <v>83</v>
      </c>
      <c r="W3930" t="s">
        <v>109</v>
      </c>
      <c r="X3930" t="s"/>
      <c r="Y3930" t="s">
        <v>85</v>
      </c>
      <c r="Z3930">
        <f>HYPERLINK("https://hotel-media.eclerx.com/savepage/tk_1546242059311976_sr_189.html","info")</f>
        <v/>
      </c>
      <c r="AA3930" t="n">
        <v>620353</v>
      </c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376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2071666</v>
      </c>
      <c r="AZ3930" t="s">
        <v>215</v>
      </c>
      <c r="BA3930" t="s"/>
      <c r="BB3930" t="n">
        <v>41458</v>
      </c>
      <c r="BC3930" t="n">
        <v>52.49759</v>
      </c>
      <c r="BD3930" t="n">
        <v>52.49759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212</v>
      </c>
      <c r="F3931" t="n">
        <v>6165564</v>
      </c>
      <c r="G3931" t="s">
        <v>74</v>
      </c>
      <c r="H3931" t="s">
        <v>75</v>
      </c>
      <c r="I3931" t="s"/>
      <c r="J3931" t="s">
        <v>74</v>
      </c>
      <c r="K3931" t="n">
        <v>143</v>
      </c>
      <c r="L3931" t="s">
        <v>76</v>
      </c>
      <c r="M3931" t="s"/>
      <c r="N3931" t="s">
        <v>220</v>
      </c>
      <c r="O3931" t="s">
        <v>78</v>
      </c>
      <c r="P3931" t="s">
        <v>213</v>
      </c>
      <c r="Q3931" t="s"/>
      <c r="R3931" t="s">
        <v>171</v>
      </c>
      <c r="S3931" t="s">
        <v>221</v>
      </c>
      <c r="T3931" t="s">
        <v>81</v>
      </c>
      <c r="U3931" t="s">
        <v>82</v>
      </c>
      <c r="V3931" t="s">
        <v>83</v>
      </c>
      <c r="W3931" t="s">
        <v>109</v>
      </c>
      <c r="X3931" t="s"/>
      <c r="Y3931" t="s">
        <v>85</v>
      </c>
      <c r="Z3931">
        <f>HYPERLINK("https://hotel-media.eclerx.com/savepage/tk_1546242059311976_sr_189.html","info")</f>
        <v/>
      </c>
      <c r="AA3931" t="n">
        <v>620353</v>
      </c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376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2071666</v>
      </c>
      <c r="AZ3931" t="s">
        <v>215</v>
      </c>
      <c r="BA3931" t="s"/>
      <c r="BB3931" t="n">
        <v>41458</v>
      </c>
      <c r="BC3931" t="n">
        <v>52.49759</v>
      </c>
      <c r="BD3931" t="n">
        <v>52.49759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1016</v>
      </c>
      <c r="F3932" t="n">
        <v>-1</v>
      </c>
      <c r="G3932" t="s">
        <v>74</v>
      </c>
      <c r="H3932" t="s">
        <v>75</v>
      </c>
      <c r="I3932" t="s"/>
      <c r="J3932" t="s">
        <v>74</v>
      </c>
      <c r="K3932" t="n">
        <v>81</v>
      </c>
      <c r="L3932" t="s">
        <v>76</v>
      </c>
      <c r="M3932" t="s"/>
      <c r="N3932" t="s">
        <v>101</v>
      </c>
      <c r="O3932" t="s">
        <v>78</v>
      </c>
      <c r="P3932" t="s">
        <v>1016</v>
      </c>
      <c r="Q3932" t="s"/>
      <c r="R3932" t="s">
        <v>112</v>
      </c>
      <c r="S3932" t="s">
        <v>721</v>
      </c>
      <c r="T3932" t="s">
        <v>81</v>
      </c>
      <c r="U3932" t="s">
        <v>82</v>
      </c>
      <c r="V3932" t="s">
        <v>83</v>
      </c>
      <c r="W3932" t="s">
        <v>84</v>
      </c>
      <c r="X3932" t="s"/>
      <c r="Y3932" t="s">
        <v>85</v>
      </c>
      <c r="Z3932">
        <f>HYPERLINK("https://hotel-media.eclerx.com/savepage/tk_15462414263372486_sr_188.html","info")</f>
        <v/>
      </c>
      <c r="AA3932" t="n">
        <v>-3127044</v>
      </c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84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3127044</v>
      </c>
      <c r="AZ3932" t="s">
        <v>1017</v>
      </c>
      <c r="BA3932" t="s"/>
      <c r="BB3932" t="n">
        <v>154367</v>
      </c>
      <c r="BC3932" t="n">
        <v>52.50357</v>
      </c>
      <c r="BD3932" t="n">
        <v>52.50357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1016</v>
      </c>
      <c r="F3933" t="n">
        <v>-1</v>
      </c>
      <c r="G3933" t="s">
        <v>74</v>
      </c>
      <c r="H3933" t="s">
        <v>75</v>
      </c>
      <c r="I3933" t="s"/>
      <c r="J3933" t="s">
        <v>74</v>
      </c>
      <c r="K3933" t="n">
        <v>86</v>
      </c>
      <c r="L3933" t="s">
        <v>76</v>
      </c>
      <c r="M3933" t="s"/>
      <c r="N3933" t="s">
        <v>104</v>
      </c>
      <c r="O3933" t="s">
        <v>78</v>
      </c>
      <c r="P3933" t="s">
        <v>1016</v>
      </c>
      <c r="Q3933" t="s"/>
      <c r="R3933" t="s">
        <v>112</v>
      </c>
      <c r="S3933" t="s">
        <v>156</v>
      </c>
      <c r="T3933" t="s">
        <v>81</v>
      </c>
      <c r="U3933" t="s">
        <v>82</v>
      </c>
      <c r="V3933" t="s">
        <v>83</v>
      </c>
      <c r="W3933" t="s">
        <v>84</v>
      </c>
      <c r="X3933" t="s"/>
      <c r="Y3933" t="s">
        <v>85</v>
      </c>
      <c r="Z3933">
        <f>HYPERLINK("https://hotel-media.eclerx.com/savepage/tk_15462414263372486_sr_188.html","info")</f>
        <v/>
      </c>
      <c r="AA3933" t="n">
        <v>-3127044</v>
      </c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84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3127044</v>
      </c>
      <c r="AZ3933" t="s">
        <v>1017</v>
      </c>
      <c r="BA3933" t="s"/>
      <c r="BB3933" t="n">
        <v>154367</v>
      </c>
      <c r="BC3933" t="n">
        <v>52.50357</v>
      </c>
      <c r="BD3933" t="n">
        <v>52.50357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1016</v>
      </c>
      <c r="F3934" t="n">
        <v>-1</v>
      </c>
      <c r="G3934" t="s">
        <v>74</v>
      </c>
      <c r="H3934" t="s">
        <v>75</v>
      </c>
      <c r="I3934" t="s"/>
      <c r="J3934" t="s">
        <v>74</v>
      </c>
      <c r="K3934" t="n">
        <v>96</v>
      </c>
      <c r="L3934" t="s">
        <v>76</v>
      </c>
      <c r="M3934" t="s"/>
      <c r="N3934" t="s">
        <v>340</v>
      </c>
      <c r="O3934" t="s">
        <v>78</v>
      </c>
      <c r="P3934" t="s">
        <v>1016</v>
      </c>
      <c r="Q3934" t="s"/>
      <c r="R3934" t="s">
        <v>112</v>
      </c>
      <c r="S3934" t="s">
        <v>725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>
        <f>HYPERLINK("https://hotel-media.eclerx.com/savepage/tk_15462414263372486_sr_188.html","info")</f>
        <v/>
      </c>
      <c r="AA3934" t="n">
        <v>-3127044</v>
      </c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84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3127044</v>
      </c>
      <c r="AZ3934" t="s">
        <v>1017</v>
      </c>
      <c r="BA3934" t="s"/>
      <c r="BB3934" t="n">
        <v>154367</v>
      </c>
      <c r="BC3934" t="n">
        <v>52.50357</v>
      </c>
      <c r="BD3934" t="n">
        <v>52.50357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1016</v>
      </c>
      <c r="F3935" t="n">
        <v>-1</v>
      </c>
      <c r="G3935" t="s">
        <v>74</v>
      </c>
      <c r="H3935" t="s">
        <v>75</v>
      </c>
      <c r="I3935" t="s"/>
      <c r="J3935" t="s">
        <v>74</v>
      </c>
      <c r="K3935" t="n">
        <v>111</v>
      </c>
      <c r="L3935" t="s">
        <v>76</v>
      </c>
      <c r="M3935" t="s"/>
      <c r="N3935" t="s">
        <v>182</v>
      </c>
      <c r="O3935" t="s">
        <v>78</v>
      </c>
      <c r="P3935" t="s">
        <v>1016</v>
      </c>
      <c r="Q3935" t="s"/>
      <c r="R3935" t="s">
        <v>112</v>
      </c>
      <c r="S3935" t="s">
        <v>408</v>
      </c>
      <c r="T3935" t="s">
        <v>81</v>
      </c>
      <c r="U3935" t="s">
        <v>82</v>
      </c>
      <c r="V3935" t="s">
        <v>83</v>
      </c>
      <c r="W3935" t="s">
        <v>84</v>
      </c>
      <c r="X3935" t="s"/>
      <c r="Y3935" t="s">
        <v>85</v>
      </c>
      <c r="Z3935">
        <f>HYPERLINK("https://hotel-media.eclerx.com/savepage/tk_15462414263372486_sr_188.html","info")</f>
        <v/>
      </c>
      <c r="AA3935" t="n">
        <v>-3127044</v>
      </c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84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3127044</v>
      </c>
      <c r="AZ3935" t="s">
        <v>1017</v>
      </c>
      <c r="BA3935" t="s"/>
      <c r="BB3935" t="n">
        <v>154367</v>
      </c>
      <c r="BC3935" t="n">
        <v>52.50357</v>
      </c>
      <c r="BD3935" t="n">
        <v>52.50357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1424</v>
      </c>
      <c r="F3936" t="n">
        <v>-1</v>
      </c>
      <c r="G3936" t="s">
        <v>74</v>
      </c>
      <c r="H3936" t="s">
        <v>75</v>
      </c>
      <c r="I3936" t="s"/>
      <c r="J3936" t="s">
        <v>74</v>
      </c>
      <c r="K3936" t="n">
        <v>50</v>
      </c>
      <c r="L3936" t="s">
        <v>76</v>
      </c>
      <c r="M3936" t="s"/>
      <c r="N3936" t="s">
        <v>93</v>
      </c>
      <c r="O3936" t="s">
        <v>78</v>
      </c>
      <c r="P3936" t="s">
        <v>1424</v>
      </c>
      <c r="Q3936" t="s"/>
      <c r="R3936" t="s">
        <v>380</v>
      </c>
      <c r="S3936" t="s">
        <v>653</v>
      </c>
      <c r="T3936" t="s">
        <v>81</v>
      </c>
      <c r="U3936" t="s">
        <v>82</v>
      </c>
      <c r="V3936" t="s">
        <v>83</v>
      </c>
      <c r="W3936" t="s">
        <v>109</v>
      </c>
      <c r="X3936" t="s"/>
      <c r="Y3936" t="s">
        <v>85</v>
      </c>
      <c r="Z3936">
        <f>HYPERLINK("https://hotel-media.eclerx.com/savepage/tk_15462421892709835_sr_188.html","info")</f>
        <v/>
      </c>
      <c r="AA3936" t="n">
        <v>-2071486</v>
      </c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499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2071486</v>
      </c>
      <c r="AZ3936" t="s">
        <v>1425</v>
      </c>
      <c r="BA3936" t="s"/>
      <c r="BB3936" t="n">
        <v>217237</v>
      </c>
      <c r="BC3936" t="n">
        <v>52.567</v>
      </c>
      <c r="BD3936" t="n">
        <v>52.567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2111</v>
      </c>
      <c r="F3937" t="n">
        <v>529924</v>
      </c>
      <c r="G3937" t="s">
        <v>74</v>
      </c>
      <c r="H3937" t="s">
        <v>75</v>
      </c>
      <c r="I3937" t="s"/>
      <c r="J3937" t="s">
        <v>74</v>
      </c>
      <c r="K3937" t="n">
        <v>71.2</v>
      </c>
      <c r="L3937" t="s">
        <v>76</v>
      </c>
      <c r="M3937" t="s"/>
      <c r="N3937" t="s">
        <v>93</v>
      </c>
      <c r="O3937" t="s">
        <v>78</v>
      </c>
      <c r="P3937" t="s">
        <v>2112</v>
      </c>
      <c r="Q3937" t="s"/>
      <c r="R3937" t="s">
        <v>112</v>
      </c>
      <c r="S3937" t="s">
        <v>2109</v>
      </c>
      <c r="T3937" t="s">
        <v>81</v>
      </c>
      <c r="U3937" t="s">
        <v>82</v>
      </c>
      <c r="V3937" t="s">
        <v>83</v>
      </c>
      <c r="W3937" t="s">
        <v>109</v>
      </c>
      <c r="X3937" t="s"/>
      <c r="Y3937" t="s">
        <v>85</v>
      </c>
      <c r="Z3937">
        <f>HYPERLINK("https://hotel-media.eclerx.com/savepage/tk_15462415159489875_sr_189.html","info")</f>
        <v/>
      </c>
      <c r="AA3937" t="n">
        <v>7269</v>
      </c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119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162976</v>
      </c>
      <c r="AZ3937" t="s">
        <v>2113</v>
      </c>
      <c r="BA3937" t="s"/>
      <c r="BB3937" t="n">
        <v>1</v>
      </c>
      <c r="BC3937" t="n">
        <v>52.506178</v>
      </c>
      <c r="BD3937" t="n">
        <v>52.506178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2111</v>
      </c>
      <c r="F3938" t="n">
        <v>529924</v>
      </c>
      <c r="G3938" t="s">
        <v>74</v>
      </c>
      <c r="H3938" t="s">
        <v>75</v>
      </c>
      <c r="I3938" t="s"/>
      <c r="J3938" t="s">
        <v>74</v>
      </c>
      <c r="K3938" t="n">
        <v>89</v>
      </c>
      <c r="L3938" t="s">
        <v>76</v>
      </c>
      <c r="M3938" t="s"/>
      <c r="N3938" t="s">
        <v>95</v>
      </c>
      <c r="O3938" t="s">
        <v>78</v>
      </c>
      <c r="P3938" t="s">
        <v>2112</v>
      </c>
      <c r="Q3938" t="s"/>
      <c r="R3938" t="s">
        <v>112</v>
      </c>
      <c r="S3938" t="s">
        <v>1179</v>
      </c>
      <c r="T3938" t="s">
        <v>81</v>
      </c>
      <c r="U3938" t="s">
        <v>82</v>
      </c>
      <c r="V3938" t="s">
        <v>83</v>
      </c>
      <c r="W3938" t="s">
        <v>109</v>
      </c>
      <c r="X3938" t="s"/>
      <c r="Y3938" t="s">
        <v>85</v>
      </c>
      <c r="Z3938">
        <f>HYPERLINK("https://hotel-media.eclerx.com/savepage/tk_15462415159489875_sr_189.html","info")</f>
        <v/>
      </c>
      <c r="AA3938" t="n">
        <v>7269</v>
      </c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119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162976</v>
      </c>
      <c r="AZ3938" t="s">
        <v>2113</v>
      </c>
      <c r="BA3938" t="s"/>
      <c r="BB3938" t="n">
        <v>1</v>
      </c>
      <c r="BC3938" t="n">
        <v>52.506178</v>
      </c>
      <c r="BD3938" t="n">
        <v>52.506178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2111</v>
      </c>
      <c r="F3939" t="n">
        <v>529924</v>
      </c>
      <c r="G3939" t="s">
        <v>74</v>
      </c>
      <c r="H3939" t="s">
        <v>75</v>
      </c>
      <c r="I3939" t="s"/>
      <c r="J3939" t="s">
        <v>74</v>
      </c>
      <c r="K3939" t="n">
        <v>99</v>
      </c>
      <c r="L3939" t="s">
        <v>76</v>
      </c>
      <c r="M3939" t="s"/>
      <c r="N3939" t="s">
        <v>201</v>
      </c>
      <c r="O3939" t="s">
        <v>78</v>
      </c>
      <c r="P3939" t="s">
        <v>2112</v>
      </c>
      <c r="Q3939" t="s"/>
      <c r="R3939" t="s">
        <v>112</v>
      </c>
      <c r="S3939" t="s">
        <v>200</v>
      </c>
      <c r="T3939" t="s">
        <v>81</v>
      </c>
      <c r="U3939" t="s">
        <v>82</v>
      </c>
      <c r="V3939" t="s">
        <v>83</v>
      </c>
      <c r="W3939" t="s">
        <v>109</v>
      </c>
      <c r="X3939" t="s"/>
      <c r="Y3939" t="s">
        <v>85</v>
      </c>
      <c r="Z3939">
        <f>HYPERLINK("https://hotel-media.eclerx.com/savepage/tk_15462415159489875_sr_189.html","info")</f>
        <v/>
      </c>
      <c r="AA3939" t="n">
        <v>7269</v>
      </c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119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162976</v>
      </c>
      <c r="AZ3939" t="s">
        <v>2113</v>
      </c>
      <c r="BA3939" t="s"/>
      <c r="BB3939" t="n">
        <v>1</v>
      </c>
      <c r="BC3939" t="n">
        <v>52.506178</v>
      </c>
      <c r="BD3939" t="n">
        <v>52.506178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2542</v>
      </c>
      <c r="F3940" t="n">
        <v>-1</v>
      </c>
      <c r="G3940" t="s">
        <v>74</v>
      </c>
      <c r="H3940" t="s">
        <v>75</v>
      </c>
      <c r="I3940" t="s"/>
      <c r="J3940" t="s">
        <v>74</v>
      </c>
      <c r="K3940" t="n">
        <v>67</v>
      </c>
      <c r="L3940" t="s">
        <v>76</v>
      </c>
      <c r="M3940" t="s"/>
      <c r="N3940" t="s">
        <v>787</v>
      </c>
      <c r="O3940" t="s">
        <v>78</v>
      </c>
      <c r="P3940" t="s">
        <v>2542</v>
      </c>
      <c r="Q3940" t="s"/>
      <c r="R3940" t="s">
        <v>171</v>
      </c>
      <c r="S3940" t="s">
        <v>381</v>
      </c>
      <c r="T3940" t="s">
        <v>81</v>
      </c>
      <c r="U3940" t="s">
        <v>82</v>
      </c>
      <c r="V3940" t="s">
        <v>83</v>
      </c>
      <c r="W3940" t="s">
        <v>109</v>
      </c>
      <c r="X3940" t="s"/>
      <c r="Y3940" t="s">
        <v>85</v>
      </c>
      <c r="Z3940">
        <f>HYPERLINK("https://hotel-media.eclerx.com/savepage/tk_15462421128510149_sr_188.html","info")</f>
        <v/>
      </c>
      <c r="AA3940" t="n">
        <v>-8979261</v>
      </c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458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8979261</v>
      </c>
      <c r="AZ3940" t="s">
        <v>2543</v>
      </c>
      <c r="BA3940" t="s"/>
      <c r="BB3940" t="n">
        <v>252915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2542</v>
      </c>
      <c r="F3941" t="n">
        <v>-1</v>
      </c>
      <c r="G3941" t="s">
        <v>74</v>
      </c>
      <c r="H3941" t="s">
        <v>75</v>
      </c>
      <c r="I3941" t="s"/>
      <c r="J3941" t="s">
        <v>74</v>
      </c>
      <c r="K3941" t="n">
        <v>72</v>
      </c>
      <c r="L3941" t="s">
        <v>76</v>
      </c>
      <c r="M3941" t="s"/>
      <c r="N3941" t="s">
        <v>2544</v>
      </c>
      <c r="O3941" t="s">
        <v>78</v>
      </c>
      <c r="P3941" t="s">
        <v>2542</v>
      </c>
      <c r="Q3941" t="s"/>
      <c r="R3941" t="s">
        <v>171</v>
      </c>
      <c r="S3941" t="s">
        <v>650</v>
      </c>
      <c r="T3941" t="s">
        <v>81</v>
      </c>
      <c r="U3941" t="s">
        <v>82</v>
      </c>
      <c r="V3941" t="s">
        <v>83</v>
      </c>
      <c r="W3941" t="s">
        <v>109</v>
      </c>
      <c r="X3941" t="s"/>
      <c r="Y3941" t="s">
        <v>85</v>
      </c>
      <c r="Z3941">
        <f>HYPERLINK("https://hotel-media.eclerx.com/savepage/tk_15462421128510149_sr_188.html","info")</f>
        <v/>
      </c>
      <c r="AA3941" t="n">
        <v>-8979261</v>
      </c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458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8979261</v>
      </c>
      <c r="AZ3941" t="s">
        <v>2543</v>
      </c>
      <c r="BA3941" t="s"/>
      <c r="BB3941" t="n">
        <v>252915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2542</v>
      </c>
      <c r="F3942" t="n">
        <v>-1</v>
      </c>
      <c r="G3942" t="s">
        <v>74</v>
      </c>
      <c r="H3942" t="s">
        <v>75</v>
      </c>
      <c r="I3942" t="s"/>
      <c r="J3942" t="s">
        <v>74</v>
      </c>
      <c r="K3942" t="n">
        <v>100.99</v>
      </c>
      <c r="L3942" t="s">
        <v>76</v>
      </c>
      <c r="M3942" t="s"/>
      <c r="N3942" t="s">
        <v>2545</v>
      </c>
      <c r="O3942" t="s">
        <v>78</v>
      </c>
      <c r="P3942" t="s">
        <v>2542</v>
      </c>
      <c r="Q3942" t="s"/>
      <c r="R3942" t="s">
        <v>171</v>
      </c>
      <c r="S3942" t="s">
        <v>801</v>
      </c>
      <c r="T3942" t="s">
        <v>81</v>
      </c>
      <c r="U3942" t="s">
        <v>82</v>
      </c>
      <c r="V3942" t="s">
        <v>83</v>
      </c>
      <c r="W3942" t="s">
        <v>109</v>
      </c>
      <c r="X3942" t="s"/>
      <c r="Y3942" t="s">
        <v>85</v>
      </c>
      <c r="Z3942">
        <f>HYPERLINK("https://hotel-media.eclerx.com/savepage/tk_15462421128510149_sr_188.html","info")</f>
        <v/>
      </c>
      <c r="AA3942" t="n">
        <v>-8979261</v>
      </c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458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8979261</v>
      </c>
      <c r="AZ3942" t="s">
        <v>2543</v>
      </c>
      <c r="BA3942" t="s"/>
      <c r="BB3942" t="n">
        <v>252915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1797</v>
      </c>
      <c r="F3943" t="n">
        <v>71623</v>
      </c>
      <c r="G3943" t="s">
        <v>74</v>
      </c>
      <c r="H3943" t="s">
        <v>75</v>
      </c>
      <c r="I3943" t="s"/>
      <c r="J3943" t="s">
        <v>74</v>
      </c>
      <c r="K3943" t="n">
        <v>97.90000000000001</v>
      </c>
      <c r="L3943" t="s">
        <v>76</v>
      </c>
      <c r="M3943" t="s"/>
      <c r="N3943" t="s">
        <v>93</v>
      </c>
      <c r="O3943" t="s">
        <v>78</v>
      </c>
      <c r="P3943" t="s">
        <v>1798</v>
      </c>
      <c r="Q3943" t="s"/>
      <c r="R3943" t="s">
        <v>171</v>
      </c>
      <c r="S3943" t="s">
        <v>1799</v>
      </c>
      <c r="T3943" t="s">
        <v>81</v>
      </c>
      <c r="U3943" t="s">
        <v>82</v>
      </c>
      <c r="V3943" t="s">
        <v>83</v>
      </c>
      <c r="W3943" t="s">
        <v>109</v>
      </c>
      <c r="X3943" t="s"/>
      <c r="Y3943" t="s">
        <v>85</v>
      </c>
      <c r="Z3943">
        <f>HYPERLINK("https://hotel-media.eclerx.com/savepage/tk_15462418671540444_sr_189.html","info")</f>
        <v/>
      </c>
      <c r="AA3943" t="n">
        <v>17540</v>
      </c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289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1491253</v>
      </c>
      <c r="AZ3943" t="s">
        <v>1800</v>
      </c>
      <c r="BA3943" t="s"/>
      <c r="BB3943" t="n">
        <v>50953</v>
      </c>
      <c r="BC3943" t="n">
        <v>52.487463</v>
      </c>
      <c r="BD3943" t="n">
        <v>52.487463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1797</v>
      </c>
      <c r="F3944" t="n">
        <v>71623</v>
      </c>
      <c r="G3944" t="s">
        <v>74</v>
      </c>
      <c r="H3944" t="s">
        <v>75</v>
      </c>
      <c r="I3944" t="s"/>
      <c r="J3944" t="s">
        <v>74</v>
      </c>
      <c r="K3944" t="n">
        <v>124.57</v>
      </c>
      <c r="L3944" t="s">
        <v>76</v>
      </c>
      <c r="M3944" t="s"/>
      <c r="N3944" t="s">
        <v>372</v>
      </c>
      <c r="O3944" t="s">
        <v>78</v>
      </c>
      <c r="P3944" t="s">
        <v>1798</v>
      </c>
      <c r="Q3944" t="s"/>
      <c r="R3944" t="s">
        <v>171</v>
      </c>
      <c r="S3944" t="s">
        <v>1801</v>
      </c>
      <c r="T3944" t="s">
        <v>81</v>
      </c>
      <c r="U3944" t="s">
        <v>82</v>
      </c>
      <c r="V3944" t="s">
        <v>83</v>
      </c>
      <c r="W3944" t="s">
        <v>84</v>
      </c>
      <c r="X3944" t="s"/>
      <c r="Y3944" t="s">
        <v>85</v>
      </c>
      <c r="Z3944">
        <f>HYPERLINK("https://hotel-media.eclerx.com/savepage/tk_15462418671540444_sr_189.html","info")</f>
        <v/>
      </c>
      <c r="AA3944" t="n">
        <v>17540</v>
      </c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289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1491253</v>
      </c>
      <c r="AZ3944" t="s">
        <v>1800</v>
      </c>
      <c r="BA3944" t="s"/>
      <c r="BB3944" t="n">
        <v>50953</v>
      </c>
      <c r="BC3944" t="n">
        <v>52.487463</v>
      </c>
      <c r="BD3944" t="n">
        <v>52.487463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2640</v>
      </c>
      <c r="F3945" t="n">
        <v>-1</v>
      </c>
      <c r="G3945" t="s">
        <v>74</v>
      </c>
      <c r="H3945" t="s">
        <v>75</v>
      </c>
      <c r="I3945" t="s"/>
      <c r="J3945" t="s">
        <v>74</v>
      </c>
      <c r="K3945" t="n">
        <v>89.23999999999999</v>
      </c>
      <c r="L3945" t="s">
        <v>76</v>
      </c>
      <c r="M3945" t="s"/>
      <c r="N3945" t="s">
        <v>93</v>
      </c>
      <c r="O3945" t="s">
        <v>78</v>
      </c>
      <c r="P3945" t="s">
        <v>2640</v>
      </c>
      <c r="Q3945" t="s"/>
      <c r="R3945" t="s">
        <v>171</v>
      </c>
      <c r="S3945" t="s">
        <v>2641</v>
      </c>
      <c r="T3945" t="s">
        <v>81</v>
      </c>
      <c r="U3945" t="s">
        <v>82</v>
      </c>
      <c r="V3945" t="s">
        <v>83</v>
      </c>
      <c r="W3945" t="s">
        <v>109</v>
      </c>
      <c r="X3945" t="s"/>
      <c r="Y3945" t="s">
        <v>85</v>
      </c>
      <c r="Z3945">
        <f>HYPERLINK("https://hotel-media.eclerx.com/savepage/tk_15462417565677311_sr_189.html","info")</f>
        <v/>
      </c>
      <c r="AA3945" t="n">
        <v>-2071707</v>
      </c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234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2071707</v>
      </c>
      <c r="AZ3945" t="s">
        <v>2642</v>
      </c>
      <c r="BA3945" t="s"/>
      <c r="BB3945" t="n">
        <v>421658</v>
      </c>
      <c r="BC3945" t="n">
        <v>52.498974</v>
      </c>
      <c r="BD3945" t="n">
        <v>52.498974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2640</v>
      </c>
      <c r="F3946" t="n">
        <v>-1</v>
      </c>
      <c r="G3946" t="s">
        <v>74</v>
      </c>
      <c r="H3946" t="s">
        <v>75</v>
      </c>
      <c r="I3946" t="s"/>
      <c r="J3946" t="s">
        <v>74</v>
      </c>
      <c r="K3946" t="n">
        <v>99</v>
      </c>
      <c r="L3946" t="s">
        <v>76</v>
      </c>
      <c r="M3946" t="s"/>
      <c r="N3946" t="s">
        <v>95</v>
      </c>
      <c r="O3946" t="s">
        <v>78</v>
      </c>
      <c r="P3946" t="s">
        <v>2640</v>
      </c>
      <c r="Q3946" t="s"/>
      <c r="R3946" t="s">
        <v>171</v>
      </c>
      <c r="S3946" t="s">
        <v>200</v>
      </c>
      <c r="T3946" t="s">
        <v>81</v>
      </c>
      <c r="U3946" t="s">
        <v>82</v>
      </c>
      <c r="V3946" t="s">
        <v>83</v>
      </c>
      <c r="W3946" t="s">
        <v>109</v>
      </c>
      <c r="X3946" t="s"/>
      <c r="Y3946" t="s">
        <v>85</v>
      </c>
      <c r="Z3946">
        <f>HYPERLINK("https://hotel-media.eclerx.com/savepage/tk_15462417565677311_sr_189.html","info")</f>
        <v/>
      </c>
      <c r="AA3946" t="n">
        <v>-2071707</v>
      </c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234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2071707</v>
      </c>
      <c r="AZ3946" t="s">
        <v>2642</v>
      </c>
      <c r="BA3946" t="s"/>
      <c r="BB3946" t="n">
        <v>421658</v>
      </c>
      <c r="BC3946" t="n">
        <v>52.498974</v>
      </c>
      <c r="BD3946" t="n">
        <v>52.498974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2640</v>
      </c>
      <c r="F3947" t="n">
        <v>-1</v>
      </c>
      <c r="G3947" t="s">
        <v>74</v>
      </c>
      <c r="H3947" t="s">
        <v>75</v>
      </c>
      <c r="I3947" t="s"/>
      <c r="J3947" t="s">
        <v>74</v>
      </c>
      <c r="K3947" t="n">
        <v>122.99</v>
      </c>
      <c r="L3947" t="s">
        <v>76</v>
      </c>
      <c r="M3947" t="s"/>
      <c r="N3947" t="s">
        <v>189</v>
      </c>
      <c r="O3947" t="s">
        <v>78</v>
      </c>
      <c r="P3947" t="s">
        <v>2640</v>
      </c>
      <c r="Q3947" t="s"/>
      <c r="R3947" t="s">
        <v>171</v>
      </c>
      <c r="S3947" t="s">
        <v>881</v>
      </c>
      <c r="T3947" t="s">
        <v>81</v>
      </c>
      <c r="U3947" t="s">
        <v>82</v>
      </c>
      <c r="V3947" t="s">
        <v>83</v>
      </c>
      <c r="W3947" t="s">
        <v>109</v>
      </c>
      <c r="X3947" t="s"/>
      <c r="Y3947" t="s">
        <v>85</v>
      </c>
      <c r="Z3947">
        <f>HYPERLINK("https://hotel-media.eclerx.com/savepage/tk_15462417565677311_sr_189.html","info")</f>
        <v/>
      </c>
      <c r="AA3947" t="n">
        <v>-2071707</v>
      </c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234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2071707</v>
      </c>
      <c r="AZ3947" t="s">
        <v>2642</v>
      </c>
      <c r="BA3947" t="s"/>
      <c r="BB3947" t="n">
        <v>421658</v>
      </c>
      <c r="BC3947" t="n">
        <v>52.498974</v>
      </c>
      <c r="BD3947" t="n">
        <v>52.498974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2640</v>
      </c>
      <c r="F3948" t="n">
        <v>-1</v>
      </c>
      <c r="G3948" t="s">
        <v>74</v>
      </c>
      <c r="H3948" t="s">
        <v>75</v>
      </c>
      <c r="I3948" t="s"/>
      <c r="J3948" t="s">
        <v>74</v>
      </c>
      <c r="K3948" t="n">
        <v>133</v>
      </c>
      <c r="L3948" t="s">
        <v>76</v>
      </c>
      <c r="M3948" t="s"/>
      <c r="N3948" t="s">
        <v>1621</v>
      </c>
      <c r="O3948" t="s">
        <v>78</v>
      </c>
      <c r="P3948" t="s">
        <v>2640</v>
      </c>
      <c r="Q3948" t="s"/>
      <c r="R3948" t="s">
        <v>171</v>
      </c>
      <c r="S3948" t="s">
        <v>731</v>
      </c>
      <c r="T3948" t="s">
        <v>81</v>
      </c>
      <c r="U3948" t="s">
        <v>82</v>
      </c>
      <c r="V3948" t="s">
        <v>83</v>
      </c>
      <c r="W3948" t="s">
        <v>109</v>
      </c>
      <c r="X3948" t="s"/>
      <c r="Y3948" t="s">
        <v>85</v>
      </c>
      <c r="Z3948">
        <f>HYPERLINK("https://hotel-media.eclerx.com/savepage/tk_15462417565677311_sr_189.html","info")</f>
        <v/>
      </c>
      <c r="AA3948" t="n">
        <v>-2071707</v>
      </c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234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2071707</v>
      </c>
      <c r="AZ3948" t="s">
        <v>2642</v>
      </c>
      <c r="BA3948" t="s"/>
      <c r="BB3948" t="n">
        <v>421658</v>
      </c>
      <c r="BC3948" t="n">
        <v>52.498974</v>
      </c>
      <c r="BD3948" t="n">
        <v>52.498974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2528</v>
      </c>
      <c r="F3949" t="n">
        <v>-1</v>
      </c>
      <c r="G3949" t="s">
        <v>74</v>
      </c>
      <c r="H3949" t="s">
        <v>75</v>
      </c>
      <c r="I3949" t="s"/>
      <c r="J3949" t="s">
        <v>74</v>
      </c>
      <c r="K3949" t="n">
        <v>105</v>
      </c>
      <c r="L3949" t="s">
        <v>76</v>
      </c>
      <c r="M3949" t="s"/>
      <c r="N3949" t="s">
        <v>104</v>
      </c>
      <c r="O3949" t="s">
        <v>78</v>
      </c>
      <c r="P3949" t="s">
        <v>2528</v>
      </c>
      <c r="Q3949" t="s"/>
      <c r="R3949" t="s">
        <v>171</v>
      </c>
      <c r="S3949" t="s">
        <v>225</v>
      </c>
      <c r="T3949" t="s">
        <v>81</v>
      </c>
      <c r="U3949" t="s">
        <v>82</v>
      </c>
      <c r="V3949" t="s">
        <v>83</v>
      </c>
      <c r="W3949" t="s">
        <v>84</v>
      </c>
      <c r="X3949" t="s"/>
      <c r="Y3949" t="s">
        <v>85</v>
      </c>
      <c r="Z3949">
        <f>HYPERLINK("https://hotel-media.eclerx.com/savepage/tk_15462421279442363_sr_188.html","info")</f>
        <v/>
      </c>
      <c r="AA3949" t="n">
        <v>-7164231</v>
      </c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464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7164231</v>
      </c>
      <c r="AZ3949" t="s">
        <v>2529</v>
      </c>
      <c r="BA3949" t="s"/>
      <c r="BB3949" t="n">
        <v>587035</v>
      </c>
      <c r="BC3949" t="n">
        <v>52.530185</v>
      </c>
      <c r="BD3949" t="n">
        <v>52.530185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2528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115</v>
      </c>
      <c r="L3950" t="s">
        <v>76</v>
      </c>
      <c r="M3950" t="s"/>
      <c r="N3950" t="s">
        <v>340</v>
      </c>
      <c r="O3950" t="s">
        <v>78</v>
      </c>
      <c r="P3950" t="s">
        <v>2528</v>
      </c>
      <c r="Q3950" t="s"/>
      <c r="R3950" t="s">
        <v>171</v>
      </c>
      <c r="S3950" t="s">
        <v>226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>
        <f>HYPERLINK("https://hotel-media.eclerx.com/savepage/tk_15462421279442363_sr_188.html","info")</f>
        <v/>
      </c>
      <c r="AA3950" t="n">
        <v>-7164231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464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7164231</v>
      </c>
      <c r="AZ3950" t="s">
        <v>2529</v>
      </c>
      <c r="BA3950" t="s"/>
      <c r="BB3950" t="n">
        <v>587035</v>
      </c>
      <c r="BC3950" t="n">
        <v>52.530185</v>
      </c>
      <c r="BD3950" t="n">
        <v>52.530185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1942</v>
      </c>
      <c r="F3951" t="n">
        <v>341931</v>
      </c>
      <c r="G3951" t="s">
        <v>74</v>
      </c>
      <c r="H3951" t="s">
        <v>75</v>
      </c>
      <c r="I3951" t="s"/>
      <c r="J3951" t="s">
        <v>74</v>
      </c>
      <c r="K3951" t="n">
        <v>84.78</v>
      </c>
      <c r="L3951" t="s">
        <v>76</v>
      </c>
      <c r="M3951" t="s"/>
      <c r="N3951" t="s">
        <v>93</v>
      </c>
      <c r="O3951" t="s">
        <v>78</v>
      </c>
      <c r="P3951" t="s">
        <v>1943</v>
      </c>
      <c r="Q3951" t="s"/>
      <c r="R3951" t="s">
        <v>112</v>
      </c>
      <c r="S3951" t="s">
        <v>1944</v>
      </c>
      <c r="T3951" t="s">
        <v>81</v>
      </c>
      <c r="U3951" t="s">
        <v>82</v>
      </c>
      <c r="V3951" t="s">
        <v>83</v>
      </c>
      <c r="W3951" t="s">
        <v>109</v>
      </c>
      <c r="X3951" t="s"/>
      <c r="Y3951" t="s">
        <v>85</v>
      </c>
      <c r="Z3951">
        <f>HYPERLINK("https://hotel-media.eclerx.com/savepage/tk_15462421553850663_sr_188.html","info")</f>
        <v/>
      </c>
      <c r="AA3951" t="n">
        <v>26782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479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163211</v>
      </c>
      <c r="AZ3951" t="s">
        <v>1945</v>
      </c>
      <c r="BA3951" t="s"/>
      <c r="BB3951" t="n">
        <v>3198</v>
      </c>
      <c r="BC3951" t="n">
        <v>52.503498</v>
      </c>
      <c r="BD3951" t="n">
        <v>52.503498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1942</v>
      </c>
      <c r="F3952" t="n">
        <v>341931</v>
      </c>
      <c r="G3952" t="s">
        <v>74</v>
      </c>
      <c r="H3952" t="s">
        <v>75</v>
      </c>
      <c r="I3952" t="s"/>
      <c r="J3952" t="s">
        <v>74</v>
      </c>
      <c r="K3952" t="n">
        <v>99.75</v>
      </c>
      <c r="L3952" t="s">
        <v>76</v>
      </c>
      <c r="M3952" t="s"/>
      <c r="N3952" t="s">
        <v>183</v>
      </c>
      <c r="O3952" t="s">
        <v>78</v>
      </c>
      <c r="P3952" t="s">
        <v>1943</v>
      </c>
      <c r="Q3952" t="s"/>
      <c r="R3952" t="s">
        <v>112</v>
      </c>
      <c r="S3952" t="s">
        <v>644</v>
      </c>
      <c r="T3952" t="s">
        <v>81</v>
      </c>
      <c r="U3952" t="s">
        <v>82</v>
      </c>
      <c r="V3952" t="s">
        <v>83</v>
      </c>
      <c r="W3952" t="s">
        <v>109</v>
      </c>
      <c r="X3952" t="s"/>
      <c r="Y3952" t="s">
        <v>85</v>
      </c>
      <c r="Z3952">
        <f>HYPERLINK("https://hotel-media.eclerx.com/savepage/tk_15462421553850663_sr_188.html","info")</f>
        <v/>
      </c>
      <c r="AA3952" t="n">
        <v>26782</v>
      </c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479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163211</v>
      </c>
      <c r="AZ3952" t="s">
        <v>1945</v>
      </c>
      <c r="BA3952" t="s"/>
      <c r="BB3952" t="n">
        <v>3198</v>
      </c>
      <c r="BC3952" t="n">
        <v>52.503498</v>
      </c>
      <c r="BD3952" t="n">
        <v>52.503498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1942</v>
      </c>
      <c r="F3953" t="n">
        <v>341931</v>
      </c>
      <c r="G3953" t="s">
        <v>74</v>
      </c>
      <c r="H3953" t="s">
        <v>75</v>
      </c>
      <c r="I3953" t="s"/>
      <c r="J3953" t="s">
        <v>74</v>
      </c>
      <c r="K3953" t="n">
        <v>89.25</v>
      </c>
      <c r="L3953" t="s">
        <v>76</v>
      </c>
      <c r="M3953" t="s"/>
      <c r="N3953" t="s">
        <v>1946</v>
      </c>
      <c r="O3953" t="s">
        <v>78</v>
      </c>
      <c r="P3953" t="s">
        <v>1943</v>
      </c>
      <c r="Q3953" t="s"/>
      <c r="R3953" t="s">
        <v>112</v>
      </c>
      <c r="S3953" t="s">
        <v>1303</v>
      </c>
      <c r="T3953" t="s">
        <v>81</v>
      </c>
      <c r="U3953" t="s">
        <v>82</v>
      </c>
      <c r="V3953" t="s">
        <v>83</v>
      </c>
      <c r="W3953" t="s">
        <v>109</v>
      </c>
      <c r="X3953" t="s"/>
      <c r="Y3953" t="s">
        <v>85</v>
      </c>
      <c r="Z3953">
        <f>HYPERLINK("https://hotel-media.eclerx.com/savepage/tk_15462421553850663_sr_188.html","info")</f>
        <v/>
      </c>
      <c r="AA3953" t="n">
        <v>26782</v>
      </c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479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163211</v>
      </c>
      <c r="AZ3953" t="s">
        <v>1945</v>
      </c>
      <c r="BA3953" t="s"/>
      <c r="BB3953" t="n">
        <v>3198</v>
      </c>
      <c r="BC3953" t="n">
        <v>52.503498</v>
      </c>
      <c r="BD3953" t="n">
        <v>52.503498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1942</v>
      </c>
      <c r="F3954" t="n">
        <v>341931</v>
      </c>
      <c r="G3954" t="s">
        <v>74</v>
      </c>
      <c r="H3954" t="s">
        <v>75</v>
      </c>
      <c r="I3954" t="s"/>
      <c r="J3954" t="s">
        <v>74</v>
      </c>
      <c r="K3954" t="n">
        <v>99.75</v>
      </c>
      <c r="L3954" t="s">
        <v>76</v>
      </c>
      <c r="M3954" t="s"/>
      <c r="N3954" t="s">
        <v>183</v>
      </c>
      <c r="O3954" t="s">
        <v>78</v>
      </c>
      <c r="P3954" t="s">
        <v>1943</v>
      </c>
      <c r="Q3954" t="s"/>
      <c r="R3954" t="s">
        <v>112</v>
      </c>
      <c r="S3954" t="s">
        <v>644</v>
      </c>
      <c r="T3954" t="s">
        <v>81</v>
      </c>
      <c r="U3954" t="s">
        <v>82</v>
      </c>
      <c r="V3954" t="s">
        <v>83</v>
      </c>
      <c r="W3954" t="s">
        <v>109</v>
      </c>
      <c r="X3954" t="s"/>
      <c r="Y3954" t="s">
        <v>85</v>
      </c>
      <c r="Z3954">
        <f>HYPERLINK("https://hotel-media.eclerx.com/savepage/tk_15462421553850663_sr_188.html","info")</f>
        <v/>
      </c>
      <c r="AA3954" t="n">
        <v>26782</v>
      </c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479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163211</v>
      </c>
      <c r="AZ3954" t="s">
        <v>1945</v>
      </c>
      <c r="BA3954" t="s"/>
      <c r="BB3954" t="n">
        <v>3198</v>
      </c>
      <c r="BC3954" t="n">
        <v>52.503498</v>
      </c>
      <c r="BD3954" t="n">
        <v>52.503498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1942</v>
      </c>
      <c r="F3955" t="n">
        <v>341931</v>
      </c>
      <c r="G3955" t="s">
        <v>74</v>
      </c>
      <c r="H3955" t="s">
        <v>75</v>
      </c>
      <c r="I3955" t="s"/>
      <c r="J3955" t="s">
        <v>74</v>
      </c>
      <c r="K3955" t="n">
        <v>133.75</v>
      </c>
      <c r="L3955" t="s">
        <v>76</v>
      </c>
      <c r="M3955" t="s"/>
      <c r="N3955" t="s">
        <v>183</v>
      </c>
      <c r="O3955" t="s">
        <v>78</v>
      </c>
      <c r="P3955" t="s">
        <v>1943</v>
      </c>
      <c r="Q3955" t="s"/>
      <c r="R3955" t="s">
        <v>112</v>
      </c>
      <c r="S3955" t="s">
        <v>1947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>
        <f>HYPERLINK("https://hotel-media.eclerx.com/savepage/tk_15462421553850663_sr_188.html","info")</f>
        <v/>
      </c>
      <c r="AA3955" t="n">
        <v>26782</v>
      </c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479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163211</v>
      </c>
      <c r="AZ3955" t="s">
        <v>1945</v>
      </c>
      <c r="BA3955" t="s"/>
      <c r="BB3955" t="n">
        <v>3198</v>
      </c>
      <c r="BC3955" t="n">
        <v>52.503498</v>
      </c>
      <c r="BD3955" t="n">
        <v>52.503498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2225</v>
      </c>
      <c r="F3956" t="n">
        <v>-1</v>
      </c>
      <c r="G3956" t="s">
        <v>74</v>
      </c>
      <c r="H3956" t="s">
        <v>75</v>
      </c>
      <c r="I3956" t="s"/>
      <c r="J3956" t="s">
        <v>74</v>
      </c>
      <c r="K3956" t="n">
        <v>46.75</v>
      </c>
      <c r="L3956" t="s">
        <v>76</v>
      </c>
      <c r="M3956" t="s"/>
      <c r="N3956" t="s">
        <v>93</v>
      </c>
      <c r="O3956" t="s">
        <v>78</v>
      </c>
      <c r="P3956" t="s">
        <v>2225</v>
      </c>
      <c r="Q3956" t="s"/>
      <c r="R3956" t="s">
        <v>269</v>
      </c>
      <c r="S3956" t="s">
        <v>792</v>
      </c>
      <c r="T3956" t="s">
        <v>81</v>
      </c>
      <c r="U3956" t="s">
        <v>82</v>
      </c>
      <c r="V3956" t="s">
        <v>83</v>
      </c>
      <c r="W3956" t="s">
        <v>109</v>
      </c>
      <c r="X3956" t="s"/>
      <c r="Y3956" t="s">
        <v>85</v>
      </c>
      <c r="Z3956">
        <f>HYPERLINK("https://hotel-media.eclerx.com/savepage/tk_1546241526375709_sr_188.html","info")</f>
        <v/>
      </c>
      <c r="AA3956" t="n">
        <v>-2071757</v>
      </c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139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2071757</v>
      </c>
      <c r="AZ3956" t="s">
        <v>2226</v>
      </c>
      <c r="BA3956" t="s"/>
      <c r="BB3956" t="n">
        <v>145165</v>
      </c>
      <c r="BC3956" t="n">
        <v>52.45855</v>
      </c>
      <c r="BD3956" t="n">
        <v>52.45855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2225</v>
      </c>
      <c r="F3957" t="n">
        <v>-1</v>
      </c>
      <c r="G3957" t="s">
        <v>74</v>
      </c>
      <c r="H3957" t="s">
        <v>75</v>
      </c>
      <c r="I3957" t="s"/>
      <c r="J3957" t="s">
        <v>74</v>
      </c>
      <c r="K3957" t="n">
        <v>55</v>
      </c>
      <c r="L3957" t="s">
        <v>76</v>
      </c>
      <c r="M3957" t="s"/>
      <c r="N3957" t="s">
        <v>95</v>
      </c>
      <c r="O3957" t="s">
        <v>78</v>
      </c>
      <c r="P3957" t="s">
        <v>2225</v>
      </c>
      <c r="Q3957" t="s"/>
      <c r="R3957" t="s">
        <v>269</v>
      </c>
      <c r="S3957" t="s">
        <v>231</v>
      </c>
      <c r="T3957" t="s">
        <v>81</v>
      </c>
      <c r="U3957" t="s">
        <v>82</v>
      </c>
      <c r="V3957" t="s">
        <v>83</v>
      </c>
      <c r="W3957" t="s">
        <v>109</v>
      </c>
      <c r="X3957" t="s"/>
      <c r="Y3957" t="s">
        <v>85</v>
      </c>
      <c r="Z3957">
        <f>HYPERLINK("https://hotel-media.eclerx.com/savepage/tk_1546241526375709_sr_188.html","info")</f>
        <v/>
      </c>
      <c r="AA3957" t="n">
        <v>-2071757</v>
      </c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139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2071757</v>
      </c>
      <c r="AZ3957" t="s">
        <v>2226</v>
      </c>
      <c r="BA3957" t="s"/>
      <c r="BB3957" t="n">
        <v>145165</v>
      </c>
      <c r="BC3957" t="n">
        <v>52.45855</v>
      </c>
      <c r="BD3957" t="n">
        <v>52.45855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2225</v>
      </c>
      <c r="F3958" t="n">
        <v>-1</v>
      </c>
      <c r="G3958" t="s">
        <v>74</v>
      </c>
      <c r="H3958" t="s">
        <v>75</v>
      </c>
      <c r="I3958" t="s"/>
      <c r="J3958" t="s">
        <v>74</v>
      </c>
      <c r="K3958" t="n">
        <v>65</v>
      </c>
      <c r="L3958" t="s">
        <v>76</v>
      </c>
      <c r="M3958" t="s"/>
      <c r="N3958" t="s">
        <v>201</v>
      </c>
      <c r="O3958" t="s">
        <v>78</v>
      </c>
      <c r="P3958" t="s">
        <v>2225</v>
      </c>
      <c r="Q3958" t="s"/>
      <c r="R3958" t="s">
        <v>269</v>
      </c>
      <c r="S3958" t="s">
        <v>363</v>
      </c>
      <c r="T3958" t="s">
        <v>81</v>
      </c>
      <c r="U3958" t="s">
        <v>82</v>
      </c>
      <c r="V3958" t="s">
        <v>83</v>
      </c>
      <c r="W3958" t="s">
        <v>109</v>
      </c>
      <c r="X3958" t="s"/>
      <c r="Y3958" t="s">
        <v>85</v>
      </c>
      <c r="Z3958">
        <f>HYPERLINK("https://hotel-media.eclerx.com/savepage/tk_1546241526375709_sr_188.html","info")</f>
        <v/>
      </c>
      <c r="AA3958" t="n">
        <v>-2071757</v>
      </c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139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2071757</v>
      </c>
      <c r="AZ3958" t="s">
        <v>2226</v>
      </c>
      <c r="BA3958" t="s"/>
      <c r="BB3958" t="n">
        <v>145165</v>
      </c>
      <c r="BC3958" t="n">
        <v>52.45855</v>
      </c>
      <c r="BD3958" t="n">
        <v>52.45855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2518</v>
      </c>
      <c r="F3959" t="n">
        <v>-1</v>
      </c>
      <c r="G3959" t="s">
        <v>74</v>
      </c>
      <c r="H3959" t="s">
        <v>75</v>
      </c>
      <c r="I3959" t="s"/>
      <c r="J3959" t="s">
        <v>74</v>
      </c>
      <c r="K3959" t="n">
        <v>96.63</v>
      </c>
      <c r="L3959" t="s">
        <v>76</v>
      </c>
      <c r="M3959" t="s"/>
      <c r="N3959" t="s">
        <v>104</v>
      </c>
      <c r="O3959" t="s">
        <v>78</v>
      </c>
      <c r="P3959" t="s">
        <v>2518</v>
      </c>
      <c r="Q3959" t="s"/>
      <c r="R3959" t="s">
        <v>171</v>
      </c>
      <c r="S3959" t="s">
        <v>2519</v>
      </c>
      <c r="T3959" t="s">
        <v>81</v>
      </c>
      <c r="U3959" t="s">
        <v>82</v>
      </c>
      <c r="V3959" t="s">
        <v>83</v>
      </c>
      <c r="W3959" t="s">
        <v>109</v>
      </c>
      <c r="X3959" t="s"/>
      <c r="Y3959" t="s">
        <v>85</v>
      </c>
      <c r="Z3959">
        <f>HYPERLINK("https://hotel-media.eclerx.com/savepage/tk_1546241543028311_sr_189.html","info")</f>
        <v/>
      </c>
      <c r="AA3959" t="n">
        <v>-2071513</v>
      </c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132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2071513</v>
      </c>
      <c r="AZ3959" t="s">
        <v>2520</v>
      </c>
      <c r="BA3959" t="s"/>
      <c r="BB3959" t="n">
        <v>60647</v>
      </c>
      <c r="BC3959" t="n">
        <v>52.50329</v>
      </c>
      <c r="BD3959" t="n">
        <v>52.50329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2518</v>
      </c>
      <c r="F3960" t="n">
        <v>-1</v>
      </c>
      <c r="G3960" t="s">
        <v>74</v>
      </c>
      <c r="H3960" t="s">
        <v>75</v>
      </c>
      <c r="I3960" t="s"/>
      <c r="J3960" t="s">
        <v>74</v>
      </c>
      <c r="K3960" t="n">
        <v>107.92</v>
      </c>
      <c r="L3960" t="s">
        <v>76</v>
      </c>
      <c r="M3960" t="s"/>
      <c r="N3960" t="s">
        <v>182</v>
      </c>
      <c r="O3960" t="s">
        <v>78</v>
      </c>
      <c r="P3960" t="s">
        <v>2518</v>
      </c>
      <c r="Q3960" t="s"/>
      <c r="R3960" t="s">
        <v>171</v>
      </c>
      <c r="S3960" t="s">
        <v>2521</v>
      </c>
      <c r="T3960" t="s">
        <v>81</v>
      </c>
      <c r="U3960" t="s">
        <v>82</v>
      </c>
      <c r="V3960" t="s">
        <v>83</v>
      </c>
      <c r="W3960" t="s">
        <v>109</v>
      </c>
      <c r="X3960" t="s"/>
      <c r="Y3960" t="s">
        <v>85</v>
      </c>
      <c r="Z3960">
        <f>HYPERLINK("https://hotel-media.eclerx.com/savepage/tk_1546241543028311_sr_189.html","info")</f>
        <v/>
      </c>
      <c r="AA3960" t="n">
        <v>-2071513</v>
      </c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132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2071513</v>
      </c>
      <c r="AZ3960" t="s">
        <v>2520</v>
      </c>
      <c r="BA3960" t="s"/>
      <c r="BB3960" t="n">
        <v>60647</v>
      </c>
      <c r="BC3960" t="n">
        <v>52.50329</v>
      </c>
      <c r="BD3960" t="n">
        <v>52.50329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2518</v>
      </c>
      <c r="F3961" t="n">
        <v>-1</v>
      </c>
      <c r="G3961" t="s">
        <v>74</v>
      </c>
      <c r="H3961" t="s">
        <v>75</v>
      </c>
      <c r="I3961" t="s"/>
      <c r="J3961" t="s">
        <v>74</v>
      </c>
      <c r="K3961" t="n">
        <v>129.91</v>
      </c>
      <c r="L3961" t="s">
        <v>76</v>
      </c>
      <c r="M3961" t="s"/>
      <c r="N3961" t="s">
        <v>2522</v>
      </c>
      <c r="O3961" t="s">
        <v>78</v>
      </c>
      <c r="P3961" t="s">
        <v>2518</v>
      </c>
      <c r="Q3961" t="s"/>
      <c r="R3961" t="s">
        <v>171</v>
      </c>
      <c r="S3961" t="s">
        <v>2523</v>
      </c>
      <c r="T3961" t="s">
        <v>81</v>
      </c>
      <c r="U3961" t="s">
        <v>82</v>
      </c>
      <c r="V3961" t="s">
        <v>83</v>
      </c>
      <c r="W3961" t="s">
        <v>109</v>
      </c>
      <c r="X3961" t="s"/>
      <c r="Y3961" t="s">
        <v>85</v>
      </c>
      <c r="Z3961">
        <f>HYPERLINK("https://hotel-media.eclerx.com/savepage/tk_1546241543028311_sr_189.html","info")</f>
        <v/>
      </c>
      <c r="AA3961" t="n">
        <v>-2071513</v>
      </c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132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2071513</v>
      </c>
      <c r="AZ3961" t="s">
        <v>2520</v>
      </c>
      <c r="BA3961" t="s"/>
      <c r="BB3961" t="n">
        <v>60647</v>
      </c>
      <c r="BC3961" t="n">
        <v>52.50329</v>
      </c>
      <c r="BD3961" t="n">
        <v>52.50329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2518</v>
      </c>
      <c r="F3962" t="n">
        <v>-1</v>
      </c>
      <c r="G3962" t="s">
        <v>74</v>
      </c>
      <c r="H3962" t="s">
        <v>75</v>
      </c>
      <c r="I3962" t="s"/>
      <c r="J3962" t="s">
        <v>74</v>
      </c>
      <c r="K3962" t="n">
        <v>171.61</v>
      </c>
      <c r="L3962" t="s">
        <v>76</v>
      </c>
      <c r="M3962" t="s"/>
      <c r="N3962" t="s">
        <v>2522</v>
      </c>
      <c r="O3962" t="s">
        <v>78</v>
      </c>
      <c r="P3962" t="s">
        <v>2518</v>
      </c>
      <c r="Q3962" t="s"/>
      <c r="R3962" t="s">
        <v>171</v>
      </c>
      <c r="S3962" t="s">
        <v>2524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>
        <f>HYPERLINK("https://hotel-media.eclerx.com/savepage/tk_1546241543028311_sr_189.html","info")</f>
        <v/>
      </c>
      <c r="AA3962" t="n">
        <v>-2071513</v>
      </c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132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2071513</v>
      </c>
      <c r="AZ3962" t="s">
        <v>2520</v>
      </c>
      <c r="BA3962" t="s"/>
      <c r="BB3962" t="n">
        <v>60647</v>
      </c>
      <c r="BC3962" t="n">
        <v>52.50329</v>
      </c>
      <c r="BD3962" t="n">
        <v>52.50329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2359</v>
      </c>
      <c r="F3963" t="n">
        <v>2650398</v>
      </c>
      <c r="G3963" t="s">
        <v>74</v>
      </c>
      <c r="H3963" t="s">
        <v>75</v>
      </c>
      <c r="I3963" t="s"/>
      <c r="J3963" t="s">
        <v>74</v>
      </c>
      <c r="K3963" t="n">
        <v>68</v>
      </c>
      <c r="L3963" t="s">
        <v>76</v>
      </c>
      <c r="M3963" t="s"/>
      <c r="N3963" t="s">
        <v>93</v>
      </c>
      <c r="O3963" t="s">
        <v>78</v>
      </c>
      <c r="P3963" t="s">
        <v>2360</v>
      </c>
      <c r="Q3963" t="s"/>
      <c r="R3963" t="s">
        <v>112</v>
      </c>
      <c r="S3963" t="s">
        <v>648</v>
      </c>
      <c r="T3963" t="s">
        <v>81</v>
      </c>
      <c r="U3963" t="s">
        <v>82</v>
      </c>
      <c r="V3963" t="s">
        <v>83</v>
      </c>
      <c r="W3963" t="s">
        <v>109</v>
      </c>
      <c r="X3963" t="s"/>
      <c r="Y3963" t="s">
        <v>85</v>
      </c>
      <c r="Z3963">
        <f>HYPERLINK("https://hotel-media.eclerx.com/savepage/tk_15462421706417708_sr_189.html","info")</f>
        <v/>
      </c>
      <c r="AA3963" t="n">
        <v>273541</v>
      </c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428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2071547</v>
      </c>
      <c r="AZ3963" t="s"/>
      <c r="BA3963" t="s"/>
      <c r="BB3963" t="n">
        <v>547180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2359</v>
      </c>
      <c r="F3964" t="n">
        <v>2650398</v>
      </c>
      <c r="G3964" t="s">
        <v>74</v>
      </c>
      <c r="H3964" t="s">
        <v>75</v>
      </c>
      <c r="I3964" t="s"/>
      <c r="J3964" t="s">
        <v>74</v>
      </c>
      <c r="K3964" t="n">
        <v>68.01000000000001</v>
      </c>
      <c r="L3964" t="s">
        <v>76</v>
      </c>
      <c r="M3964" t="s"/>
      <c r="N3964" t="s">
        <v>2361</v>
      </c>
      <c r="O3964" t="s">
        <v>78</v>
      </c>
      <c r="P3964" t="s">
        <v>2360</v>
      </c>
      <c r="Q3964" t="s"/>
      <c r="R3964" t="s">
        <v>112</v>
      </c>
      <c r="S3964" t="s">
        <v>388</v>
      </c>
      <c r="T3964" t="s">
        <v>81</v>
      </c>
      <c r="U3964" t="s">
        <v>82</v>
      </c>
      <c r="V3964" t="s">
        <v>83</v>
      </c>
      <c r="W3964" t="s">
        <v>109</v>
      </c>
      <c r="X3964" t="s"/>
      <c r="Y3964" t="s">
        <v>85</v>
      </c>
      <c r="Z3964">
        <f>HYPERLINK("https://hotel-media.eclerx.com/savepage/tk_15462421706417708_sr_189.html","info")</f>
        <v/>
      </c>
      <c r="AA3964" t="n">
        <v>273541</v>
      </c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428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2071547</v>
      </c>
      <c r="AZ3964" t="s"/>
      <c r="BA3964" t="s"/>
      <c r="BB3964" t="n">
        <v>547180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2359</v>
      </c>
      <c r="F3965" t="n">
        <v>2650398</v>
      </c>
      <c r="G3965" t="s">
        <v>74</v>
      </c>
      <c r="H3965" t="s">
        <v>75</v>
      </c>
      <c r="I3965" t="s"/>
      <c r="J3965" t="s">
        <v>74</v>
      </c>
      <c r="K3965" t="n">
        <v>75</v>
      </c>
      <c r="L3965" t="s">
        <v>76</v>
      </c>
      <c r="M3965" t="s"/>
      <c r="N3965" t="s">
        <v>95</v>
      </c>
      <c r="O3965" t="s">
        <v>78</v>
      </c>
      <c r="P3965" t="s">
        <v>2360</v>
      </c>
      <c r="Q3965" t="s"/>
      <c r="R3965" t="s">
        <v>112</v>
      </c>
      <c r="S3965" t="s">
        <v>210</v>
      </c>
      <c r="T3965" t="s">
        <v>81</v>
      </c>
      <c r="U3965" t="s">
        <v>82</v>
      </c>
      <c r="V3965" t="s">
        <v>83</v>
      </c>
      <c r="W3965" t="s">
        <v>109</v>
      </c>
      <c r="X3965" t="s"/>
      <c r="Y3965" t="s">
        <v>85</v>
      </c>
      <c r="Z3965">
        <f>HYPERLINK("https://hotel-media.eclerx.com/savepage/tk_15462421706417708_sr_189.html","info")</f>
        <v/>
      </c>
      <c r="AA3965" t="n">
        <v>273541</v>
      </c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428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2071547</v>
      </c>
      <c r="AZ3965" t="s"/>
      <c r="BA3965" t="s"/>
      <c r="BB3965" t="n">
        <v>547180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2359</v>
      </c>
      <c r="F3966" t="n">
        <v>2650398</v>
      </c>
      <c r="G3966" t="s">
        <v>74</v>
      </c>
      <c r="H3966" t="s">
        <v>75</v>
      </c>
      <c r="I3966" t="s"/>
      <c r="J3966" t="s">
        <v>74</v>
      </c>
      <c r="K3966" t="n">
        <v>80</v>
      </c>
      <c r="L3966" t="s">
        <v>76</v>
      </c>
      <c r="M3966" t="s"/>
      <c r="N3966" t="s">
        <v>597</v>
      </c>
      <c r="O3966" t="s">
        <v>78</v>
      </c>
      <c r="P3966" t="s">
        <v>2360</v>
      </c>
      <c r="Q3966" t="s"/>
      <c r="R3966" t="s">
        <v>112</v>
      </c>
      <c r="S3966" t="s">
        <v>798</v>
      </c>
      <c r="T3966" t="s">
        <v>81</v>
      </c>
      <c r="U3966" t="s">
        <v>82</v>
      </c>
      <c r="V3966" t="s">
        <v>83</v>
      </c>
      <c r="W3966" t="s">
        <v>109</v>
      </c>
      <c r="X3966" t="s"/>
      <c r="Y3966" t="s">
        <v>85</v>
      </c>
      <c r="Z3966">
        <f>HYPERLINK("https://hotel-media.eclerx.com/savepage/tk_15462421706417708_sr_189.html","info")</f>
        <v/>
      </c>
      <c r="AA3966" t="n">
        <v>273541</v>
      </c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428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2071547</v>
      </c>
      <c r="AZ3966" t="s"/>
      <c r="BA3966" t="s"/>
      <c r="BB3966" t="n">
        <v>547180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2359</v>
      </c>
      <c r="F3967" t="n">
        <v>2650398</v>
      </c>
      <c r="G3967" t="s">
        <v>74</v>
      </c>
      <c r="H3967" t="s">
        <v>75</v>
      </c>
      <c r="I3967" t="s"/>
      <c r="J3967" t="s">
        <v>74</v>
      </c>
      <c r="K3967" t="n">
        <v>85</v>
      </c>
      <c r="L3967" t="s">
        <v>76</v>
      </c>
      <c r="M3967" t="s"/>
      <c r="N3967" t="s">
        <v>201</v>
      </c>
      <c r="O3967" t="s">
        <v>78</v>
      </c>
      <c r="P3967" t="s">
        <v>2360</v>
      </c>
      <c r="Q3967" t="s"/>
      <c r="R3967" t="s">
        <v>112</v>
      </c>
      <c r="S3967" t="s">
        <v>211</v>
      </c>
      <c r="T3967" t="s">
        <v>81</v>
      </c>
      <c r="U3967" t="s">
        <v>82</v>
      </c>
      <c r="V3967" t="s">
        <v>83</v>
      </c>
      <c r="W3967" t="s">
        <v>109</v>
      </c>
      <c r="X3967" t="s"/>
      <c r="Y3967" t="s">
        <v>85</v>
      </c>
      <c r="Z3967">
        <f>HYPERLINK("https://hotel-media.eclerx.com/savepage/tk_15462421706417708_sr_189.html","info")</f>
        <v/>
      </c>
      <c r="AA3967" t="n">
        <v>273541</v>
      </c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428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2071547</v>
      </c>
      <c r="AZ3967" t="s"/>
      <c r="BA3967" t="s"/>
      <c r="BB3967" t="n">
        <v>547180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2359</v>
      </c>
      <c r="F3968" t="n">
        <v>2650398</v>
      </c>
      <c r="G3968" t="s">
        <v>74</v>
      </c>
      <c r="H3968" t="s">
        <v>75</v>
      </c>
      <c r="I3968" t="s"/>
      <c r="J3968" t="s">
        <v>74</v>
      </c>
      <c r="K3968" t="n">
        <v>95</v>
      </c>
      <c r="L3968" t="s">
        <v>76</v>
      </c>
      <c r="M3968" t="s"/>
      <c r="N3968" t="s">
        <v>2362</v>
      </c>
      <c r="O3968" t="s">
        <v>78</v>
      </c>
      <c r="P3968" t="s">
        <v>2360</v>
      </c>
      <c r="Q3968" t="s"/>
      <c r="R3968" t="s">
        <v>112</v>
      </c>
      <c r="S3968" t="s">
        <v>274</v>
      </c>
      <c r="T3968" t="s">
        <v>81</v>
      </c>
      <c r="U3968" t="s">
        <v>82</v>
      </c>
      <c r="V3968" t="s">
        <v>83</v>
      </c>
      <c r="W3968" t="s">
        <v>109</v>
      </c>
      <c r="X3968" t="s"/>
      <c r="Y3968" t="s">
        <v>85</v>
      </c>
      <c r="Z3968">
        <f>HYPERLINK("https://hotel-media.eclerx.com/savepage/tk_15462421706417708_sr_189.html","info")</f>
        <v/>
      </c>
      <c r="AA3968" t="n">
        <v>273541</v>
      </c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428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2071547</v>
      </c>
      <c r="AZ3968" t="s"/>
      <c r="BA3968" t="s"/>
      <c r="BB3968" t="n">
        <v>547180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115</v>
      </c>
      <c r="F3969" t="n">
        <v>-1</v>
      </c>
      <c r="G3969" t="s">
        <v>74</v>
      </c>
      <c r="H3969" t="s">
        <v>75</v>
      </c>
      <c r="I3969" t="s"/>
      <c r="J3969" t="s">
        <v>74</v>
      </c>
      <c r="K3969" t="n">
        <v>207</v>
      </c>
      <c r="L3969" t="s">
        <v>76</v>
      </c>
      <c r="M3969" t="s"/>
      <c r="N3969" t="s">
        <v>116</v>
      </c>
      <c r="O3969" t="s">
        <v>78</v>
      </c>
      <c r="P3969" t="s">
        <v>115</v>
      </c>
      <c r="Q3969" t="s"/>
      <c r="R3969" t="s">
        <v>107</v>
      </c>
      <c r="S3969" t="s">
        <v>117</v>
      </c>
      <c r="T3969" t="s">
        <v>81</v>
      </c>
      <c r="U3969" t="s">
        <v>82</v>
      </c>
      <c r="V3969" t="s">
        <v>83</v>
      </c>
      <c r="W3969" t="s">
        <v>109</v>
      </c>
      <c r="X3969" t="s"/>
      <c r="Y3969" t="s">
        <v>85</v>
      </c>
      <c r="Z3969">
        <f>HYPERLINK("https://hotel-media.eclerx.com/savepage/tk_15462418035475512_sr_188.html","info")</f>
        <v/>
      </c>
      <c r="AA3969" t="n">
        <v>-6500517</v>
      </c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287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6500517</v>
      </c>
      <c r="AZ3969" t="s">
        <v>118</v>
      </c>
      <c r="BA3969" t="s"/>
      <c r="BB3969" t="n">
        <v>535561</v>
      </c>
      <c r="BC3969" t="n">
        <v>52.509408</v>
      </c>
      <c r="BD3969" t="n">
        <v>52.509408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115</v>
      </c>
      <c r="F3970" t="n">
        <v>-1</v>
      </c>
      <c r="G3970" t="s">
        <v>74</v>
      </c>
      <c r="H3970" t="s">
        <v>75</v>
      </c>
      <c r="I3970" t="s"/>
      <c r="J3970" t="s">
        <v>74</v>
      </c>
      <c r="K3970" t="n">
        <v>230</v>
      </c>
      <c r="L3970" t="s">
        <v>76</v>
      </c>
      <c r="M3970" t="s"/>
      <c r="N3970" t="s">
        <v>119</v>
      </c>
      <c r="O3970" t="s">
        <v>78</v>
      </c>
      <c r="P3970" t="s">
        <v>115</v>
      </c>
      <c r="Q3970" t="s"/>
      <c r="R3970" t="s">
        <v>107</v>
      </c>
      <c r="S3970" t="s">
        <v>120</v>
      </c>
      <c r="T3970" t="s">
        <v>81</v>
      </c>
      <c r="U3970" t="s">
        <v>82</v>
      </c>
      <c r="V3970" t="s">
        <v>83</v>
      </c>
      <c r="W3970" t="s">
        <v>109</v>
      </c>
      <c r="X3970" t="s"/>
      <c r="Y3970" t="s">
        <v>85</v>
      </c>
      <c r="Z3970">
        <f>HYPERLINK("https://hotel-media.eclerx.com/savepage/tk_15462418035475512_sr_188.html","info")</f>
        <v/>
      </c>
      <c r="AA3970" t="n">
        <v>-6500517</v>
      </c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287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6500517</v>
      </c>
      <c r="AZ3970" t="s">
        <v>118</v>
      </c>
      <c r="BA3970" t="s"/>
      <c r="BB3970" t="n">
        <v>535561</v>
      </c>
      <c r="BC3970" t="n">
        <v>52.509408</v>
      </c>
      <c r="BD3970" t="n">
        <v>52.509408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115</v>
      </c>
      <c r="F3971" t="n">
        <v>-1</v>
      </c>
      <c r="G3971" t="s">
        <v>74</v>
      </c>
      <c r="H3971" t="s">
        <v>75</v>
      </c>
      <c r="I3971" t="s"/>
      <c r="J3971" t="s">
        <v>74</v>
      </c>
      <c r="K3971" t="n">
        <v>218.5</v>
      </c>
      <c r="L3971" t="s">
        <v>76</v>
      </c>
      <c r="M3971" t="s"/>
      <c r="N3971" t="s">
        <v>121</v>
      </c>
      <c r="O3971" t="s">
        <v>78</v>
      </c>
      <c r="P3971" t="s">
        <v>115</v>
      </c>
      <c r="Q3971" t="s"/>
      <c r="R3971" t="s">
        <v>107</v>
      </c>
      <c r="S3971" t="s">
        <v>122</v>
      </c>
      <c r="T3971" t="s">
        <v>81</v>
      </c>
      <c r="U3971" t="s">
        <v>82</v>
      </c>
      <c r="V3971" t="s">
        <v>83</v>
      </c>
      <c r="W3971" t="s">
        <v>109</v>
      </c>
      <c r="X3971" t="s"/>
      <c r="Y3971" t="s">
        <v>85</v>
      </c>
      <c r="Z3971">
        <f>HYPERLINK("https://hotel-media.eclerx.com/savepage/tk_15462418035475512_sr_188.html","info")</f>
        <v/>
      </c>
      <c r="AA3971" t="n">
        <v>-6500517</v>
      </c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287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6500517</v>
      </c>
      <c r="AZ3971" t="s">
        <v>118</v>
      </c>
      <c r="BA3971" t="s"/>
      <c r="BB3971" t="n">
        <v>535561</v>
      </c>
      <c r="BC3971" t="n">
        <v>52.509408</v>
      </c>
      <c r="BD3971" t="n">
        <v>52.509408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115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218.5</v>
      </c>
      <c r="L3972" t="s">
        <v>76</v>
      </c>
      <c r="M3972" t="s"/>
      <c r="N3972" t="s">
        <v>121</v>
      </c>
      <c r="O3972" t="s">
        <v>78</v>
      </c>
      <c r="P3972" t="s">
        <v>115</v>
      </c>
      <c r="Q3972" t="s"/>
      <c r="R3972" t="s">
        <v>107</v>
      </c>
      <c r="S3972" t="s">
        <v>122</v>
      </c>
      <c r="T3972" t="s">
        <v>81</v>
      </c>
      <c r="U3972" t="s">
        <v>82</v>
      </c>
      <c r="V3972" t="s">
        <v>83</v>
      </c>
      <c r="W3972" t="s">
        <v>109</v>
      </c>
      <c r="X3972" t="s"/>
      <c r="Y3972" t="s">
        <v>85</v>
      </c>
      <c r="Z3972">
        <f>HYPERLINK("https://hotel-media.eclerx.com/savepage/tk_15462418035475512_sr_188.html","info")</f>
        <v/>
      </c>
      <c r="AA3972" t="n">
        <v>-6500517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287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6500517</v>
      </c>
      <c r="AZ3972" t="s">
        <v>118</v>
      </c>
      <c r="BA3972" t="s"/>
      <c r="BB3972" t="n">
        <v>535561</v>
      </c>
      <c r="BC3972" t="n">
        <v>52.509408</v>
      </c>
      <c r="BD3972" t="n">
        <v>52.509408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115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230</v>
      </c>
      <c r="L3973" t="s">
        <v>76</v>
      </c>
      <c r="M3973" t="s"/>
      <c r="N3973" t="s">
        <v>119</v>
      </c>
      <c r="O3973" t="s">
        <v>78</v>
      </c>
      <c r="P3973" t="s">
        <v>115</v>
      </c>
      <c r="Q3973" t="s"/>
      <c r="R3973" t="s">
        <v>107</v>
      </c>
      <c r="S3973" t="s">
        <v>120</v>
      </c>
      <c r="T3973" t="s">
        <v>81</v>
      </c>
      <c r="U3973" t="s">
        <v>82</v>
      </c>
      <c r="V3973" t="s">
        <v>83</v>
      </c>
      <c r="W3973" t="s">
        <v>109</v>
      </c>
      <c r="X3973" t="s"/>
      <c r="Y3973" t="s">
        <v>85</v>
      </c>
      <c r="Z3973">
        <f>HYPERLINK("https://hotel-media.eclerx.com/savepage/tk_15462418035475512_sr_188.html","info")</f>
        <v/>
      </c>
      <c r="AA3973" t="n">
        <v>-6500517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287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6500517</v>
      </c>
      <c r="AZ3973" t="s">
        <v>118</v>
      </c>
      <c r="BA3973" t="s"/>
      <c r="BB3973" t="n">
        <v>535561</v>
      </c>
      <c r="BC3973" t="n">
        <v>52.509408</v>
      </c>
      <c r="BD3973" t="n">
        <v>52.509408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115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252</v>
      </c>
      <c r="L3974" t="s">
        <v>76</v>
      </c>
      <c r="M3974" t="s"/>
      <c r="N3974" t="s">
        <v>123</v>
      </c>
      <c r="O3974" t="s">
        <v>78</v>
      </c>
      <c r="P3974" t="s">
        <v>115</v>
      </c>
      <c r="Q3974" t="s"/>
      <c r="R3974" t="s">
        <v>107</v>
      </c>
      <c r="S3974" t="s">
        <v>124</v>
      </c>
      <c r="T3974" t="s">
        <v>81</v>
      </c>
      <c r="U3974" t="s">
        <v>82</v>
      </c>
      <c r="V3974" t="s">
        <v>83</v>
      </c>
      <c r="W3974" t="s">
        <v>109</v>
      </c>
      <c r="X3974" t="s"/>
      <c r="Y3974" t="s">
        <v>85</v>
      </c>
      <c r="Z3974">
        <f>HYPERLINK("https://hotel-media.eclerx.com/savepage/tk_15462418035475512_sr_188.html","info")</f>
        <v/>
      </c>
      <c r="AA3974" t="n">
        <v>-6500517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287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6500517</v>
      </c>
      <c r="AZ3974" t="s">
        <v>118</v>
      </c>
      <c r="BA3974" t="s"/>
      <c r="BB3974" t="n">
        <v>535561</v>
      </c>
      <c r="BC3974" t="n">
        <v>52.509408</v>
      </c>
      <c r="BD3974" t="n">
        <v>52.509408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115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257</v>
      </c>
      <c r="L3975" t="s">
        <v>76</v>
      </c>
      <c r="M3975" t="s"/>
      <c r="N3975" t="s">
        <v>121</v>
      </c>
      <c r="O3975" t="s">
        <v>78</v>
      </c>
      <c r="P3975" t="s">
        <v>115</v>
      </c>
      <c r="Q3975" t="s"/>
      <c r="R3975" t="s">
        <v>107</v>
      </c>
      <c r="S3975" t="s">
        <v>125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>
        <f>HYPERLINK("https://hotel-media.eclerx.com/savepage/tk_15462418035475512_sr_188.html","info")</f>
        <v/>
      </c>
      <c r="AA3975" t="n">
        <v>-6500517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287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6500517</v>
      </c>
      <c r="AZ3975" t="s">
        <v>118</v>
      </c>
      <c r="BA3975" t="s"/>
      <c r="BB3975" t="n">
        <v>535561</v>
      </c>
      <c r="BC3975" t="n">
        <v>52.509408</v>
      </c>
      <c r="BD3975" t="n">
        <v>52.509408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115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266</v>
      </c>
      <c r="L3976" t="s">
        <v>76</v>
      </c>
      <c r="M3976" t="s"/>
      <c r="N3976" t="s">
        <v>123</v>
      </c>
      <c r="O3976" t="s">
        <v>78</v>
      </c>
      <c r="P3976" t="s">
        <v>115</v>
      </c>
      <c r="Q3976" t="s"/>
      <c r="R3976" t="s">
        <v>107</v>
      </c>
      <c r="S3976" t="s">
        <v>126</v>
      </c>
      <c r="T3976" t="s">
        <v>81</v>
      </c>
      <c r="U3976" t="s">
        <v>82</v>
      </c>
      <c r="V3976" t="s">
        <v>83</v>
      </c>
      <c r="W3976" t="s">
        <v>109</v>
      </c>
      <c r="X3976" t="s"/>
      <c r="Y3976" t="s">
        <v>85</v>
      </c>
      <c r="Z3976">
        <f>HYPERLINK("https://hotel-media.eclerx.com/savepage/tk_15462418035475512_sr_188.html","info")</f>
        <v/>
      </c>
      <c r="AA3976" t="n">
        <v>-6500517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287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6500517</v>
      </c>
      <c r="AZ3976" t="s">
        <v>118</v>
      </c>
      <c r="BA3976" t="s"/>
      <c r="BB3976" t="n">
        <v>535561</v>
      </c>
      <c r="BC3976" t="n">
        <v>52.509408</v>
      </c>
      <c r="BD3976" t="n">
        <v>52.509408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115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266</v>
      </c>
      <c r="L3977" t="s">
        <v>76</v>
      </c>
      <c r="M3977" t="s"/>
      <c r="N3977" t="s">
        <v>123</v>
      </c>
      <c r="O3977" t="s">
        <v>78</v>
      </c>
      <c r="P3977" t="s">
        <v>115</v>
      </c>
      <c r="Q3977" t="s"/>
      <c r="R3977" t="s">
        <v>107</v>
      </c>
      <c r="S3977" t="s">
        <v>126</v>
      </c>
      <c r="T3977" t="s">
        <v>81</v>
      </c>
      <c r="U3977" t="s">
        <v>82</v>
      </c>
      <c r="V3977" t="s">
        <v>83</v>
      </c>
      <c r="W3977" t="s">
        <v>109</v>
      </c>
      <c r="X3977" t="s"/>
      <c r="Y3977" t="s">
        <v>85</v>
      </c>
      <c r="Z3977">
        <f>HYPERLINK("https://hotel-media.eclerx.com/savepage/tk_15462418035475512_sr_188.html","info")</f>
        <v/>
      </c>
      <c r="AA3977" t="n">
        <v>-6500517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287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6500517</v>
      </c>
      <c r="AZ3977" t="s">
        <v>118</v>
      </c>
      <c r="BA3977" t="s"/>
      <c r="BB3977" t="n">
        <v>535561</v>
      </c>
      <c r="BC3977" t="n">
        <v>52.509408</v>
      </c>
      <c r="BD3977" t="n">
        <v>52.509408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115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268.5</v>
      </c>
      <c r="L3978" t="s">
        <v>76</v>
      </c>
      <c r="M3978" t="s"/>
      <c r="N3978" t="s">
        <v>121</v>
      </c>
      <c r="O3978" t="s">
        <v>78</v>
      </c>
      <c r="P3978" t="s">
        <v>115</v>
      </c>
      <c r="Q3978" t="s"/>
      <c r="R3978" t="s">
        <v>107</v>
      </c>
      <c r="S3978" t="s">
        <v>127</v>
      </c>
      <c r="T3978" t="s">
        <v>81</v>
      </c>
      <c r="U3978" t="s">
        <v>82</v>
      </c>
      <c r="V3978" t="s">
        <v>83</v>
      </c>
      <c r="W3978" t="s">
        <v>84</v>
      </c>
      <c r="X3978" t="s"/>
      <c r="Y3978" t="s">
        <v>85</v>
      </c>
      <c r="Z3978">
        <f>HYPERLINK("https://hotel-media.eclerx.com/savepage/tk_15462418035475512_sr_188.html","info")</f>
        <v/>
      </c>
      <c r="AA3978" t="n">
        <v>-6500517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287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6500517</v>
      </c>
      <c r="AZ3978" t="s">
        <v>118</v>
      </c>
      <c r="BA3978" t="s"/>
      <c r="BB3978" t="n">
        <v>535561</v>
      </c>
      <c r="BC3978" t="n">
        <v>52.509408</v>
      </c>
      <c r="BD3978" t="n">
        <v>52.509408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115</v>
      </c>
      <c r="F3979" t="n">
        <v>-1</v>
      </c>
      <c r="G3979" t="s">
        <v>74</v>
      </c>
      <c r="H3979" t="s">
        <v>75</v>
      </c>
      <c r="I3979" t="s"/>
      <c r="J3979" t="s">
        <v>74</v>
      </c>
      <c r="K3979" t="n">
        <v>268.5</v>
      </c>
      <c r="L3979" t="s">
        <v>76</v>
      </c>
      <c r="M3979" t="s"/>
      <c r="N3979" t="s">
        <v>121</v>
      </c>
      <c r="O3979" t="s">
        <v>78</v>
      </c>
      <c r="P3979" t="s">
        <v>115</v>
      </c>
      <c r="Q3979" t="s"/>
      <c r="R3979" t="s">
        <v>107</v>
      </c>
      <c r="S3979" t="s">
        <v>127</v>
      </c>
      <c r="T3979" t="s">
        <v>81</v>
      </c>
      <c r="U3979" t="s">
        <v>82</v>
      </c>
      <c r="V3979" t="s">
        <v>83</v>
      </c>
      <c r="W3979" t="s">
        <v>84</v>
      </c>
      <c r="X3979" t="s"/>
      <c r="Y3979" t="s">
        <v>85</v>
      </c>
      <c r="Z3979">
        <f>HYPERLINK("https://hotel-media.eclerx.com/savepage/tk_15462418035475512_sr_188.html","info")</f>
        <v/>
      </c>
      <c r="AA3979" t="n">
        <v>-6500517</v>
      </c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287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6500517</v>
      </c>
      <c r="AZ3979" t="s">
        <v>118</v>
      </c>
      <c r="BA3979" t="s"/>
      <c r="BB3979" t="n">
        <v>535561</v>
      </c>
      <c r="BC3979" t="n">
        <v>52.509408</v>
      </c>
      <c r="BD3979" t="n">
        <v>52.509408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115</v>
      </c>
      <c r="F3980" t="n">
        <v>-1</v>
      </c>
      <c r="G3980" t="s">
        <v>74</v>
      </c>
      <c r="H3980" t="s">
        <v>75</v>
      </c>
      <c r="I3980" t="s"/>
      <c r="J3980" t="s">
        <v>74</v>
      </c>
      <c r="K3980" t="n">
        <v>280</v>
      </c>
      <c r="L3980" t="s">
        <v>76</v>
      </c>
      <c r="M3980" t="s"/>
      <c r="N3980" t="s">
        <v>119</v>
      </c>
      <c r="O3980" t="s">
        <v>78</v>
      </c>
      <c r="P3980" t="s">
        <v>115</v>
      </c>
      <c r="Q3980" t="s"/>
      <c r="R3980" t="s">
        <v>107</v>
      </c>
      <c r="S3980" t="s">
        <v>128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>
        <f>HYPERLINK("https://hotel-media.eclerx.com/savepage/tk_15462418035475512_sr_188.html","info")</f>
        <v/>
      </c>
      <c r="AA3980" t="n">
        <v>-6500517</v>
      </c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287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6500517</v>
      </c>
      <c r="AZ3980" t="s">
        <v>118</v>
      </c>
      <c r="BA3980" t="s"/>
      <c r="BB3980" t="n">
        <v>535561</v>
      </c>
      <c r="BC3980" t="n">
        <v>52.509408</v>
      </c>
      <c r="BD3980" t="n">
        <v>52.509408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115</v>
      </c>
      <c r="F3981" t="n">
        <v>-1</v>
      </c>
      <c r="G3981" t="s">
        <v>74</v>
      </c>
      <c r="H3981" t="s">
        <v>75</v>
      </c>
      <c r="I3981" t="s"/>
      <c r="J3981" t="s">
        <v>74</v>
      </c>
      <c r="K3981" t="n">
        <v>280</v>
      </c>
      <c r="L3981" t="s">
        <v>76</v>
      </c>
      <c r="M3981" t="s"/>
      <c r="N3981" t="s">
        <v>119</v>
      </c>
      <c r="O3981" t="s">
        <v>78</v>
      </c>
      <c r="P3981" t="s">
        <v>115</v>
      </c>
      <c r="Q3981" t="s"/>
      <c r="R3981" t="s">
        <v>107</v>
      </c>
      <c r="S3981" t="s">
        <v>128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>
        <f>HYPERLINK("https://hotel-media.eclerx.com/savepage/tk_15462418035475512_sr_188.html","info")</f>
        <v/>
      </c>
      <c r="AA3981" t="n">
        <v>-6500517</v>
      </c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287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6500517</v>
      </c>
      <c r="AZ3981" t="s">
        <v>118</v>
      </c>
      <c r="BA3981" t="s"/>
      <c r="BB3981" t="n">
        <v>535561</v>
      </c>
      <c r="BC3981" t="n">
        <v>52.509408</v>
      </c>
      <c r="BD3981" t="n">
        <v>52.509408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115</v>
      </c>
      <c r="F3982" t="n">
        <v>-1</v>
      </c>
      <c r="G3982" t="s">
        <v>74</v>
      </c>
      <c r="H3982" t="s">
        <v>75</v>
      </c>
      <c r="I3982" t="s"/>
      <c r="J3982" t="s">
        <v>74</v>
      </c>
      <c r="K3982" t="n">
        <v>280</v>
      </c>
      <c r="L3982" t="s">
        <v>76</v>
      </c>
      <c r="M3982" t="s"/>
      <c r="N3982" t="s">
        <v>129</v>
      </c>
      <c r="O3982" t="s">
        <v>78</v>
      </c>
      <c r="P3982" t="s">
        <v>115</v>
      </c>
      <c r="Q3982" t="s"/>
      <c r="R3982" t="s">
        <v>107</v>
      </c>
      <c r="S3982" t="s">
        <v>128</v>
      </c>
      <c r="T3982" t="s">
        <v>81</v>
      </c>
      <c r="U3982" t="s">
        <v>82</v>
      </c>
      <c r="V3982" t="s">
        <v>83</v>
      </c>
      <c r="W3982" t="s">
        <v>109</v>
      </c>
      <c r="X3982" t="s"/>
      <c r="Y3982" t="s">
        <v>85</v>
      </c>
      <c r="Z3982">
        <f>HYPERLINK("https://hotel-media.eclerx.com/savepage/tk_15462418035475512_sr_188.html","info")</f>
        <v/>
      </c>
      <c r="AA3982" t="n">
        <v>-6500517</v>
      </c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287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6500517</v>
      </c>
      <c r="AZ3982" t="s">
        <v>118</v>
      </c>
      <c r="BA3982" t="s"/>
      <c r="BB3982" t="n">
        <v>535561</v>
      </c>
      <c r="BC3982" t="n">
        <v>52.509408</v>
      </c>
      <c r="BD3982" t="n">
        <v>52.509408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115</v>
      </c>
      <c r="F3983" t="n">
        <v>-1</v>
      </c>
      <c r="G3983" t="s">
        <v>74</v>
      </c>
      <c r="H3983" t="s">
        <v>75</v>
      </c>
      <c r="I3983" t="s"/>
      <c r="J3983" t="s">
        <v>74</v>
      </c>
      <c r="K3983" t="n">
        <v>280</v>
      </c>
      <c r="L3983" t="s">
        <v>76</v>
      </c>
      <c r="M3983" t="s"/>
      <c r="N3983" t="s">
        <v>129</v>
      </c>
      <c r="O3983" t="s">
        <v>78</v>
      </c>
      <c r="P3983" t="s">
        <v>115</v>
      </c>
      <c r="Q3983" t="s"/>
      <c r="R3983" t="s">
        <v>107</v>
      </c>
      <c r="S3983" t="s">
        <v>128</v>
      </c>
      <c r="T3983" t="s">
        <v>81</v>
      </c>
      <c r="U3983" t="s">
        <v>82</v>
      </c>
      <c r="V3983" t="s">
        <v>83</v>
      </c>
      <c r="W3983" t="s">
        <v>109</v>
      </c>
      <c r="X3983" t="s"/>
      <c r="Y3983" t="s">
        <v>85</v>
      </c>
      <c r="Z3983">
        <f>HYPERLINK("https://hotel-media.eclerx.com/savepage/tk_15462418035475512_sr_188.html","info")</f>
        <v/>
      </c>
      <c r="AA3983" t="n">
        <v>-6500517</v>
      </c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287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6500517</v>
      </c>
      <c r="AZ3983" t="s">
        <v>118</v>
      </c>
      <c r="BA3983" t="s"/>
      <c r="BB3983" t="n">
        <v>535561</v>
      </c>
      <c r="BC3983" t="n">
        <v>52.509408</v>
      </c>
      <c r="BD3983" t="n">
        <v>52.509408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115</v>
      </c>
      <c r="F3984" t="n">
        <v>-1</v>
      </c>
      <c r="G3984" t="s">
        <v>74</v>
      </c>
      <c r="H3984" t="s">
        <v>75</v>
      </c>
      <c r="I3984" t="s"/>
      <c r="J3984" t="s">
        <v>74</v>
      </c>
      <c r="K3984" t="n">
        <v>302</v>
      </c>
      <c r="L3984" t="s">
        <v>76</v>
      </c>
      <c r="M3984" t="s"/>
      <c r="N3984" t="s">
        <v>123</v>
      </c>
      <c r="O3984" t="s">
        <v>78</v>
      </c>
      <c r="P3984" t="s">
        <v>115</v>
      </c>
      <c r="Q3984" t="s"/>
      <c r="R3984" t="s">
        <v>107</v>
      </c>
      <c r="S3984" t="s">
        <v>130</v>
      </c>
      <c r="T3984" t="s">
        <v>81</v>
      </c>
      <c r="U3984" t="s">
        <v>82</v>
      </c>
      <c r="V3984" t="s">
        <v>83</v>
      </c>
      <c r="W3984" t="s">
        <v>84</v>
      </c>
      <c r="X3984" t="s"/>
      <c r="Y3984" t="s">
        <v>85</v>
      </c>
      <c r="Z3984">
        <f>HYPERLINK("https://hotel-media.eclerx.com/savepage/tk_15462418035475512_sr_188.html","info")</f>
        <v/>
      </c>
      <c r="AA3984" t="n">
        <v>-6500517</v>
      </c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287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6500517</v>
      </c>
      <c r="AZ3984" t="s">
        <v>118</v>
      </c>
      <c r="BA3984" t="s"/>
      <c r="BB3984" t="n">
        <v>535561</v>
      </c>
      <c r="BC3984" t="n">
        <v>52.509408</v>
      </c>
      <c r="BD3984" t="n">
        <v>52.509408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115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316</v>
      </c>
      <c r="L3985" t="s">
        <v>76</v>
      </c>
      <c r="M3985" t="s"/>
      <c r="N3985" t="s">
        <v>123</v>
      </c>
      <c r="O3985" t="s">
        <v>78</v>
      </c>
      <c r="P3985" t="s">
        <v>115</v>
      </c>
      <c r="Q3985" t="s"/>
      <c r="R3985" t="s">
        <v>107</v>
      </c>
      <c r="S3985" t="s">
        <v>131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>
        <f>HYPERLINK("https://hotel-media.eclerx.com/savepage/tk_15462418035475512_sr_188.html","info")</f>
        <v/>
      </c>
      <c r="AA3985" t="n">
        <v>-6500517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287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6500517</v>
      </c>
      <c r="AZ3985" t="s">
        <v>118</v>
      </c>
      <c r="BA3985" t="s"/>
      <c r="BB3985" t="n">
        <v>535561</v>
      </c>
      <c r="BC3985" t="n">
        <v>52.509408</v>
      </c>
      <c r="BD3985" t="n">
        <v>52.509408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115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316</v>
      </c>
      <c r="L3986" t="s">
        <v>76</v>
      </c>
      <c r="M3986" t="s"/>
      <c r="N3986" t="s">
        <v>123</v>
      </c>
      <c r="O3986" t="s">
        <v>78</v>
      </c>
      <c r="P3986" t="s">
        <v>115</v>
      </c>
      <c r="Q3986" t="s"/>
      <c r="R3986" t="s">
        <v>107</v>
      </c>
      <c r="S3986" t="s">
        <v>131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>
        <f>HYPERLINK("https://hotel-media.eclerx.com/savepage/tk_15462418035475512_sr_188.html","info")</f>
        <v/>
      </c>
      <c r="AA3986" t="n">
        <v>-6500517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287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6500517</v>
      </c>
      <c r="AZ3986" t="s">
        <v>118</v>
      </c>
      <c r="BA3986" t="s"/>
      <c r="BB3986" t="n">
        <v>535561</v>
      </c>
      <c r="BC3986" t="n">
        <v>52.509408</v>
      </c>
      <c r="BD3986" t="n">
        <v>52.509408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115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330</v>
      </c>
      <c r="L3987" t="s">
        <v>76</v>
      </c>
      <c r="M3987" t="s"/>
      <c r="N3987" t="s">
        <v>129</v>
      </c>
      <c r="O3987" t="s">
        <v>78</v>
      </c>
      <c r="P3987" t="s">
        <v>115</v>
      </c>
      <c r="Q3987" t="s"/>
      <c r="R3987" t="s">
        <v>107</v>
      </c>
      <c r="S3987" t="s">
        <v>132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>
        <f>HYPERLINK("https://hotel-media.eclerx.com/savepage/tk_15462418035475512_sr_188.html","info")</f>
        <v/>
      </c>
      <c r="AA3987" t="n">
        <v>-6500517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287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6500517</v>
      </c>
      <c r="AZ3987" t="s">
        <v>118</v>
      </c>
      <c r="BA3987" t="s"/>
      <c r="BB3987" t="n">
        <v>535561</v>
      </c>
      <c r="BC3987" t="n">
        <v>52.509408</v>
      </c>
      <c r="BD3987" t="n">
        <v>52.509408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115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330</v>
      </c>
      <c r="L3988" t="s">
        <v>76</v>
      </c>
      <c r="M3988" t="s"/>
      <c r="N3988" t="s">
        <v>129</v>
      </c>
      <c r="O3988" t="s">
        <v>78</v>
      </c>
      <c r="P3988" t="s">
        <v>115</v>
      </c>
      <c r="Q3988" t="s"/>
      <c r="R3988" t="s">
        <v>107</v>
      </c>
      <c r="S3988" t="s">
        <v>132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>
        <f>HYPERLINK("https://hotel-media.eclerx.com/savepage/tk_15462418035475512_sr_188.html","info")</f>
        <v/>
      </c>
      <c r="AA3988" t="n">
        <v>-6500517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287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6500517</v>
      </c>
      <c r="AZ3988" t="s">
        <v>118</v>
      </c>
      <c r="BA3988" t="s"/>
      <c r="BB3988" t="n">
        <v>535561</v>
      </c>
      <c r="BC3988" t="n">
        <v>52.509408</v>
      </c>
      <c r="BD3988" t="n">
        <v>52.509408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2170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72</v>
      </c>
      <c r="L3989" t="s">
        <v>76</v>
      </c>
      <c r="M3989" t="s"/>
      <c r="N3989" t="s">
        <v>95</v>
      </c>
      <c r="O3989" t="s">
        <v>78</v>
      </c>
      <c r="P3989" t="s">
        <v>2170</v>
      </c>
      <c r="Q3989" t="s"/>
      <c r="R3989" t="s">
        <v>171</v>
      </c>
      <c r="S3989" t="s">
        <v>650</v>
      </c>
      <c r="T3989" t="s">
        <v>81</v>
      </c>
      <c r="U3989" t="s">
        <v>82</v>
      </c>
      <c r="V3989" t="s">
        <v>83</v>
      </c>
      <c r="W3989" t="s">
        <v>109</v>
      </c>
      <c r="X3989" t="s"/>
      <c r="Y3989" t="s">
        <v>85</v>
      </c>
      <c r="Z3989">
        <f>HYPERLINK("https://hotel-media.eclerx.com/savepage/tk_15462413089323702_sr_188.html","info")</f>
        <v/>
      </c>
      <c r="AA3989" t="n">
        <v>-2071501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19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2071501</v>
      </c>
      <c r="AZ3989" t="s">
        <v>2171</v>
      </c>
      <c r="BA3989" t="s"/>
      <c r="BB3989" t="n">
        <v>64007</v>
      </c>
      <c r="BC3989" t="n">
        <v>52.61431</v>
      </c>
      <c r="BD3989" t="n">
        <v>52.61431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2170</v>
      </c>
      <c r="F3990" t="n">
        <v>-1</v>
      </c>
      <c r="G3990" t="s">
        <v>74</v>
      </c>
      <c r="H3990" t="s">
        <v>75</v>
      </c>
      <c r="I3990" t="s"/>
      <c r="J3990" t="s">
        <v>74</v>
      </c>
      <c r="K3990" t="n">
        <v>87</v>
      </c>
      <c r="L3990" t="s">
        <v>76</v>
      </c>
      <c r="M3990" t="s"/>
      <c r="N3990" t="s">
        <v>201</v>
      </c>
      <c r="O3990" t="s">
        <v>78</v>
      </c>
      <c r="P3990" t="s">
        <v>2170</v>
      </c>
      <c r="Q3990" t="s"/>
      <c r="R3990" t="s">
        <v>171</v>
      </c>
      <c r="S3990" t="s">
        <v>181</v>
      </c>
      <c r="T3990" t="s">
        <v>81</v>
      </c>
      <c r="U3990" t="s">
        <v>82</v>
      </c>
      <c r="V3990" t="s">
        <v>83</v>
      </c>
      <c r="W3990" t="s">
        <v>109</v>
      </c>
      <c r="X3990" t="s"/>
      <c r="Y3990" t="s">
        <v>85</v>
      </c>
      <c r="Z3990">
        <f>HYPERLINK("https://hotel-media.eclerx.com/savepage/tk_15462413089323702_sr_188.html","info")</f>
        <v/>
      </c>
      <c r="AA3990" t="n">
        <v>-2071501</v>
      </c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19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2071501</v>
      </c>
      <c r="AZ3990" t="s">
        <v>2171</v>
      </c>
      <c r="BA3990" t="s"/>
      <c r="BB3990" t="n">
        <v>64007</v>
      </c>
      <c r="BC3990" t="n">
        <v>52.61431</v>
      </c>
      <c r="BD3990" t="n">
        <v>52.61431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2170</v>
      </c>
      <c r="F3991" t="n">
        <v>-1</v>
      </c>
      <c r="G3991" t="s">
        <v>74</v>
      </c>
      <c r="H3991" t="s">
        <v>75</v>
      </c>
      <c r="I3991" t="s"/>
      <c r="J3991" t="s">
        <v>74</v>
      </c>
      <c r="K3991" t="n">
        <v>87</v>
      </c>
      <c r="L3991" t="s">
        <v>76</v>
      </c>
      <c r="M3991" t="s"/>
      <c r="N3991" t="s">
        <v>327</v>
      </c>
      <c r="O3991" t="s">
        <v>78</v>
      </c>
      <c r="P3991" t="s">
        <v>2170</v>
      </c>
      <c r="Q3991" t="s"/>
      <c r="R3991" t="s">
        <v>171</v>
      </c>
      <c r="S3991" t="s">
        <v>181</v>
      </c>
      <c r="T3991" t="s">
        <v>81</v>
      </c>
      <c r="U3991" t="s">
        <v>82</v>
      </c>
      <c r="V3991" t="s">
        <v>83</v>
      </c>
      <c r="W3991" t="s">
        <v>109</v>
      </c>
      <c r="X3991" t="s"/>
      <c r="Y3991" t="s">
        <v>85</v>
      </c>
      <c r="Z3991">
        <f>HYPERLINK("https://hotel-media.eclerx.com/savepage/tk_15462413089323702_sr_188.html","info")</f>
        <v/>
      </c>
      <c r="AA3991" t="n">
        <v>-2071501</v>
      </c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19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2071501</v>
      </c>
      <c r="AZ3991" t="s">
        <v>2171</v>
      </c>
      <c r="BA3991" t="s"/>
      <c r="BB3991" t="n">
        <v>64007</v>
      </c>
      <c r="BC3991" t="n">
        <v>52.61431</v>
      </c>
      <c r="BD3991" t="n">
        <v>52.61431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2323</v>
      </c>
      <c r="F3992" t="n">
        <v>1769242</v>
      </c>
      <c r="G3992" t="s">
        <v>74</v>
      </c>
      <c r="H3992" t="s">
        <v>75</v>
      </c>
      <c r="I3992" t="s"/>
      <c r="J3992" t="s">
        <v>74</v>
      </c>
      <c r="K3992" t="n">
        <v>75.59999999999999</v>
      </c>
      <c r="L3992" t="s">
        <v>76</v>
      </c>
      <c r="M3992" t="s"/>
      <c r="N3992" t="s">
        <v>93</v>
      </c>
      <c r="O3992" t="s">
        <v>78</v>
      </c>
      <c r="P3992" t="s">
        <v>2324</v>
      </c>
      <c r="Q3992" t="s"/>
      <c r="R3992" t="s">
        <v>112</v>
      </c>
      <c r="S3992" t="s">
        <v>315</v>
      </c>
      <c r="T3992" t="s">
        <v>81</v>
      </c>
      <c r="U3992" t="s">
        <v>82</v>
      </c>
      <c r="V3992" t="s">
        <v>83</v>
      </c>
      <c r="W3992" t="s">
        <v>109</v>
      </c>
      <c r="X3992" t="s"/>
      <c r="Y3992" t="s">
        <v>85</v>
      </c>
      <c r="Z3992">
        <f>HYPERLINK("https://hotel-media.eclerx.com/savepage/tk_15462413075601025_sr_188.html","info")</f>
        <v/>
      </c>
      <c r="AA3992" t="n">
        <v>373306</v>
      </c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18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1726531</v>
      </c>
      <c r="AZ3992" t="s">
        <v>2325</v>
      </c>
      <c r="BA3992" t="s"/>
      <c r="BB3992" t="n">
        <v>658320</v>
      </c>
      <c r="BC3992" t="n">
        <v>52.522047</v>
      </c>
      <c r="BD3992" t="n">
        <v>52.522047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2323</v>
      </c>
      <c r="F3993" t="n">
        <v>1769242</v>
      </c>
      <c r="G3993" t="s">
        <v>74</v>
      </c>
      <c r="H3993" t="s">
        <v>75</v>
      </c>
      <c r="I3993" t="s"/>
      <c r="J3993" t="s">
        <v>74</v>
      </c>
      <c r="K3993" t="n">
        <v>84</v>
      </c>
      <c r="L3993" t="s">
        <v>76</v>
      </c>
      <c r="M3993" t="s"/>
      <c r="N3993" t="s">
        <v>95</v>
      </c>
      <c r="O3993" t="s">
        <v>78</v>
      </c>
      <c r="P3993" t="s">
        <v>2324</v>
      </c>
      <c r="Q3993" t="s"/>
      <c r="R3993" t="s">
        <v>112</v>
      </c>
      <c r="S3993" t="s">
        <v>179</v>
      </c>
      <c r="T3993" t="s">
        <v>81</v>
      </c>
      <c r="U3993" t="s">
        <v>82</v>
      </c>
      <c r="V3993" t="s">
        <v>83</v>
      </c>
      <c r="W3993" t="s">
        <v>109</v>
      </c>
      <c r="X3993" t="s"/>
      <c r="Y3993" t="s">
        <v>85</v>
      </c>
      <c r="Z3993">
        <f>HYPERLINK("https://hotel-media.eclerx.com/savepage/tk_15462413075601025_sr_188.html","info")</f>
        <v/>
      </c>
      <c r="AA3993" t="n">
        <v>373306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18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1726531</v>
      </c>
      <c r="AZ3993" t="s">
        <v>2325</v>
      </c>
      <c r="BA3993" t="s"/>
      <c r="BB3993" t="n">
        <v>658320</v>
      </c>
      <c r="BC3993" t="n">
        <v>52.522047</v>
      </c>
      <c r="BD3993" t="n">
        <v>52.522047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2323</v>
      </c>
      <c r="F3994" t="n">
        <v>1769242</v>
      </c>
      <c r="G3994" t="s">
        <v>74</v>
      </c>
      <c r="H3994" t="s">
        <v>75</v>
      </c>
      <c r="I3994" t="s"/>
      <c r="J3994" t="s">
        <v>74</v>
      </c>
      <c r="K3994" t="n">
        <v>99</v>
      </c>
      <c r="L3994" t="s">
        <v>76</v>
      </c>
      <c r="M3994" t="s"/>
      <c r="N3994" t="s">
        <v>201</v>
      </c>
      <c r="O3994" t="s">
        <v>78</v>
      </c>
      <c r="P3994" t="s">
        <v>2324</v>
      </c>
      <c r="Q3994" t="s"/>
      <c r="R3994" t="s">
        <v>112</v>
      </c>
      <c r="S3994" t="s">
        <v>200</v>
      </c>
      <c r="T3994" t="s">
        <v>81</v>
      </c>
      <c r="U3994" t="s">
        <v>82</v>
      </c>
      <c r="V3994" t="s">
        <v>83</v>
      </c>
      <c r="W3994" t="s">
        <v>109</v>
      </c>
      <c r="X3994" t="s"/>
      <c r="Y3994" t="s">
        <v>85</v>
      </c>
      <c r="Z3994">
        <f>HYPERLINK("https://hotel-media.eclerx.com/savepage/tk_15462413075601025_sr_188.html","info")</f>
        <v/>
      </c>
      <c r="AA3994" t="n">
        <v>373306</v>
      </c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1726531</v>
      </c>
      <c r="AZ3994" t="s">
        <v>2325</v>
      </c>
      <c r="BA3994" t="s"/>
      <c r="BB3994" t="n">
        <v>658320</v>
      </c>
      <c r="BC3994" t="n">
        <v>52.522047</v>
      </c>
      <c r="BD3994" t="n">
        <v>52.522047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2323</v>
      </c>
      <c r="F3995" t="n">
        <v>1769242</v>
      </c>
      <c r="G3995" t="s">
        <v>74</v>
      </c>
      <c r="H3995" t="s">
        <v>75</v>
      </c>
      <c r="I3995" t="s"/>
      <c r="J3995" t="s">
        <v>74</v>
      </c>
      <c r="K3995" t="n">
        <v>118</v>
      </c>
      <c r="L3995" t="s">
        <v>76</v>
      </c>
      <c r="M3995" t="s"/>
      <c r="N3995" t="s">
        <v>1616</v>
      </c>
      <c r="O3995" t="s">
        <v>78</v>
      </c>
      <c r="P3995" t="s">
        <v>2324</v>
      </c>
      <c r="Q3995" t="s"/>
      <c r="R3995" t="s">
        <v>112</v>
      </c>
      <c r="S3995" t="s">
        <v>165</v>
      </c>
      <c r="T3995" t="s">
        <v>81</v>
      </c>
      <c r="U3995" t="s">
        <v>82</v>
      </c>
      <c r="V3995" t="s">
        <v>83</v>
      </c>
      <c r="W3995" t="s">
        <v>84</v>
      </c>
      <c r="X3995" t="s"/>
      <c r="Y3995" t="s">
        <v>85</v>
      </c>
      <c r="Z3995">
        <f>HYPERLINK("https://hotel-media.eclerx.com/savepage/tk_15462413075601025_sr_188.html","info")</f>
        <v/>
      </c>
      <c r="AA3995" t="n">
        <v>373306</v>
      </c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1726531</v>
      </c>
      <c r="AZ3995" t="s">
        <v>2325</v>
      </c>
      <c r="BA3995" t="s"/>
      <c r="BB3995" t="n">
        <v>658320</v>
      </c>
      <c r="BC3995" t="n">
        <v>52.522047</v>
      </c>
      <c r="BD3995" t="n">
        <v>52.522047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835</v>
      </c>
      <c r="F3996" t="n">
        <v>-1</v>
      </c>
      <c r="G3996" t="s">
        <v>74</v>
      </c>
      <c r="H3996" t="s">
        <v>75</v>
      </c>
      <c r="I3996" t="s"/>
      <c r="J3996" t="s">
        <v>74</v>
      </c>
      <c r="K3996" t="n">
        <v>71.97</v>
      </c>
      <c r="L3996" t="s">
        <v>76</v>
      </c>
      <c r="M3996" t="s"/>
      <c r="N3996" t="s">
        <v>93</v>
      </c>
      <c r="O3996" t="s">
        <v>78</v>
      </c>
      <c r="P3996" t="s">
        <v>835</v>
      </c>
      <c r="Q3996" t="s"/>
      <c r="R3996" t="s">
        <v>79</v>
      </c>
      <c r="S3996" t="s">
        <v>836</v>
      </c>
      <c r="T3996" t="s">
        <v>81</v>
      </c>
      <c r="U3996" t="s">
        <v>82</v>
      </c>
      <c r="V3996" t="s">
        <v>83</v>
      </c>
      <c r="W3996" t="s">
        <v>109</v>
      </c>
      <c r="X3996" t="s"/>
      <c r="Y3996" t="s">
        <v>85</v>
      </c>
      <c r="Z3996">
        <f>HYPERLINK("https://hotel-media.eclerx.com/savepage/tk_15462421772845325_sr_189.html","info")</f>
        <v/>
      </c>
      <c r="AA3996" t="n">
        <v>-2071477</v>
      </c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432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2071477</v>
      </c>
      <c r="AZ3996" t="s">
        <v>837</v>
      </c>
      <c r="BA3996" t="s"/>
      <c r="BB3996" t="n">
        <v>584086</v>
      </c>
      <c r="BC3996" t="n">
        <v>52.498944</v>
      </c>
      <c r="BD3996" t="n">
        <v>52.498944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835</v>
      </c>
      <c r="F3997" t="n">
        <v>-1</v>
      </c>
      <c r="G3997" t="s">
        <v>74</v>
      </c>
      <c r="H3997" t="s">
        <v>75</v>
      </c>
      <c r="I3997" t="s"/>
      <c r="J3997" t="s">
        <v>74</v>
      </c>
      <c r="K3997" t="n">
        <v>79.97</v>
      </c>
      <c r="L3997" t="s">
        <v>76</v>
      </c>
      <c r="M3997" t="s"/>
      <c r="N3997" t="s">
        <v>95</v>
      </c>
      <c r="O3997" t="s">
        <v>78</v>
      </c>
      <c r="P3997" t="s">
        <v>835</v>
      </c>
      <c r="Q3997" t="s"/>
      <c r="R3997" t="s">
        <v>79</v>
      </c>
      <c r="S3997" t="s">
        <v>838</v>
      </c>
      <c r="T3997" t="s">
        <v>81</v>
      </c>
      <c r="U3997" t="s">
        <v>82</v>
      </c>
      <c r="V3997" t="s">
        <v>83</v>
      </c>
      <c r="W3997" t="s">
        <v>109</v>
      </c>
      <c r="X3997" t="s"/>
      <c r="Y3997" t="s">
        <v>85</v>
      </c>
      <c r="Z3997">
        <f>HYPERLINK("https://hotel-media.eclerx.com/savepage/tk_15462421772845325_sr_189.html","info")</f>
        <v/>
      </c>
      <c r="AA3997" t="n">
        <v>-2071477</v>
      </c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432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2071477</v>
      </c>
      <c r="AZ3997" t="s">
        <v>837</v>
      </c>
      <c r="BA3997" t="s"/>
      <c r="BB3997" t="n">
        <v>584086</v>
      </c>
      <c r="BC3997" t="n">
        <v>52.498944</v>
      </c>
      <c r="BD3997" t="n">
        <v>52.498944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2005</v>
      </c>
      <c r="F3998" t="n">
        <v>-1</v>
      </c>
      <c r="G3998" t="s">
        <v>74</v>
      </c>
      <c r="H3998" t="s">
        <v>75</v>
      </c>
      <c r="I3998" t="s"/>
      <c r="J3998" t="s">
        <v>74</v>
      </c>
      <c r="K3998" t="n">
        <v>99.98999999999999</v>
      </c>
      <c r="L3998" t="s">
        <v>76</v>
      </c>
      <c r="M3998" t="s"/>
      <c r="N3998" t="s">
        <v>95</v>
      </c>
      <c r="O3998" t="s">
        <v>78</v>
      </c>
      <c r="P3998" t="s">
        <v>2005</v>
      </c>
      <c r="Q3998" t="s"/>
      <c r="R3998" t="s">
        <v>79</v>
      </c>
      <c r="S3998" t="s">
        <v>2006</v>
      </c>
      <c r="T3998" t="s">
        <v>81</v>
      </c>
      <c r="U3998" t="s">
        <v>82</v>
      </c>
      <c r="V3998" t="s">
        <v>83</v>
      </c>
      <c r="W3998" t="s">
        <v>109</v>
      </c>
      <c r="X3998" t="s"/>
      <c r="Y3998" t="s">
        <v>85</v>
      </c>
      <c r="Z3998">
        <f>HYPERLINK("https://hotel-media.eclerx.com/savepage/tk_15462421320963194_sr_189.html","info")</f>
        <v/>
      </c>
      <c r="AA3998" t="n">
        <v>-6657648</v>
      </c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414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6657648</v>
      </c>
      <c r="AZ3998" t="s">
        <v>2007</v>
      </c>
      <c r="BA3998" t="s"/>
      <c r="BB3998" t="n">
        <v>960360</v>
      </c>
      <c r="BC3998" t="n">
        <v>52.49386</v>
      </c>
      <c r="BD3998" t="n">
        <v>52.49386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2667</v>
      </c>
      <c r="F3999" t="n">
        <v>5172605</v>
      </c>
      <c r="G3999" t="s">
        <v>74</v>
      </c>
      <c r="H3999" t="s">
        <v>75</v>
      </c>
      <c r="I3999" t="s"/>
      <c r="J3999" t="s">
        <v>74</v>
      </c>
      <c r="K3999" t="n">
        <v>131.25</v>
      </c>
      <c r="L3999" t="s">
        <v>76</v>
      </c>
      <c r="M3999" t="s"/>
      <c r="N3999" t="s">
        <v>95</v>
      </c>
      <c r="O3999" t="s">
        <v>78</v>
      </c>
      <c r="P3999" t="s">
        <v>2667</v>
      </c>
      <c r="Q3999" t="s"/>
      <c r="R3999" t="s">
        <v>112</v>
      </c>
      <c r="S3999" t="s">
        <v>2668</v>
      </c>
      <c r="T3999" t="s">
        <v>81</v>
      </c>
      <c r="U3999" t="s">
        <v>82</v>
      </c>
      <c r="V3999" t="s">
        <v>83</v>
      </c>
      <c r="W3999" t="s">
        <v>109</v>
      </c>
      <c r="X3999" t="s"/>
      <c r="Y3999" t="s">
        <v>85</v>
      </c>
      <c r="Z3999">
        <f>HYPERLINK("https://hotel-media.eclerx.com/savepage/tk_154624208567478_sr_188.html","info")</f>
        <v/>
      </c>
      <c r="AA3999" t="n">
        <v>210748</v>
      </c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442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1003368</v>
      </c>
      <c r="AZ3999" t="s">
        <v>2669</v>
      </c>
      <c r="BA3999" t="s"/>
      <c r="BB3999" t="n">
        <v>431010</v>
      </c>
      <c r="BC3999" t="n">
        <v>52.528573</v>
      </c>
      <c r="BD3999" t="n">
        <v>52.528573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2667</v>
      </c>
      <c r="F4000" t="n">
        <v>5172605</v>
      </c>
      <c r="G4000" t="s">
        <v>74</v>
      </c>
      <c r="H4000" t="s">
        <v>75</v>
      </c>
      <c r="I4000" t="s"/>
      <c r="J4000" t="s">
        <v>74</v>
      </c>
      <c r="K4000" t="n">
        <v>161.25</v>
      </c>
      <c r="L4000" t="s">
        <v>76</v>
      </c>
      <c r="M4000" t="s"/>
      <c r="N4000" t="s">
        <v>597</v>
      </c>
      <c r="O4000" t="s">
        <v>78</v>
      </c>
      <c r="P4000" t="s">
        <v>2667</v>
      </c>
      <c r="Q4000" t="s"/>
      <c r="R4000" t="s">
        <v>112</v>
      </c>
      <c r="S4000" t="s">
        <v>2670</v>
      </c>
      <c r="T4000" t="s">
        <v>81</v>
      </c>
      <c r="U4000" t="s">
        <v>82</v>
      </c>
      <c r="V4000" t="s">
        <v>83</v>
      </c>
      <c r="W4000" t="s">
        <v>109</v>
      </c>
      <c r="X4000" t="s"/>
      <c r="Y4000" t="s">
        <v>85</v>
      </c>
      <c r="Z4000">
        <f>HYPERLINK("https://hotel-media.eclerx.com/savepage/tk_154624208567478_sr_188.html","info")</f>
        <v/>
      </c>
      <c r="AA4000" t="n">
        <v>210748</v>
      </c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442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1003368</v>
      </c>
      <c r="AZ4000" t="s">
        <v>2669</v>
      </c>
      <c r="BA4000" t="s"/>
      <c r="BB4000" t="n">
        <v>431010</v>
      </c>
      <c r="BC4000" t="n">
        <v>52.528573</v>
      </c>
      <c r="BD4000" t="n">
        <v>52.528573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2722</v>
      </c>
      <c r="F4001" t="n">
        <v>-1</v>
      </c>
      <c r="G4001" t="s">
        <v>74</v>
      </c>
      <c r="H4001" t="s">
        <v>75</v>
      </c>
      <c r="I4001" t="s"/>
      <c r="J4001" t="s">
        <v>74</v>
      </c>
      <c r="K4001" t="n">
        <v>98.7</v>
      </c>
      <c r="L4001" t="s">
        <v>76</v>
      </c>
      <c r="M4001" t="s"/>
      <c r="N4001" t="s">
        <v>95</v>
      </c>
      <c r="O4001" t="s">
        <v>78</v>
      </c>
      <c r="P4001" t="s">
        <v>2722</v>
      </c>
      <c r="Q4001" t="s"/>
      <c r="R4001" t="s">
        <v>171</v>
      </c>
      <c r="S4001" t="s">
        <v>142</v>
      </c>
      <c r="T4001" t="s">
        <v>81</v>
      </c>
      <c r="U4001" t="s">
        <v>82</v>
      </c>
      <c r="V4001" t="s">
        <v>83</v>
      </c>
      <c r="W4001" t="s">
        <v>109</v>
      </c>
      <c r="X4001" t="s"/>
      <c r="Y4001" t="s">
        <v>85</v>
      </c>
      <c r="Z4001">
        <f>HYPERLINK("https://hotel-media.eclerx.com/savepage/tk_15462412797322004_sr_188.html","info")</f>
        <v/>
      </c>
      <c r="AA4001" t="n">
        <v>-8979256</v>
      </c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8979256</v>
      </c>
      <c r="AZ4001" t="s">
        <v>2723</v>
      </c>
      <c r="BA4001" t="s"/>
      <c r="BB4001" t="n">
        <v>864866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197</v>
      </c>
      <c r="F4002" t="n">
        <v>-1</v>
      </c>
      <c r="G4002" t="s">
        <v>74</v>
      </c>
      <c r="H4002" t="s">
        <v>75</v>
      </c>
      <c r="I4002" t="s"/>
      <c r="J4002" t="s">
        <v>74</v>
      </c>
      <c r="K4002" t="n">
        <v>89.09999999999999</v>
      </c>
      <c r="L4002" t="s">
        <v>76</v>
      </c>
      <c r="M4002" t="s"/>
      <c r="N4002" t="s">
        <v>93</v>
      </c>
      <c r="O4002" t="s">
        <v>78</v>
      </c>
      <c r="P4002" t="s">
        <v>197</v>
      </c>
      <c r="Q4002" t="s"/>
      <c r="R4002" t="s">
        <v>171</v>
      </c>
      <c r="S4002" t="s">
        <v>198</v>
      </c>
      <c r="T4002" t="s">
        <v>81</v>
      </c>
      <c r="U4002" t="s">
        <v>82</v>
      </c>
      <c r="V4002" t="s">
        <v>83</v>
      </c>
      <c r="W4002" t="s">
        <v>109</v>
      </c>
      <c r="X4002" t="s"/>
      <c r="Y4002" t="s">
        <v>85</v>
      </c>
      <c r="Z4002">
        <f>HYPERLINK("https://hotel-media.eclerx.com/savepage/tk_15462414180747616_sr_189.html","info")</f>
        <v/>
      </c>
      <c r="AA4002" t="n">
        <v>-2366108</v>
      </c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70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2366108</v>
      </c>
      <c r="AZ4002" t="s">
        <v>199</v>
      </c>
      <c r="BA4002" t="s"/>
      <c r="BB4002" t="n">
        <v>217056</v>
      </c>
      <c r="BC4002" t="n">
        <v>52.5028</v>
      </c>
      <c r="BD4002" t="n">
        <v>52.5028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197</v>
      </c>
      <c r="F4003" t="n">
        <v>-1</v>
      </c>
      <c r="G4003" t="s">
        <v>74</v>
      </c>
      <c r="H4003" t="s">
        <v>75</v>
      </c>
      <c r="I4003" t="s"/>
      <c r="J4003" t="s">
        <v>74</v>
      </c>
      <c r="K4003" t="n">
        <v>99</v>
      </c>
      <c r="L4003" t="s">
        <v>76</v>
      </c>
      <c r="M4003" t="s"/>
      <c r="N4003" t="s">
        <v>95</v>
      </c>
      <c r="O4003" t="s">
        <v>78</v>
      </c>
      <c r="P4003" t="s">
        <v>197</v>
      </c>
      <c r="Q4003" t="s"/>
      <c r="R4003" t="s">
        <v>171</v>
      </c>
      <c r="S4003" t="s">
        <v>200</v>
      </c>
      <c r="T4003" t="s">
        <v>81</v>
      </c>
      <c r="U4003" t="s">
        <v>82</v>
      </c>
      <c r="V4003" t="s">
        <v>83</v>
      </c>
      <c r="W4003" t="s">
        <v>109</v>
      </c>
      <c r="X4003" t="s"/>
      <c r="Y4003" t="s">
        <v>85</v>
      </c>
      <c r="Z4003">
        <f>HYPERLINK("https://hotel-media.eclerx.com/savepage/tk_15462414180747616_sr_189.html","info")</f>
        <v/>
      </c>
      <c r="AA4003" t="n">
        <v>-2366108</v>
      </c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70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2366108</v>
      </c>
      <c r="AZ4003" t="s">
        <v>199</v>
      </c>
      <c r="BA4003" t="s"/>
      <c r="BB4003" t="n">
        <v>217056</v>
      </c>
      <c r="BC4003" t="n">
        <v>52.5028</v>
      </c>
      <c r="BD4003" t="n">
        <v>52.5028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197</v>
      </c>
      <c r="F4004" t="n">
        <v>-1</v>
      </c>
      <c r="G4004" t="s">
        <v>74</v>
      </c>
      <c r="H4004" t="s">
        <v>75</v>
      </c>
      <c r="I4004" t="s"/>
      <c r="J4004" t="s">
        <v>74</v>
      </c>
      <c r="K4004" t="n">
        <v>109</v>
      </c>
      <c r="L4004" t="s">
        <v>76</v>
      </c>
      <c r="M4004" t="s"/>
      <c r="N4004" t="s">
        <v>201</v>
      </c>
      <c r="O4004" t="s">
        <v>78</v>
      </c>
      <c r="P4004" t="s">
        <v>197</v>
      </c>
      <c r="Q4004" t="s"/>
      <c r="R4004" t="s">
        <v>171</v>
      </c>
      <c r="S4004" t="s">
        <v>202</v>
      </c>
      <c r="T4004" t="s">
        <v>81</v>
      </c>
      <c r="U4004" t="s">
        <v>82</v>
      </c>
      <c r="V4004" t="s">
        <v>83</v>
      </c>
      <c r="W4004" t="s">
        <v>109</v>
      </c>
      <c r="X4004" t="s"/>
      <c r="Y4004" t="s">
        <v>85</v>
      </c>
      <c r="Z4004">
        <f>HYPERLINK("https://hotel-media.eclerx.com/savepage/tk_15462414180747616_sr_189.html","info")</f>
        <v/>
      </c>
      <c r="AA4004" t="n">
        <v>-2366108</v>
      </c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70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2366108</v>
      </c>
      <c r="AZ4004" t="s">
        <v>199</v>
      </c>
      <c r="BA4004" t="s"/>
      <c r="BB4004" t="n">
        <v>217056</v>
      </c>
      <c r="BC4004" t="n">
        <v>52.5028</v>
      </c>
      <c r="BD4004" t="n">
        <v>52.5028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197</v>
      </c>
      <c r="F4005" t="n">
        <v>-1</v>
      </c>
      <c r="G4005" t="s">
        <v>74</v>
      </c>
      <c r="H4005" t="s">
        <v>75</v>
      </c>
      <c r="I4005" t="s"/>
      <c r="J4005" t="s">
        <v>74</v>
      </c>
      <c r="K4005" t="n">
        <v>119</v>
      </c>
      <c r="L4005" t="s">
        <v>76</v>
      </c>
      <c r="M4005" t="s"/>
      <c r="N4005" t="s">
        <v>203</v>
      </c>
      <c r="O4005" t="s">
        <v>78</v>
      </c>
      <c r="P4005" t="s">
        <v>197</v>
      </c>
      <c r="Q4005" t="s"/>
      <c r="R4005" t="s">
        <v>171</v>
      </c>
      <c r="S4005" t="s">
        <v>204</v>
      </c>
      <c r="T4005" t="s">
        <v>81</v>
      </c>
      <c r="U4005" t="s">
        <v>82</v>
      </c>
      <c r="V4005" t="s">
        <v>83</v>
      </c>
      <c r="W4005" t="s">
        <v>109</v>
      </c>
      <c r="X4005" t="s"/>
      <c r="Y4005" t="s">
        <v>85</v>
      </c>
      <c r="Z4005">
        <f>HYPERLINK("https://hotel-media.eclerx.com/savepage/tk_15462414180747616_sr_189.html","info")</f>
        <v/>
      </c>
      <c r="AA4005" t="n">
        <v>-2366108</v>
      </c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70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2366108</v>
      </c>
      <c r="AZ4005" t="s">
        <v>199</v>
      </c>
      <c r="BA4005" t="s"/>
      <c r="BB4005" t="n">
        <v>217056</v>
      </c>
      <c r="BC4005" t="n">
        <v>52.5028</v>
      </c>
      <c r="BD4005" t="n">
        <v>52.5028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197</v>
      </c>
      <c r="F4006" t="n">
        <v>-1</v>
      </c>
      <c r="G4006" t="s">
        <v>74</v>
      </c>
      <c r="H4006" t="s">
        <v>75</v>
      </c>
      <c r="I4006" t="s"/>
      <c r="J4006" t="s">
        <v>74</v>
      </c>
      <c r="K4006" t="n">
        <v>149</v>
      </c>
      <c r="L4006" t="s">
        <v>76</v>
      </c>
      <c r="M4006" t="s"/>
      <c r="N4006" t="s">
        <v>205</v>
      </c>
      <c r="O4006" t="s">
        <v>78</v>
      </c>
      <c r="P4006" t="s">
        <v>197</v>
      </c>
      <c r="Q4006" t="s"/>
      <c r="R4006" t="s">
        <v>171</v>
      </c>
      <c r="S4006" t="s">
        <v>206</v>
      </c>
      <c r="T4006" t="s">
        <v>81</v>
      </c>
      <c r="U4006" t="s">
        <v>82</v>
      </c>
      <c r="V4006" t="s">
        <v>83</v>
      </c>
      <c r="W4006" t="s">
        <v>109</v>
      </c>
      <c r="X4006" t="s"/>
      <c r="Y4006" t="s">
        <v>85</v>
      </c>
      <c r="Z4006">
        <f>HYPERLINK("https://hotel-media.eclerx.com/savepage/tk_15462414180747616_sr_189.html","info")</f>
        <v/>
      </c>
      <c r="AA4006" t="n">
        <v>-2366108</v>
      </c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70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2366108</v>
      </c>
      <c r="AZ4006" t="s">
        <v>199</v>
      </c>
      <c r="BA4006" t="s"/>
      <c r="BB4006" t="n">
        <v>217056</v>
      </c>
      <c r="BC4006" t="n">
        <v>52.5028</v>
      </c>
      <c r="BD4006" t="n">
        <v>52.5028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2256</v>
      </c>
      <c r="F4007" t="n">
        <v>6295791</v>
      </c>
      <c r="G4007" t="s">
        <v>74</v>
      </c>
      <c r="H4007" t="s">
        <v>75</v>
      </c>
      <c r="I4007" t="s"/>
      <c r="J4007" t="s">
        <v>74</v>
      </c>
      <c r="K4007" t="n">
        <v>71.40000000000001</v>
      </c>
      <c r="L4007" t="s">
        <v>76</v>
      </c>
      <c r="M4007" t="s"/>
      <c r="N4007" t="s">
        <v>93</v>
      </c>
      <c r="O4007" t="s">
        <v>78</v>
      </c>
      <c r="P4007" t="s">
        <v>2257</v>
      </c>
      <c r="Q4007" t="s"/>
      <c r="R4007" t="s">
        <v>171</v>
      </c>
      <c r="S4007" t="s">
        <v>2258</v>
      </c>
      <c r="T4007" t="s">
        <v>81</v>
      </c>
      <c r="U4007" t="s">
        <v>82</v>
      </c>
      <c r="V4007" t="s">
        <v>83</v>
      </c>
      <c r="W4007" t="s">
        <v>109</v>
      </c>
      <c r="X4007" t="s"/>
      <c r="Y4007" t="s">
        <v>85</v>
      </c>
      <c r="Z4007">
        <f>HYPERLINK("https://hotel-media.eclerx.com/savepage/tk_15462420386289408_sr_188.html","info")</f>
        <v/>
      </c>
      <c r="AA4007" t="n">
        <v>273005</v>
      </c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416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2071795</v>
      </c>
      <c r="AZ4007" t="s">
        <v>2259</v>
      </c>
      <c r="BA4007" t="s"/>
      <c r="BB4007" t="n">
        <v>5625</v>
      </c>
      <c r="BC4007" t="n">
        <v>52.489693</v>
      </c>
      <c r="BD4007" t="n">
        <v>52.489693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2256</v>
      </c>
      <c r="F4008" t="n">
        <v>6295791</v>
      </c>
      <c r="G4008" t="s">
        <v>74</v>
      </c>
      <c r="H4008" t="s">
        <v>75</v>
      </c>
      <c r="I4008" t="s"/>
      <c r="J4008" t="s">
        <v>74</v>
      </c>
      <c r="K4008" t="n">
        <v>89.25</v>
      </c>
      <c r="L4008" t="s">
        <v>76</v>
      </c>
      <c r="M4008" t="s"/>
      <c r="N4008" t="s">
        <v>2153</v>
      </c>
      <c r="O4008" t="s">
        <v>78</v>
      </c>
      <c r="P4008" t="s">
        <v>2257</v>
      </c>
      <c r="Q4008" t="s"/>
      <c r="R4008" t="s">
        <v>171</v>
      </c>
      <c r="S4008" t="s">
        <v>1303</v>
      </c>
      <c r="T4008" t="s">
        <v>81</v>
      </c>
      <c r="U4008" t="s">
        <v>82</v>
      </c>
      <c r="V4008" t="s">
        <v>83</v>
      </c>
      <c r="W4008" t="s">
        <v>109</v>
      </c>
      <c r="X4008" t="s"/>
      <c r="Y4008" t="s">
        <v>85</v>
      </c>
      <c r="Z4008">
        <f>HYPERLINK("https://hotel-media.eclerx.com/savepage/tk_15462420386289408_sr_188.html","info")</f>
        <v/>
      </c>
      <c r="AA4008" t="n">
        <v>273005</v>
      </c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416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2071795</v>
      </c>
      <c r="AZ4008" t="s">
        <v>2259</v>
      </c>
      <c r="BA4008" t="s"/>
      <c r="BB4008" t="n">
        <v>5625</v>
      </c>
      <c r="BC4008" t="n">
        <v>52.489693</v>
      </c>
      <c r="BD4008" t="n">
        <v>52.489693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2256</v>
      </c>
      <c r="F4009" t="n">
        <v>6295791</v>
      </c>
      <c r="G4009" t="s">
        <v>74</v>
      </c>
      <c r="H4009" t="s">
        <v>75</v>
      </c>
      <c r="I4009" t="s"/>
      <c r="J4009" t="s">
        <v>74</v>
      </c>
      <c r="K4009" t="n">
        <v>94.5</v>
      </c>
      <c r="L4009" t="s">
        <v>76</v>
      </c>
      <c r="M4009" t="s"/>
      <c r="N4009" t="s">
        <v>595</v>
      </c>
      <c r="O4009" t="s">
        <v>78</v>
      </c>
      <c r="P4009" t="s">
        <v>2257</v>
      </c>
      <c r="Q4009" t="s"/>
      <c r="R4009" t="s">
        <v>171</v>
      </c>
      <c r="S4009" t="s">
        <v>642</v>
      </c>
      <c r="T4009" t="s">
        <v>81</v>
      </c>
      <c r="U4009" t="s">
        <v>82</v>
      </c>
      <c r="V4009" t="s">
        <v>83</v>
      </c>
      <c r="W4009" t="s">
        <v>109</v>
      </c>
      <c r="X4009" t="s"/>
      <c r="Y4009" t="s">
        <v>85</v>
      </c>
      <c r="Z4009">
        <f>HYPERLINK("https://hotel-media.eclerx.com/savepage/tk_15462420386289408_sr_188.html","info")</f>
        <v/>
      </c>
      <c r="AA4009" t="n">
        <v>273005</v>
      </c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416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2071795</v>
      </c>
      <c r="AZ4009" t="s">
        <v>2259</v>
      </c>
      <c r="BA4009" t="s"/>
      <c r="BB4009" t="n">
        <v>5625</v>
      </c>
      <c r="BC4009" t="n">
        <v>52.489693</v>
      </c>
      <c r="BD4009" t="n">
        <v>52.489693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2256</v>
      </c>
      <c r="F4010" t="n">
        <v>6295791</v>
      </c>
      <c r="G4010" t="s">
        <v>74</v>
      </c>
      <c r="H4010" t="s">
        <v>75</v>
      </c>
      <c r="I4010" t="s"/>
      <c r="J4010" t="s">
        <v>74</v>
      </c>
      <c r="K4010" t="n">
        <v>105</v>
      </c>
      <c r="L4010" t="s">
        <v>76</v>
      </c>
      <c r="M4010" t="s"/>
      <c r="N4010" t="s">
        <v>201</v>
      </c>
      <c r="O4010" t="s">
        <v>78</v>
      </c>
      <c r="P4010" t="s">
        <v>2257</v>
      </c>
      <c r="Q4010" t="s"/>
      <c r="R4010" t="s">
        <v>171</v>
      </c>
      <c r="S4010" t="s">
        <v>225</v>
      </c>
      <c r="T4010" t="s">
        <v>81</v>
      </c>
      <c r="U4010" t="s">
        <v>82</v>
      </c>
      <c r="V4010" t="s">
        <v>83</v>
      </c>
      <c r="W4010" t="s">
        <v>109</v>
      </c>
      <c r="X4010" t="s"/>
      <c r="Y4010" t="s">
        <v>85</v>
      </c>
      <c r="Z4010">
        <f>HYPERLINK("https://hotel-media.eclerx.com/savepage/tk_15462420386289408_sr_188.html","info")</f>
        <v/>
      </c>
      <c r="AA4010" t="n">
        <v>273005</v>
      </c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416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2071795</v>
      </c>
      <c r="AZ4010" t="s">
        <v>2259</v>
      </c>
      <c r="BA4010" t="s"/>
      <c r="BB4010" t="n">
        <v>5625</v>
      </c>
      <c r="BC4010" t="n">
        <v>52.489693</v>
      </c>
      <c r="BD4010" t="n">
        <v>52.489693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2256</v>
      </c>
      <c r="F4011" t="n">
        <v>6295791</v>
      </c>
      <c r="G4011" t="s">
        <v>74</v>
      </c>
      <c r="H4011" t="s">
        <v>75</v>
      </c>
      <c r="I4011" t="s"/>
      <c r="J4011" t="s">
        <v>74</v>
      </c>
      <c r="K4011" t="n">
        <v>107.1</v>
      </c>
      <c r="L4011" t="s">
        <v>76</v>
      </c>
      <c r="M4011" t="s"/>
      <c r="N4011" t="s">
        <v>414</v>
      </c>
      <c r="O4011" t="s">
        <v>78</v>
      </c>
      <c r="P4011" t="s">
        <v>2257</v>
      </c>
      <c r="Q4011" t="s"/>
      <c r="R4011" t="s">
        <v>171</v>
      </c>
      <c r="S4011" t="s">
        <v>1095</v>
      </c>
      <c r="T4011" t="s">
        <v>81</v>
      </c>
      <c r="U4011" t="s">
        <v>82</v>
      </c>
      <c r="V4011" t="s">
        <v>83</v>
      </c>
      <c r="W4011" t="s">
        <v>109</v>
      </c>
      <c r="X4011" t="s"/>
      <c r="Y4011" t="s">
        <v>85</v>
      </c>
      <c r="Z4011">
        <f>HYPERLINK("https://hotel-media.eclerx.com/savepage/tk_15462420386289408_sr_188.html","info")</f>
        <v/>
      </c>
      <c r="AA4011" t="n">
        <v>273005</v>
      </c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416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2071795</v>
      </c>
      <c r="AZ4011" t="s">
        <v>2259</v>
      </c>
      <c r="BA4011" t="s"/>
      <c r="BB4011" t="n">
        <v>5625</v>
      </c>
      <c r="BC4011" t="n">
        <v>52.489693</v>
      </c>
      <c r="BD4011" t="n">
        <v>52.489693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2256</v>
      </c>
      <c r="F4012" t="n">
        <v>6295791</v>
      </c>
      <c r="G4012" t="s">
        <v>74</v>
      </c>
      <c r="H4012" t="s">
        <v>75</v>
      </c>
      <c r="I4012" t="s"/>
      <c r="J4012" t="s">
        <v>74</v>
      </c>
      <c r="K4012" t="n">
        <v>126</v>
      </c>
      <c r="L4012" t="s">
        <v>76</v>
      </c>
      <c r="M4012" t="s"/>
      <c r="N4012" t="s">
        <v>597</v>
      </c>
      <c r="O4012" t="s">
        <v>78</v>
      </c>
      <c r="P4012" t="s">
        <v>2257</v>
      </c>
      <c r="Q4012" t="s"/>
      <c r="R4012" t="s">
        <v>171</v>
      </c>
      <c r="S4012" t="s">
        <v>1046</v>
      </c>
      <c r="T4012" t="s">
        <v>81</v>
      </c>
      <c r="U4012" t="s">
        <v>82</v>
      </c>
      <c r="V4012" t="s">
        <v>83</v>
      </c>
      <c r="W4012" t="s">
        <v>109</v>
      </c>
      <c r="X4012" t="s"/>
      <c r="Y4012" t="s">
        <v>85</v>
      </c>
      <c r="Z4012">
        <f>HYPERLINK("https://hotel-media.eclerx.com/savepage/tk_15462420386289408_sr_188.html","info")</f>
        <v/>
      </c>
      <c r="AA4012" t="n">
        <v>273005</v>
      </c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416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2071795</v>
      </c>
      <c r="AZ4012" t="s">
        <v>2259</v>
      </c>
      <c r="BA4012" t="s"/>
      <c r="BB4012" t="n">
        <v>5625</v>
      </c>
      <c r="BC4012" t="n">
        <v>52.489693</v>
      </c>
      <c r="BD4012" t="n">
        <v>52.489693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2256</v>
      </c>
      <c r="F4013" t="n">
        <v>6295791</v>
      </c>
      <c r="G4013" t="s">
        <v>74</v>
      </c>
      <c r="H4013" t="s">
        <v>75</v>
      </c>
      <c r="I4013" t="s"/>
      <c r="J4013" t="s">
        <v>74</v>
      </c>
      <c r="K4013" t="n">
        <v>127</v>
      </c>
      <c r="L4013" t="s">
        <v>76</v>
      </c>
      <c r="M4013" t="s"/>
      <c r="N4013" t="s">
        <v>2153</v>
      </c>
      <c r="O4013" t="s">
        <v>78</v>
      </c>
      <c r="P4013" t="s">
        <v>2257</v>
      </c>
      <c r="Q4013" t="s"/>
      <c r="R4013" t="s">
        <v>171</v>
      </c>
      <c r="S4013" t="s">
        <v>1257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>
        <f>HYPERLINK("https://hotel-media.eclerx.com/savepage/tk_15462420386289408_sr_188.html","info")</f>
        <v/>
      </c>
      <c r="AA4013" t="n">
        <v>273005</v>
      </c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416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2071795</v>
      </c>
      <c r="AZ4013" t="s">
        <v>2259</v>
      </c>
      <c r="BA4013" t="s"/>
      <c r="BB4013" t="n">
        <v>5625</v>
      </c>
      <c r="BC4013" t="n">
        <v>52.489693</v>
      </c>
      <c r="BD4013" t="n">
        <v>52.489693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2256</v>
      </c>
      <c r="F4014" t="n">
        <v>6295791</v>
      </c>
      <c r="G4014" t="s">
        <v>74</v>
      </c>
      <c r="H4014" t="s">
        <v>75</v>
      </c>
      <c r="I4014" t="s"/>
      <c r="J4014" t="s">
        <v>74</v>
      </c>
      <c r="K4014" t="n">
        <v>148</v>
      </c>
      <c r="L4014" t="s">
        <v>76</v>
      </c>
      <c r="M4014" t="s"/>
      <c r="N4014" t="s">
        <v>414</v>
      </c>
      <c r="O4014" t="s">
        <v>78</v>
      </c>
      <c r="P4014" t="s">
        <v>2257</v>
      </c>
      <c r="Q4014" t="s"/>
      <c r="R4014" t="s">
        <v>171</v>
      </c>
      <c r="S4014" t="s">
        <v>754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>
        <f>HYPERLINK("https://hotel-media.eclerx.com/savepage/tk_15462420386289408_sr_188.html","info")</f>
        <v/>
      </c>
      <c r="AA4014" t="n">
        <v>273005</v>
      </c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416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2071795</v>
      </c>
      <c r="AZ4014" t="s">
        <v>2259</v>
      </c>
      <c r="BA4014" t="s"/>
      <c r="BB4014" t="n">
        <v>5625</v>
      </c>
      <c r="BC4014" t="n">
        <v>52.489693</v>
      </c>
      <c r="BD4014" t="n">
        <v>52.489693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1403</v>
      </c>
      <c r="F4015" t="n">
        <v>-1</v>
      </c>
      <c r="G4015" t="s">
        <v>74</v>
      </c>
      <c r="H4015" t="s">
        <v>75</v>
      </c>
      <c r="I4015" t="s"/>
      <c r="J4015" t="s">
        <v>74</v>
      </c>
      <c r="K4015" t="n">
        <v>54.15</v>
      </c>
      <c r="L4015" t="s">
        <v>76</v>
      </c>
      <c r="M4015" t="s"/>
      <c r="N4015" t="s">
        <v>93</v>
      </c>
      <c r="O4015" t="s">
        <v>78</v>
      </c>
      <c r="P4015" t="s">
        <v>1403</v>
      </c>
      <c r="Q4015" t="s"/>
      <c r="R4015" t="s">
        <v>171</v>
      </c>
      <c r="S4015" t="s">
        <v>1404</v>
      </c>
      <c r="T4015" t="s">
        <v>81</v>
      </c>
      <c r="U4015" t="s">
        <v>82</v>
      </c>
      <c r="V4015" t="s">
        <v>83</v>
      </c>
      <c r="W4015" t="s">
        <v>84</v>
      </c>
      <c r="X4015" t="s"/>
      <c r="Y4015" t="s">
        <v>85</v>
      </c>
      <c r="Z4015">
        <f>HYPERLINK("https://hotel-media.eclerx.com/savepage/tk_15462419922184997_sr_189.html","info")</f>
        <v/>
      </c>
      <c r="AA4015" t="n">
        <v>-4880361</v>
      </c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347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4880361</v>
      </c>
      <c r="AZ4015" t="s">
        <v>1405</v>
      </c>
      <c r="BA4015" t="s"/>
      <c r="BB4015" t="n">
        <v>76078</v>
      </c>
      <c r="BC4015" t="n">
        <v>52.496441</v>
      </c>
      <c r="BD4015" t="n">
        <v>52.496441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1403</v>
      </c>
      <c r="F4016" t="n">
        <v>-1</v>
      </c>
      <c r="G4016" t="s">
        <v>74</v>
      </c>
      <c r="H4016" t="s">
        <v>75</v>
      </c>
      <c r="I4016" t="s"/>
      <c r="J4016" t="s">
        <v>74</v>
      </c>
      <c r="K4016" t="n">
        <v>57</v>
      </c>
      <c r="L4016" t="s">
        <v>76</v>
      </c>
      <c r="M4016" t="s"/>
      <c r="N4016" t="s">
        <v>104</v>
      </c>
      <c r="O4016" t="s">
        <v>78</v>
      </c>
      <c r="P4016" t="s">
        <v>1403</v>
      </c>
      <c r="Q4016" t="s"/>
      <c r="R4016" t="s">
        <v>171</v>
      </c>
      <c r="S4016" t="s">
        <v>1271</v>
      </c>
      <c r="T4016" t="s">
        <v>81</v>
      </c>
      <c r="U4016" t="s">
        <v>82</v>
      </c>
      <c r="V4016" t="s">
        <v>83</v>
      </c>
      <c r="W4016" t="s">
        <v>84</v>
      </c>
      <c r="X4016" t="s"/>
      <c r="Y4016" t="s">
        <v>85</v>
      </c>
      <c r="Z4016">
        <f>HYPERLINK("https://hotel-media.eclerx.com/savepage/tk_15462419922184997_sr_189.html","info")</f>
        <v/>
      </c>
      <c r="AA4016" t="n">
        <v>-4880361</v>
      </c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347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4880361</v>
      </c>
      <c r="AZ4016" t="s">
        <v>1405</v>
      </c>
      <c r="BA4016" t="s"/>
      <c r="BB4016" t="n">
        <v>76078</v>
      </c>
      <c r="BC4016" t="n">
        <v>52.496441</v>
      </c>
      <c r="BD4016" t="n">
        <v>52.496441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2724</v>
      </c>
      <c r="F4017" t="n">
        <v>-1</v>
      </c>
      <c r="G4017" t="s">
        <v>74</v>
      </c>
      <c r="H4017" t="s">
        <v>75</v>
      </c>
      <c r="I4017" t="s"/>
      <c r="J4017" t="s">
        <v>74</v>
      </c>
      <c r="K4017" t="n">
        <v>38.67</v>
      </c>
      <c r="L4017" t="s">
        <v>76</v>
      </c>
      <c r="M4017" t="s"/>
      <c r="N4017" t="s">
        <v>93</v>
      </c>
      <c r="O4017" t="s">
        <v>78</v>
      </c>
      <c r="P4017" t="s">
        <v>2724</v>
      </c>
      <c r="Q4017" t="s"/>
      <c r="R4017" t="s">
        <v>171</v>
      </c>
      <c r="S4017" t="s">
        <v>2725</v>
      </c>
      <c r="T4017" t="s">
        <v>81</v>
      </c>
      <c r="U4017" t="s">
        <v>82</v>
      </c>
      <c r="V4017" t="s">
        <v>83</v>
      </c>
      <c r="W4017" t="s">
        <v>109</v>
      </c>
      <c r="X4017" t="s"/>
      <c r="Y4017" t="s">
        <v>85</v>
      </c>
      <c r="Z4017">
        <f>HYPERLINK("https://hotel-media.eclerx.com/savepage/tk_15462413484705465_sr_188.html","info")</f>
        <v/>
      </c>
      <c r="AA4017" t="n">
        <v>-6262106</v>
      </c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41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6262106</v>
      </c>
      <c r="AZ4017" t="s">
        <v>2726</v>
      </c>
      <c r="BA4017" t="s"/>
      <c r="BB4017" t="n">
        <v>82274</v>
      </c>
      <c r="BC4017" t="n">
        <v>52.497919</v>
      </c>
      <c r="BD4017" t="n">
        <v>52.497919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2724</v>
      </c>
      <c r="F4018" t="n">
        <v>-1</v>
      </c>
      <c r="G4018" t="s">
        <v>74</v>
      </c>
      <c r="H4018" t="s">
        <v>75</v>
      </c>
      <c r="I4018" t="s"/>
      <c r="J4018" t="s">
        <v>74</v>
      </c>
      <c r="K4018" t="n">
        <v>45.5</v>
      </c>
      <c r="L4018" t="s">
        <v>76</v>
      </c>
      <c r="M4018" t="s"/>
      <c r="N4018" t="s">
        <v>95</v>
      </c>
      <c r="O4018" t="s">
        <v>78</v>
      </c>
      <c r="P4018" t="s">
        <v>2724</v>
      </c>
      <c r="Q4018" t="s"/>
      <c r="R4018" t="s">
        <v>171</v>
      </c>
      <c r="S4018" t="s">
        <v>2727</v>
      </c>
      <c r="T4018" t="s">
        <v>81</v>
      </c>
      <c r="U4018" t="s">
        <v>82</v>
      </c>
      <c r="V4018" t="s">
        <v>83</v>
      </c>
      <c r="W4018" t="s">
        <v>109</v>
      </c>
      <c r="X4018" t="s"/>
      <c r="Y4018" t="s">
        <v>85</v>
      </c>
      <c r="Z4018">
        <f>HYPERLINK("https://hotel-media.eclerx.com/savepage/tk_15462413484705465_sr_188.html","info")</f>
        <v/>
      </c>
      <c r="AA4018" t="n">
        <v>-6262106</v>
      </c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41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6262106</v>
      </c>
      <c r="AZ4018" t="s">
        <v>2726</v>
      </c>
      <c r="BA4018" t="s"/>
      <c r="BB4018" t="n">
        <v>82274</v>
      </c>
      <c r="BC4018" t="n">
        <v>52.497919</v>
      </c>
      <c r="BD4018" t="n">
        <v>52.497919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2724</v>
      </c>
      <c r="F4019" t="n">
        <v>-1</v>
      </c>
      <c r="G4019" t="s">
        <v>74</v>
      </c>
      <c r="H4019" t="s">
        <v>75</v>
      </c>
      <c r="I4019" t="s"/>
      <c r="J4019" t="s">
        <v>74</v>
      </c>
      <c r="K4019" t="n">
        <v>55.5</v>
      </c>
      <c r="L4019" t="s">
        <v>76</v>
      </c>
      <c r="M4019" t="s"/>
      <c r="N4019" t="s">
        <v>201</v>
      </c>
      <c r="O4019" t="s">
        <v>78</v>
      </c>
      <c r="P4019" t="s">
        <v>2724</v>
      </c>
      <c r="Q4019" t="s"/>
      <c r="R4019" t="s">
        <v>171</v>
      </c>
      <c r="S4019" t="s">
        <v>1285</v>
      </c>
      <c r="T4019" t="s">
        <v>81</v>
      </c>
      <c r="U4019" t="s">
        <v>82</v>
      </c>
      <c r="V4019" t="s">
        <v>83</v>
      </c>
      <c r="W4019" t="s">
        <v>109</v>
      </c>
      <c r="X4019" t="s"/>
      <c r="Y4019" t="s">
        <v>85</v>
      </c>
      <c r="Z4019">
        <f>HYPERLINK("https://hotel-media.eclerx.com/savepage/tk_15462413484705465_sr_188.html","info")</f>
        <v/>
      </c>
      <c r="AA4019" t="n">
        <v>-6262106</v>
      </c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41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6262106</v>
      </c>
      <c r="AZ4019" t="s">
        <v>2726</v>
      </c>
      <c r="BA4019" t="s"/>
      <c r="BB4019" t="n">
        <v>82274</v>
      </c>
      <c r="BC4019" t="n">
        <v>52.497919</v>
      </c>
      <c r="BD4019" t="n">
        <v>52.497919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2724</v>
      </c>
      <c r="F4020" t="n">
        <v>-1</v>
      </c>
      <c r="G4020" t="s">
        <v>74</v>
      </c>
      <c r="H4020" t="s">
        <v>75</v>
      </c>
      <c r="I4020" t="s"/>
      <c r="J4020" t="s">
        <v>74</v>
      </c>
      <c r="K4020" t="n">
        <v>84.23999999999999</v>
      </c>
      <c r="L4020" t="s">
        <v>76</v>
      </c>
      <c r="M4020" t="s"/>
      <c r="N4020" t="s">
        <v>2728</v>
      </c>
      <c r="O4020" t="s">
        <v>2729</v>
      </c>
      <c r="P4020" t="s">
        <v>2724</v>
      </c>
      <c r="Q4020" t="s"/>
      <c r="R4020" t="s">
        <v>171</v>
      </c>
      <c r="S4020" t="s">
        <v>2730</v>
      </c>
      <c r="T4020" t="s">
        <v>81</v>
      </c>
      <c r="U4020" t="s">
        <v>82</v>
      </c>
      <c r="V4020" t="s">
        <v>83</v>
      </c>
      <c r="W4020" t="s">
        <v>109</v>
      </c>
      <c r="X4020" t="s"/>
      <c r="Y4020" t="s">
        <v>85</v>
      </c>
      <c r="Z4020">
        <f>HYPERLINK("https://hotel-media.eclerx.com/savepage/tk_15462413484705465_sr_188.html","info")</f>
        <v/>
      </c>
      <c r="AA4020" t="n">
        <v>-6262106</v>
      </c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41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6262106</v>
      </c>
      <c r="AZ4020" t="s">
        <v>2726</v>
      </c>
      <c r="BA4020" t="s"/>
      <c r="BB4020" t="n">
        <v>82274</v>
      </c>
      <c r="BC4020" t="n">
        <v>52.497919</v>
      </c>
      <c r="BD4020" t="n">
        <v>52.497919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379</v>
      </c>
      <c r="F4021" t="n">
        <v>-1</v>
      </c>
      <c r="G4021" t="s">
        <v>74</v>
      </c>
      <c r="H4021" t="s">
        <v>75</v>
      </c>
      <c r="I4021" t="s"/>
      <c r="J4021" t="s">
        <v>74</v>
      </c>
      <c r="K4021" t="n">
        <v>67</v>
      </c>
      <c r="L4021" t="s">
        <v>76</v>
      </c>
      <c r="M4021" t="s"/>
      <c r="N4021" t="s">
        <v>93</v>
      </c>
      <c r="O4021" t="s">
        <v>78</v>
      </c>
      <c r="P4021" t="s">
        <v>379</v>
      </c>
      <c r="Q4021" t="s"/>
      <c r="R4021" t="s">
        <v>380</v>
      </c>
      <c r="S4021" t="s">
        <v>381</v>
      </c>
      <c r="T4021" t="s">
        <v>81</v>
      </c>
      <c r="U4021" t="s">
        <v>82</v>
      </c>
      <c r="V4021" t="s">
        <v>83</v>
      </c>
      <c r="W4021" t="s">
        <v>84</v>
      </c>
      <c r="X4021" t="s"/>
      <c r="Y4021" t="s">
        <v>85</v>
      </c>
      <c r="Z4021">
        <f>HYPERLINK("https://hotel-media.eclerx.com/savepage/tk_1546242358254207_sr_189.html","info")</f>
        <v/>
      </c>
      <c r="AA4021" t="n">
        <v>-3466870</v>
      </c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516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3466870</v>
      </c>
      <c r="AZ4021" t="s">
        <v>382</v>
      </c>
      <c r="BA4021" t="s"/>
      <c r="BB4021" t="n">
        <v>102582</v>
      </c>
      <c r="BC4021" t="n">
        <v>52.531391</v>
      </c>
      <c r="BD4021" t="n">
        <v>52.531391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379</v>
      </c>
      <c r="F4022" t="n">
        <v>-1</v>
      </c>
      <c r="G4022" t="s">
        <v>74</v>
      </c>
      <c r="H4022" t="s">
        <v>75</v>
      </c>
      <c r="I4022" t="s"/>
      <c r="J4022" t="s">
        <v>74</v>
      </c>
      <c r="K4022" t="n">
        <v>77</v>
      </c>
      <c r="L4022" t="s">
        <v>76</v>
      </c>
      <c r="M4022" t="s"/>
      <c r="N4022" t="s">
        <v>95</v>
      </c>
      <c r="O4022" t="s">
        <v>78</v>
      </c>
      <c r="P4022" t="s">
        <v>379</v>
      </c>
      <c r="Q4022" t="s"/>
      <c r="R4022" t="s">
        <v>380</v>
      </c>
      <c r="S4022" t="s">
        <v>383</v>
      </c>
      <c r="T4022" t="s">
        <v>81</v>
      </c>
      <c r="U4022" t="s">
        <v>82</v>
      </c>
      <c r="V4022" t="s">
        <v>83</v>
      </c>
      <c r="W4022" t="s">
        <v>84</v>
      </c>
      <c r="X4022" t="s"/>
      <c r="Y4022" t="s">
        <v>85</v>
      </c>
      <c r="Z4022">
        <f>HYPERLINK("https://hotel-media.eclerx.com/savepage/tk_1546242358254207_sr_189.html","info")</f>
        <v/>
      </c>
      <c r="AA4022" t="n">
        <v>-3466870</v>
      </c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516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3466870</v>
      </c>
      <c r="AZ4022" t="s">
        <v>382</v>
      </c>
      <c r="BA4022" t="s"/>
      <c r="BB4022" t="n">
        <v>102582</v>
      </c>
      <c r="BC4022" t="n">
        <v>52.531391</v>
      </c>
      <c r="BD4022" t="n">
        <v>52.531391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379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77.01000000000001</v>
      </c>
      <c r="L4023" t="s">
        <v>76</v>
      </c>
      <c r="M4023" t="s"/>
      <c r="N4023" t="s">
        <v>384</v>
      </c>
      <c r="O4023" t="s">
        <v>78</v>
      </c>
      <c r="P4023" t="s">
        <v>379</v>
      </c>
      <c r="Q4023" t="s"/>
      <c r="R4023" t="s">
        <v>380</v>
      </c>
      <c r="S4023" t="s">
        <v>385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>
        <f>HYPERLINK("https://hotel-media.eclerx.com/savepage/tk_1546242358254207_sr_189.html","info")</f>
        <v/>
      </c>
      <c r="AA4023" t="n">
        <v>-3466870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516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3466870</v>
      </c>
      <c r="AZ4023" t="s">
        <v>382</v>
      </c>
      <c r="BA4023" t="s"/>
      <c r="BB4023" t="n">
        <v>102582</v>
      </c>
      <c r="BC4023" t="n">
        <v>52.531391</v>
      </c>
      <c r="BD4023" t="n">
        <v>52.531391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2731</v>
      </c>
      <c r="F4024" t="n">
        <v>-1</v>
      </c>
      <c r="G4024" t="s">
        <v>74</v>
      </c>
      <c r="H4024" t="s">
        <v>75</v>
      </c>
      <c r="I4024" t="s"/>
      <c r="J4024" t="s">
        <v>74</v>
      </c>
      <c r="K4024" t="n">
        <v>99.67</v>
      </c>
      <c r="L4024" t="s">
        <v>76</v>
      </c>
      <c r="M4024" t="s"/>
      <c r="N4024" t="s">
        <v>1252</v>
      </c>
      <c r="O4024" t="s">
        <v>78</v>
      </c>
      <c r="P4024" t="s">
        <v>2731</v>
      </c>
      <c r="Q4024" t="s"/>
      <c r="R4024" t="s">
        <v>112</v>
      </c>
      <c r="S4024" t="s">
        <v>2732</v>
      </c>
      <c r="T4024" t="s">
        <v>81</v>
      </c>
      <c r="U4024" t="s">
        <v>82</v>
      </c>
      <c r="V4024" t="s">
        <v>83</v>
      </c>
      <c r="W4024" t="s">
        <v>109</v>
      </c>
      <c r="X4024" t="s"/>
      <c r="Y4024" t="s">
        <v>85</v>
      </c>
      <c r="Z4024">
        <f>HYPERLINK("https://hotel-media.eclerx.com/savepage/tk_1546241350565084_sr_189.html","info")</f>
        <v/>
      </c>
      <c r="AA4024" t="n">
        <v>-3432384</v>
      </c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38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3432384</v>
      </c>
      <c r="AZ4024" t="s">
        <v>2733</v>
      </c>
      <c r="BA4024" t="s"/>
      <c r="BB4024" t="n">
        <v>212</v>
      </c>
      <c r="BC4024" t="n">
        <v>52.456402</v>
      </c>
      <c r="BD4024" t="n">
        <v>52.456402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2731</v>
      </c>
      <c r="F4025" t="n">
        <v>-1</v>
      </c>
      <c r="G4025" t="s">
        <v>74</v>
      </c>
      <c r="H4025" t="s">
        <v>75</v>
      </c>
      <c r="I4025" t="s"/>
      <c r="J4025" t="s">
        <v>74</v>
      </c>
      <c r="K4025" t="n">
        <v>84.72</v>
      </c>
      <c r="L4025" t="s">
        <v>76</v>
      </c>
      <c r="M4025" t="s"/>
      <c r="N4025" t="s">
        <v>93</v>
      </c>
      <c r="O4025" t="s">
        <v>78</v>
      </c>
      <c r="P4025" t="s">
        <v>2731</v>
      </c>
      <c r="Q4025" t="s"/>
      <c r="R4025" t="s">
        <v>112</v>
      </c>
      <c r="S4025" t="s">
        <v>2734</v>
      </c>
      <c r="T4025" t="s">
        <v>81</v>
      </c>
      <c r="U4025" t="s">
        <v>82</v>
      </c>
      <c r="V4025" t="s">
        <v>83</v>
      </c>
      <c r="W4025" t="s">
        <v>109</v>
      </c>
      <c r="X4025" t="s"/>
      <c r="Y4025" t="s">
        <v>85</v>
      </c>
      <c r="Z4025">
        <f>HYPERLINK("https://hotel-media.eclerx.com/savepage/tk_1546241350565084_sr_189.html","info")</f>
        <v/>
      </c>
      <c r="AA4025" t="n">
        <v>-3432384</v>
      </c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38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3432384</v>
      </c>
      <c r="AZ4025" t="s">
        <v>2733</v>
      </c>
      <c r="BA4025" t="s"/>
      <c r="BB4025" t="n">
        <v>212</v>
      </c>
      <c r="BC4025" t="n">
        <v>52.456402</v>
      </c>
      <c r="BD4025" t="n">
        <v>52.456402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2731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99.68000000000001</v>
      </c>
      <c r="L4026" t="s">
        <v>76</v>
      </c>
      <c r="M4026" t="s"/>
      <c r="N4026" t="s">
        <v>95</v>
      </c>
      <c r="O4026" t="s">
        <v>78</v>
      </c>
      <c r="P4026" t="s">
        <v>2731</v>
      </c>
      <c r="Q4026" t="s"/>
      <c r="R4026" t="s">
        <v>112</v>
      </c>
      <c r="S4026" t="s">
        <v>2735</v>
      </c>
      <c r="T4026" t="s">
        <v>81</v>
      </c>
      <c r="U4026" t="s">
        <v>82</v>
      </c>
      <c r="V4026" t="s">
        <v>83</v>
      </c>
      <c r="W4026" t="s">
        <v>109</v>
      </c>
      <c r="X4026" t="s"/>
      <c r="Y4026" t="s">
        <v>85</v>
      </c>
      <c r="Z4026">
        <f>HYPERLINK("https://hotel-media.eclerx.com/savepage/tk_1546241350565084_sr_189.html","info")</f>
        <v/>
      </c>
      <c r="AA4026" t="n">
        <v>-3432384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38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3432384</v>
      </c>
      <c r="AZ4026" t="s">
        <v>2733</v>
      </c>
      <c r="BA4026" t="s"/>
      <c r="BB4026" t="n">
        <v>212</v>
      </c>
      <c r="BC4026" t="n">
        <v>52.456402</v>
      </c>
      <c r="BD4026" t="n">
        <v>52.456402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2731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127.68</v>
      </c>
      <c r="L4027" t="s">
        <v>76</v>
      </c>
      <c r="M4027" t="s"/>
      <c r="N4027" t="s">
        <v>203</v>
      </c>
      <c r="O4027" t="s">
        <v>78</v>
      </c>
      <c r="P4027" t="s">
        <v>2731</v>
      </c>
      <c r="Q4027" t="s"/>
      <c r="R4027" t="s">
        <v>112</v>
      </c>
      <c r="S4027" t="s">
        <v>2736</v>
      </c>
      <c r="T4027" t="s">
        <v>81</v>
      </c>
      <c r="U4027" t="s">
        <v>82</v>
      </c>
      <c r="V4027" t="s">
        <v>83</v>
      </c>
      <c r="W4027" t="s">
        <v>109</v>
      </c>
      <c r="X4027" t="s"/>
      <c r="Y4027" t="s">
        <v>85</v>
      </c>
      <c r="Z4027">
        <f>HYPERLINK("https://hotel-media.eclerx.com/savepage/tk_1546241350565084_sr_189.html","info")</f>
        <v/>
      </c>
      <c r="AA4027" t="n">
        <v>-3432384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38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3432384</v>
      </c>
      <c r="AZ4027" t="s">
        <v>2733</v>
      </c>
      <c r="BA4027" t="s"/>
      <c r="BB4027" t="n">
        <v>212</v>
      </c>
      <c r="BC4027" t="n">
        <v>52.456402</v>
      </c>
      <c r="BD4027" t="n">
        <v>52.456402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2731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169.12</v>
      </c>
      <c r="L4028" t="s">
        <v>76</v>
      </c>
      <c r="M4028" t="s"/>
      <c r="N4028" t="s">
        <v>205</v>
      </c>
      <c r="O4028" t="s">
        <v>78</v>
      </c>
      <c r="P4028" t="s">
        <v>2731</v>
      </c>
      <c r="Q4028" t="s"/>
      <c r="R4028" t="s">
        <v>112</v>
      </c>
      <c r="S4028" t="s">
        <v>2737</v>
      </c>
      <c r="T4028" t="s">
        <v>81</v>
      </c>
      <c r="U4028" t="s">
        <v>82</v>
      </c>
      <c r="V4028" t="s">
        <v>83</v>
      </c>
      <c r="W4028" t="s">
        <v>109</v>
      </c>
      <c r="X4028" t="s"/>
      <c r="Y4028" t="s">
        <v>85</v>
      </c>
      <c r="Z4028">
        <f>HYPERLINK("https://hotel-media.eclerx.com/savepage/tk_1546241350565084_sr_189.html","info")</f>
        <v/>
      </c>
      <c r="AA4028" t="n">
        <v>-3432384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38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3432384</v>
      </c>
      <c r="AZ4028" t="s">
        <v>2733</v>
      </c>
      <c r="BA4028" t="s"/>
      <c r="BB4028" t="n">
        <v>212</v>
      </c>
      <c r="BC4028" t="n">
        <v>52.456402</v>
      </c>
      <c r="BD4028" t="n">
        <v>52.456402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1464</v>
      </c>
      <c r="F4029" t="n">
        <v>-1</v>
      </c>
      <c r="G4029" t="s">
        <v>74</v>
      </c>
      <c r="H4029" t="s">
        <v>75</v>
      </c>
      <c r="I4029" t="s"/>
      <c r="J4029" t="s">
        <v>74</v>
      </c>
      <c r="K4029" t="n">
        <v>138.6</v>
      </c>
      <c r="L4029" t="s">
        <v>76</v>
      </c>
      <c r="M4029" t="s"/>
      <c r="N4029" t="s">
        <v>1465</v>
      </c>
      <c r="O4029" t="s">
        <v>78</v>
      </c>
      <c r="P4029" t="s">
        <v>1464</v>
      </c>
      <c r="Q4029" t="s"/>
      <c r="R4029" t="s">
        <v>79</v>
      </c>
      <c r="S4029" t="s">
        <v>1110</v>
      </c>
      <c r="T4029" t="s">
        <v>81</v>
      </c>
      <c r="U4029" t="s">
        <v>82</v>
      </c>
      <c r="V4029" t="s">
        <v>83</v>
      </c>
      <c r="W4029" t="s">
        <v>109</v>
      </c>
      <c r="X4029" t="s"/>
      <c r="Y4029" t="s">
        <v>85</v>
      </c>
      <c r="Z4029">
        <f>HYPERLINK("https://hotel-media.eclerx.com/savepage/tk_15462417786673517_sr_188.html","info")</f>
        <v/>
      </c>
      <c r="AA4029" t="n">
        <v>-2071561</v>
      </c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275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2071561</v>
      </c>
      <c r="AZ4029" t="s">
        <v>1466</v>
      </c>
      <c r="BA4029" t="s"/>
      <c r="BB4029" t="n">
        <v>430389</v>
      </c>
      <c r="BC4029" t="n">
        <v>52.49961</v>
      </c>
      <c r="BD4029" t="n">
        <v>52.49961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1464</v>
      </c>
      <c r="F4030" t="n">
        <v>-1</v>
      </c>
      <c r="G4030" t="s">
        <v>74</v>
      </c>
      <c r="H4030" t="s">
        <v>75</v>
      </c>
      <c r="I4030" t="s"/>
      <c r="J4030" t="s">
        <v>74</v>
      </c>
      <c r="K4030" t="n">
        <v>154</v>
      </c>
      <c r="L4030" t="s">
        <v>76</v>
      </c>
      <c r="M4030" t="s"/>
      <c r="N4030" t="s">
        <v>1467</v>
      </c>
      <c r="O4030" t="s">
        <v>78</v>
      </c>
      <c r="P4030" t="s">
        <v>1464</v>
      </c>
      <c r="Q4030" t="s"/>
      <c r="R4030" t="s">
        <v>79</v>
      </c>
      <c r="S4030" t="s">
        <v>785</v>
      </c>
      <c r="T4030" t="s">
        <v>81</v>
      </c>
      <c r="U4030" t="s">
        <v>82</v>
      </c>
      <c r="V4030" t="s">
        <v>83</v>
      </c>
      <c r="W4030" t="s">
        <v>109</v>
      </c>
      <c r="X4030" t="s"/>
      <c r="Y4030" t="s">
        <v>85</v>
      </c>
      <c r="Z4030">
        <f>HYPERLINK("https://hotel-media.eclerx.com/savepage/tk_15462417786673517_sr_188.html","info")</f>
        <v/>
      </c>
      <c r="AA4030" t="n">
        <v>-2071561</v>
      </c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275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2071561</v>
      </c>
      <c r="AZ4030" t="s">
        <v>1466</v>
      </c>
      <c r="BA4030" t="s"/>
      <c r="BB4030" t="n">
        <v>430389</v>
      </c>
      <c r="BC4030" t="n">
        <v>52.49961</v>
      </c>
      <c r="BD4030" t="n">
        <v>52.49961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2332</v>
      </c>
      <c r="F4031" t="n">
        <v>-1</v>
      </c>
      <c r="G4031" t="s">
        <v>74</v>
      </c>
      <c r="H4031" t="s">
        <v>75</v>
      </c>
      <c r="I4031" t="s"/>
      <c r="J4031" t="s">
        <v>74</v>
      </c>
      <c r="K4031" t="n">
        <v>74.37</v>
      </c>
      <c r="L4031" t="s">
        <v>76</v>
      </c>
      <c r="M4031" t="s"/>
      <c r="N4031" t="s">
        <v>93</v>
      </c>
      <c r="O4031" t="s">
        <v>78</v>
      </c>
      <c r="P4031" t="s">
        <v>2332</v>
      </c>
      <c r="Q4031" t="s"/>
      <c r="R4031" t="s">
        <v>112</v>
      </c>
      <c r="S4031" t="s">
        <v>2333</v>
      </c>
      <c r="T4031" t="s">
        <v>81</v>
      </c>
      <c r="U4031" t="s">
        <v>82</v>
      </c>
      <c r="V4031" t="s">
        <v>83</v>
      </c>
      <c r="W4031" t="s">
        <v>109</v>
      </c>
      <c r="X4031" t="s"/>
      <c r="Y4031" t="s">
        <v>85</v>
      </c>
      <c r="Z4031">
        <f>HYPERLINK("https://hotel-media.eclerx.com/savepage/tk_15462413075119276_sr_189.html","info")</f>
        <v/>
      </c>
      <c r="AA4031" t="n">
        <v>-4481132</v>
      </c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17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4481132</v>
      </c>
      <c r="AZ4031" t="s">
        <v>2334</v>
      </c>
      <c r="BA4031" t="s"/>
      <c r="BB4031" t="n">
        <v>50949</v>
      </c>
      <c r="BC4031" t="n">
        <v>52.5121</v>
      </c>
      <c r="BD4031" t="n">
        <v>52.5121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2332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87.5</v>
      </c>
      <c r="L4032" t="s">
        <v>76</v>
      </c>
      <c r="M4032" t="s"/>
      <c r="N4032" t="s">
        <v>95</v>
      </c>
      <c r="O4032" t="s">
        <v>78</v>
      </c>
      <c r="P4032" t="s">
        <v>2332</v>
      </c>
      <c r="Q4032" t="s"/>
      <c r="R4032" t="s">
        <v>112</v>
      </c>
      <c r="S4032" t="s">
        <v>2335</v>
      </c>
      <c r="T4032" t="s">
        <v>81</v>
      </c>
      <c r="U4032" t="s">
        <v>82</v>
      </c>
      <c r="V4032" t="s">
        <v>83</v>
      </c>
      <c r="W4032" t="s">
        <v>109</v>
      </c>
      <c r="X4032" t="s"/>
      <c r="Y4032" t="s">
        <v>85</v>
      </c>
      <c r="Z4032">
        <f>HYPERLINK("https://hotel-media.eclerx.com/savepage/tk_15462413075119276_sr_189.html","info")</f>
        <v/>
      </c>
      <c r="AA4032" t="n">
        <v>-4481132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17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4481132</v>
      </c>
      <c r="AZ4032" t="s">
        <v>2334</v>
      </c>
      <c r="BA4032" t="s"/>
      <c r="BB4032" t="n">
        <v>50949</v>
      </c>
      <c r="BC4032" t="n">
        <v>52.5121</v>
      </c>
      <c r="BD4032" t="n">
        <v>52.5121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2332</v>
      </c>
      <c r="F4033" t="n">
        <v>-1</v>
      </c>
      <c r="G4033" t="s">
        <v>74</v>
      </c>
      <c r="H4033" t="s">
        <v>75</v>
      </c>
      <c r="I4033" t="s"/>
      <c r="J4033" t="s">
        <v>74</v>
      </c>
      <c r="K4033" t="n">
        <v>97.5</v>
      </c>
      <c r="L4033" t="s">
        <v>76</v>
      </c>
      <c r="M4033" t="s"/>
      <c r="N4033" t="s">
        <v>201</v>
      </c>
      <c r="O4033" t="s">
        <v>78</v>
      </c>
      <c r="P4033" t="s">
        <v>2332</v>
      </c>
      <c r="Q4033" t="s"/>
      <c r="R4033" t="s">
        <v>112</v>
      </c>
      <c r="S4033" t="s">
        <v>2336</v>
      </c>
      <c r="T4033" t="s">
        <v>81</v>
      </c>
      <c r="U4033" t="s">
        <v>82</v>
      </c>
      <c r="V4033" t="s">
        <v>83</v>
      </c>
      <c r="W4033" t="s">
        <v>109</v>
      </c>
      <c r="X4033" t="s"/>
      <c r="Y4033" t="s">
        <v>85</v>
      </c>
      <c r="Z4033">
        <f>HYPERLINK("https://hotel-media.eclerx.com/savepage/tk_15462413075119276_sr_189.html","info")</f>
        <v/>
      </c>
      <c r="AA4033" t="n">
        <v>-4481132</v>
      </c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17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4481132</v>
      </c>
      <c r="AZ4033" t="s">
        <v>2334</v>
      </c>
      <c r="BA4033" t="s"/>
      <c r="BB4033" t="n">
        <v>50949</v>
      </c>
      <c r="BC4033" t="n">
        <v>52.5121</v>
      </c>
      <c r="BD4033" t="n">
        <v>52.5121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2480</v>
      </c>
      <c r="F4034" t="n">
        <v>76867</v>
      </c>
      <c r="G4034" t="s">
        <v>74</v>
      </c>
      <c r="H4034" t="s">
        <v>75</v>
      </c>
      <c r="I4034" t="s"/>
      <c r="J4034" t="s">
        <v>74</v>
      </c>
      <c r="K4034" t="n">
        <v>81</v>
      </c>
      <c r="L4034" t="s">
        <v>76</v>
      </c>
      <c r="M4034" t="s"/>
      <c r="N4034" t="s">
        <v>2481</v>
      </c>
      <c r="O4034" t="s">
        <v>78</v>
      </c>
      <c r="P4034" t="s">
        <v>2482</v>
      </c>
      <c r="Q4034" t="s"/>
      <c r="R4034" t="s">
        <v>171</v>
      </c>
      <c r="S4034" t="s">
        <v>721</v>
      </c>
      <c r="T4034" t="s">
        <v>81</v>
      </c>
      <c r="U4034" t="s">
        <v>82</v>
      </c>
      <c r="V4034" t="s">
        <v>83</v>
      </c>
      <c r="W4034" t="s">
        <v>109</v>
      </c>
      <c r="X4034" t="s"/>
      <c r="Y4034" t="s">
        <v>85</v>
      </c>
      <c r="Z4034">
        <f>HYPERLINK("https://hotel-media.eclerx.com/savepage/tk_1546241398758418_sr_188.html","info")</f>
        <v/>
      </c>
      <c r="AA4034" t="n">
        <v>17195</v>
      </c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69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1282972</v>
      </c>
      <c r="AZ4034" t="s">
        <v>2483</v>
      </c>
      <c r="BA4034" t="s"/>
      <c r="BB4034" t="n">
        <v>145948</v>
      </c>
      <c r="BC4034" t="n">
        <v>52.512922</v>
      </c>
      <c r="BD4034" t="n">
        <v>52.512922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2480</v>
      </c>
      <c r="F4035" t="n">
        <v>76867</v>
      </c>
      <c r="G4035" t="s">
        <v>74</v>
      </c>
      <c r="H4035" t="s">
        <v>75</v>
      </c>
      <c r="I4035" t="s"/>
      <c r="J4035" t="s">
        <v>74</v>
      </c>
      <c r="K4035" t="n">
        <v>89</v>
      </c>
      <c r="L4035" t="s">
        <v>76</v>
      </c>
      <c r="M4035" t="s"/>
      <c r="N4035" t="s">
        <v>2484</v>
      </c>
      <c r="O4035" t="s">
        <v>78</v>
      </c>
      <c r="P4035" t="s">
        <v>2482</v>
      </c>
      <c r="Q4035" t="s"/>
      <c r="R4035" t="s">
        <v>171</v>
      </c>
      <c r="S4035" t="s">
        <v>1179</v>
      </c>
      <c r="T4035" t="s">
        <v>81</v>
      </c>
      <c r="U4035" t="s">
        <v>82</v>
      </c>
      <c r="V4035" t="s">
        <v>83</v>
      </c>
      <c r="W4035" t="s">
        <v>109</v>
      </c>
      <c r="X4035" t="s"/>
      <c r="Y4035" t="s">
        <v>85</v>
      </c>
      <c r="Z4035">
        <f>HYPERLINK("https://hotel-media.eclerx.com/savepage/tk_1546241398758418_sr_188.html","info")</f>
        <v/>
      </c>
      <c r="AA4035" t="n">
        <v>17195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69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1282972</v>
      </c>
      <c r="AZ4035" t="s">
        <v>2483</v>
      </c>
      <c r="BA4035" t="s"/>
      <c r="BB4035" t="n">
        <v>145948</v>
      </c>
      <c r="BC4035" t="n">
        <v>52.512922</v>
      </c>
      <c r="BD4035" t="n">
        <v>52.512922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2480</v>
      </c>
      <c r="F4036" t="n">
        <v>76867</v>
      </c>
      <c r="G4036" t="s">
        <v>74</v>
      </c>
      <c r="H4036" t="s">
        <v>75</v>
      </c>
      <c r="I4036" t="s"/>
      <c r="J4036" t="s">
        <v>74</v>
      </c>
      <c r="K4036" t="n">
        <v>98</v>
      </c>
      <c r="L4036" t="s">
        <v>76</v>
      </c>
      <c r="M4036" t="s"/>
      <c r="N4036" t="s">
        <v>2485</v>
      </c>
      <c r="O4036" t="s">
        <v>78</v>
      </c>
      <c r="P4036" t="s">
        <v>2482</v>
      </c>
      <c r="Q4036" t="s"/>
      <c r="R4036" t="s">
        <v>171</v>
      </c>
      <c r="S4036" t="s">
        <v>656</v>
      </c>
      <c r="T4036" t="s">
        <v>81</v>
      </c>
      <c r="U4036" t="s">
        <v>82</v>
      </c>
      <c r="V4036" t="s">
        <v>83</v>
      </c>
      <c r="W4036" t="s">
        <v>109</v>
      </c>
      <c r="X4036" t="s"/>
      <c r="Y4036" t="s">
        <v>85</v>
      </c>
      <c r="Z4036">
        <f>HYPERLINK("https://hotel-media.eclerx.com/savepage/tk_1546241398758418_sr_188.html","info")</f>
        <v/>
      </c>
      <c r="AA4036" t="n">
        <v>17195</v>
      </c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69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1282972</v>
      </c>
      <c r="AZ4036" t="s">
        <v>2483</v>
      </c>
      <c r="BA4036" t="s"/>
      <c r="BB4036" t="n">
        <v>145948</v>
      </c>
      <c r="BC4036" t="n">
        <v>52.512922</v>
      </c>
      <c r="BD4036" t="n">
        <v>52.512922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2480</v>
      </c>
      <c r="F4037" t="n">
        <v>76867</v>
      </c>
      <c r="G4037" t="s">
        <v>74</v>
      </c>
      <c r="H4037" t="s">
        <v>75</v>
      </c>
      <c r="I4037" t="s"/>
      <c r="J4037" t="s">
        <v>74</v>
      </c>
      <c r="K4037" t="n">
        <v>104</v>
      </c>
      <c r="L4037" t="s">
        <v>76</v>
      </c>
      <c r="M4037" t="s"/>
      <c r="N4037" t="s">
        <v>2486</v>
      </c>
      <c r="O4037" t="s">
        <v>78</v>
      </c>
      <c r="P4037" t="s">
        <v>2482</v>
      </c>
      <c r="Q4037" t="s"/>
      <c r="R4037" t="s">
        <v>171</v>
      </c>
      <c r="S4037" t="s">
        <v>184</v>
      </c>
      <c r="T4037" t="s">
        <v>81</v>
      </c>
      <c r="U4037" t="s">
        <v>82</v>
      </c>
      <c r="V4037" t="s">
        <v>83</v>
      </c>
      <c r="W4037" t="s">
        <v>109</v>
      </c>
      <c r="X4037" t="s"/>
      <c r="Y4037" t="s">
        <v>85</v>
      </c>
      <c r="Z4037">
        <f>HYPERLINK("https://hotel-media.eclerx.com/savepage/tk_1546241398758418_sr_188.html","info")</f>
        <v/>
      </c>
      <c r="AA4037" t="n">
        <v>17195</v>
      </c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69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1282972</v>
      </c>
      <c r="AZ4037" t="s">
        <v>2483</v>
      </c>
      <c r="BA4037" t="s"/>
      <c r="BB4037" t="n">
        <v>145948</v>
      </c>
      <c r="BC4037" t="n">
        <v>52.512922</v>
      </c>
      <c r="BD4037" t="n">
        <v>52.512922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2038</v>
      </c>
      <c r="F4038" t="n">
        <v>1765647</v>
      </c>
      <c r="G4038" t="s">
        <v>74</v>
      </c>
      <c r="H4038" t="s">
        <v>75</v>
      </c>
      <c r="I4038" t="s"/>
      <c r="J4038" t="s">
        <v>74</v>
      </c>
      <c r="K4038" t="n">
        <v>72</v>
      </c>
      <c r="L4038" t="s">
        <v>76</v>
      </c>
      <c r="M4038" t="s"/>
      <c r="N4038" t="s">
        <v>1432</v>
      </c>
      <c r="O4038" t="s">
        <v>78</v>
      </c>
      <c r="P4038" t="s">
        <v>2039</v>
      </c>
      <c r="Q4038" t="s"/>
      <c r="R4038" t="s">
        <v>79</v>
      </c>
      <c r="S4038" t="s">
        <v>650</v>
      </c>
      <c r="T4038" t="s">
        <v>81</v>
      </c>
      <c r="U4038" t="s">
        <v>82</v>
      </c>
      <c r="V4038" t="s">
        <v>83</v>
      </c>
      <c r="W4038" t="s">
        <v>109</v>
      </c>
      <c r="X4038" t="s"/>
      <c r="Y4038" t="s">
        <v>85</v>
      </c>
      <c r="Z4038">
        <f>HYPERLINK("https://hotel-media.eclerx.com/savepage/tk_15462413687222745_sr_189.html","info")</f>
        <v/>
      </c>
      <c r="AA4038" t="n">
        <v>228051</v>
      </c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47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1626213</v>
      </c>
      <c r="AZ4038" t="s">
        <v>2040</v>
      </c>
      <c r="BA4038" t="s"/>
      <c r="BB4038" t="n">
        <v>4</v>
      </c>
      <c r="BC4038" t="n">
        <v>52.506748</v>
      </c>
      <c r="BD4038" t="n">
        <v>52.506748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2038</v>
      </c>
      <c r="F4039" t="n">
        <v>1765647</v>
      </c>
      <c r="G4039" t="s">
        <v>74</v>
      </c>
      <c r="H4039" t="s">
        <v>75</v>
      </c>
      <c r="I4039" t="s"/>
      <c r="J4039" t="s">
        <v>74</v>
      </c>
      <c r="K4039" t="n">
        <v>80</v>
      </c>
      <c r="L4039" t="s">
        <v>76</v>
      </c>
      <c r="M4039" t="s"/>
      <c r="N4039" t="s">
        <v>1435</v>
      </c>
      <c r="O4039" t="s">
        <v>78</v>
      </c>
      <c r="P4039" t="s">
        <v>2039</v>
      </c>
      <c r="Q4039" t="s"/>
      <c r="R4039" t="s">
        <v>79</v>
      </c>
      <c r="S4039" t="s">
        <v>798</v>
      </c>
      <c r="T4039" t="s">
        <v>81</v>
      </c>
      <c r="U4039" t="s">
        <v>82</v>
      </c>
      <c r="V4039" t="s">
        <v>83</v>
      </c>
      <c r="W4039" t="s">
        <v>109</v>
      </c>
      <c r="X4039" t="s"/>
      <c r="Y4039" t="s">
        <v>85</v>
      </c>
      <c r="Z4039">
        <f>HYPERLINK("https://hotel-media.eclerx.com/savepage/tk_15462413687222745_sr_189.html","info")</f>
        <v/>
      </c>
      <c r="AA4039" t="n">
        <v>228051</v>
      </c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47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1626213</v>
      </c>
      <c r="AZ4039" t="s">
        <v>2040</v>
      </c>
      <c r="BA4039" t="s"/>
      <c r="BB4039" t="n">
        <v>4</v>
      </c>
      <c r="BC4039" t="n">
        <v>52.506748</v>
      </c>
      <c r="BD4039" t="n">
        <v>52.506748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2038</v>
      </c>
      <c r="F4040" t="n">
        <v>1765647</v>
      </c>
      <c r="G4040" t="s">
        <v>74</v>
      </c>
      <c r="H4040" t="s">
        <v>75</v>
      </c>
      <c r="I4040" t="s"/>
      <c r="J4040" t="s">
        <v>74</v>
      </c>
      <c r="K4040" t="n">
        <v>72</v>
      </c>
      <c r="L4040" t="s">
        <v>76</v>
      </c>
      <c r="M4040" t="s"/>
      <c r="N4040" t="s">
        <v>2041</v>
      </c>
      <c r="O4040" t="s">
        <v>78</v>
      </c>
      <c r="P4040" t="s">
        <v>2039</v>
      </c>
      <c r="Q4040" t="s"/>
      <c r="R4040" t="s">
        <v>79</v>
      </c>
      <c r="S4040" t="s">
        <v>650</v>
      </c>
      <c r="T4040" t="s">
        <v>81</v>
      </c>
      <c r="U4040" t="s">
        <v>82</v>
      </c>
      <c r="V4040" t="s">
        <v>83</v>
      </c>
      <c r="W4040" t="s">
        <v>109</v>
      </c>
      <c r="X4040" t="s"/>
      <c r="Y4040" t="s">
        <v>85</v>
      </c>
      <c r="Z4040">
        <f>HYPERLINK("https://hotel-media.eclerx.com/savepage/tk_15462413687222745_sr_189.html","info")</f>
        <v/>
      </c>
      <c r="AA4040" t="n">
        <v>228051</v>
      </c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47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1626213</v>
      </c>
      <c r="AZ4040" t="s">
        <v>2040</v>
      </c>
      <c r="BA4040" t="s"/>
      <c r="BB4040" t="n">
        <v>4</v>
      </c>
      <c r="BC4040" t="n">
        <v>52.506748</v>
      </c>
      <c r="BD4040" t="n">
        <v>52.506748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2038</v>
      </c>
      <c r="F4041" t="n">
        <v>1765647</v>
      </c>
      <c r="G4041" t="s">
        <v>74</v>
      </c>
      <c r="H4041" t="s">
        <v>75</v>
      </c>
      <c r="I4041" t="s"/>
      <c r="J4041" t="s">
        <v>74</v>
      </c>
      <c r="K4041" t="n">
        <v>72</v>
      </c>
      <c r="L4041" t="s">
        <v>76</v>
      </c>
      <c r="M4041" t="s"/>
      <c r="N4041" t="s">
        <v>1688</v>
      </c>
      <c r="O4041" t="s">
        <v>78</v>
      </c>
      <c r="P4041" t="s">
        <v>2039</v>
      </c>
      <c r="Q4041" t="s"/>
      <c r="R4041" t="s">
        <v>79</v>
      </c>
      <c r="S4041" t="s">
        <v>650</v>
      </c>
      <c r="T4041" t="s">
        <v>81</v>
      </c>
      <c r="U4041" t="s">
        <v>82</v>
      </c>
      <c r="V4041" t="s">
        <v>83</v>
      </c>
      <c r="W4041" t="s">
        <v>109</v>
      </c>
      <c r="X4041" t="s"/>
      <c r="Y4041" t="s">
        <v>85</v>
      </c>
      <c r="Z4041">
        <f>HYPERLINK("https://hotel-media.eclerx.com/savepage/tk_15462413687222745_sr_189.html","info")</f>
        <v/>
      </c>
      <c r="AA4041" t="n">
        <v>228051</v>
      </c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47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1626213</v>
      </c>
      <c r="AZ4041" t="s">
        <v>2040</v>
      </c>
      <c r="BA4041" t="s"/>
      <c r="BB4041" t="n">
        <v>4</v>
      </c>
      <c r="BC4041" t="n">
        <v>52.506748</v>
      </c>
      <c r="BD4041" t="n">
        <v>52.506748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2038</v>
      </c>
      <c r="F4042" t="n">
        <v>1765647</v>
      </c>
      <c r="G4042" t="s">
        <v>74</v>
      </c>
      <c r="H4042" t="s">
        <v>75</v>
      </c>
      <c r="I4042" t="s"/>
      <c r="J4042" t="s">
        <v>74</v>
      </c>
      <c r="K4042" t="n">
        <v>72</v>
      </c>
      <c r="L4042" t="s">
        <v>76</v>
      </c>
      <c r="M4042" t="s"/>
      <c r="N4042" t="s">
        <v>1436</v>
      </c>
      <c r="O4042" t="s">
        <v>78</v>
      </c>
      <c r="P4042" t="s">
        <v>2039</v>
      </c>
      <c r="Q4042" t="s"/>
      <c r="R4042" t="s">
        <v>79</v>
      </c>
      <c r="S4042" t="s">
        <v>650</v>
      </c>
      <c r="T4042" t="s">
        <v>81</v>
      </c>
      <c r="U4042" t="s">
        <v>82</v>
      </c>
      <c r="V4042" t="s">
        <v>83</v>
      </c>
      <c r="W4042" t="s">
        <v>109</v>
      </c>
      <c r="X4042" t="s"/>
      <c r="Y4042" t="s">
        <v>85</v>
      </c>
      <c r="Z4042">
        <f>HYPERLINK("https://hotel-media.eclerx.com/savepage/tk_15462413687222745_sr_189.html","info")</f>
        <v/>
      </c>
      <c r="AA4042" t="n">
        <v>228051</v>
      </c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47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1626213</v>
      </c>
      <c r="AZ4042" t="s">
        <v>2040</v>
      </c>
      <c r="BA4042" t="s"/>
      <c r="BB4042" t="n">
        <v>4</v>
      </c>
      <c r="BC4042" t="n">
        <v>52.506748</v>
      </c>
      <c r="BD4042" t="n">
        <v>52.506748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2038</v>
      </c>
      <c r="F4043" t="n">
        <v>1765647</v>
      </c>
      <c r="G4043" t="s">
        <v>74</v>
      </c>
      <c r="H4043" t="s">
        <v>75</v>
      </c>
      <c r="I4043" t="s"/>
      <c r="J4043" t="s">
        <v>74</v>
      </c>
      <c r="K4043" t="n">
        <v>72</v>
      </c>
      <c r="L4043" t="s">
        <v>76</v>
      </c>
      <c r="M4043" t="s"/>
      <c r="N4043" t="s">
        <v>2041</v>
      </c>
      <c r="O4043" t="s">
        <v>78</v>
      </c>
      <c r="P4043" t="s">
        <v>2039</v>
      </c>
      <c r="Q4043" t="s"/>
      <c r="R4043" t="s">
        <v>79</v>
      </c>
      <c r="S4043" t="s">
        <v>650</v>
      </c>
      <c r="T4043" t="s">
        <v>81</v>
      </c>
      <c r="U4043" t="s">
        <v>82</v>
      </c>
      <c r="V4043" t="s">
        <v>83</v>
      </c>
      <c r="W4043" t="s">
        <v>109</v>
      </c>
      <c r="X4043" t="s"/>
      <c r="Y4043" t="s">
        <v>85</v>
      </c>
      <c r="Z4043">
        <f>HYPERLINK("https://hotel-media.eclerx.com/savepage/tk_15462413687222745_sr_189.html","info")</f>
        <v/>
      </c>
      <c r="AA4043" t="n">
        <v>228051</v>
      </c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47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1626213</v>
      </c>
      <c r="AZ4043" t="s">
        <v>2040</v>
      </c>
      <c r="BA4043" t="s"/>
      <c r="BB4043" t="n">
        <v>4</v>
      </c>
      <c r="BC4043" t="n">
        <v>52.506748</v>
      </c>
      <c r="BD4043" t="n">
        <v>52.506748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2038</v>
      </c>
      <c r="F4044" t="n">
        <v>1765647</v>
      </c>
      <c r="G4044" t="s">
        <v>74</v>
      </c>
      <c r="H4044" t="s">
        <v>75</v>
      </c>
      <c r="I4044" t="s"/>
      <c r="J4044" t="s">
        <v>74</v>
      </c>
      <c r="K4044" t="n">
        <v>72</v>
      </c>
      <c r="L4044" t="s">
        <v>76</v>
      </c>
      <c r="M4044" t="s"/>
      <c r="N4044" t="s">
        <v>1688</v>
      </c>
      <c r="O4044" t="s">
        <v>78</v>
      </c>
      <c r="P4044" t="s">
        <v>2039</v>
      </c>
      <c r="Q4044" t="s"/>
      <c r="R4044" t="s">
        <v>79</v>
      </c>
      <c r="S4044" t="s">
        <v>650</v>
      </c>
      <c r="T4044" t="s">
        <v>81</v>
      </c>
      <c r="U4044" t="s">
        <v>82</v>
      </c>
      <c r="V4044" t="s">
        <v>83</v>
      </c>
      <c r="W4044" t="s">
        <v>109</v>
      </c>
      <c r="X4044" t="s"/>
      <c r="Y4044" t="s">
        <v>85</v>
      </c>
      <c r="Z4044">
        <f>HYPERLINK("https://hotel-media.eclerx.com/savepage/tk_15462413687222745_sr_189.html","info")</f>
        <v/>
      </c>
      <c r="AA4044" t="n">
        <v>228051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47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1626213</v>
      </c>
      <c r="AZ4044" t="s">
        <v>2040</v>
      </c>
      <c r="BA4044" t="s"/>
      <c r="BB4044" t="n">
        <v>4</v>
      </c>
      <c r="BC4044" t="n">
        <v>52.506748</v>
      </c>
      <c r="BD4044" t="n">
        <v>52.506748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2038</v>
      </c>
      <c r="F4045" t="n">
        <v>1765647</v>
      </c>
      <c r="G4045" t="s">
        <v>74</v>
      </c>
      <c r="H4045" t="s">
        <v>75</v>
      </c>
      <c r="I4045" t="s"/>
      <c r="J4045" t="s">
        <v>74</v>
      </c>
      <c r="K4045" t="n">
        <v>72</v>
      </c>
      <c r="L4045" t="s">
        <v>76</v>
      </c>
      <c r="M4045" t="s"/>
      <c r="N4045" t="s">
        <v>1436</v>
      </c>
      <c r="O4045" t="s">
        <v>78</v>
      </c>
      <c r="P4045" t="s">
        <v>2039</v>
      </c>
      <c r="Q4045" t="s"/>
      <c r="R4045" t="s">
        <v>79</v>
      </c>
      <c r="S4045" t="s">
        <v>650</v>
      </c>
      <c r="T4045" t="s">
        <v>81</v>
      </c>
      <c r="U4045" t="s">
        <v>82</v>
      </c>
      <c r="V4045" t="s">
        <v>83</v>
      </c>
      <c r="W4045" t="s">
        <v>109</v>
      </c>
      <c r="X4045" t="s"/>
      <c r="Y4045" t="s">
        <v>85</v>
      </c>
      <c r="Z4045">
        <f>HYPERLINK("https://hotel-media.eclerx.com/savepage/tk_15462413687222745_sr_189.html","info")</f>
        <v/>
      </c>
      <c r="AA4045" t="n">
        <v>228051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47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1626213</v>
      </c>
      <c r="AZ4045" t="s">
        <v>2040</v>
      </c>
      <c r="BA4045" t="s"/>
      <c r="BB4045" t="n">
        <v>4</v>
      </c>
      <c r="BC4045" t="n">
        <v>52.506748</v>
      </c>
      <c r="BD4045" t="n">
        <v>52.506748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2038</v>
      </c>
      <c r="F4046" t="n">
        <v>1765647</v>
      </c>
      <c r="G4046" t="s">
        <v>74</v>
      </c>
      <c r="H4046" t="s">
        <v>75</v>
      </c>
      <c r="I4046" t="s"/>
      <c r="J4046" t="s">
        <v>74</v>
      </c>
      <c r="K4046" t="n">
        <v>72</v>
      </c>
      <c r="L4046" t="s">
        <v>76</v>
      </c>
      <c r="M4046" t="s"/>
      <c r="N4046" t="s">
        <v>2041</v>
      </c>
      <c r="O4046" t="s">
        <v>78</v>
      </c>
      <c r="P4046" t="s">
        <v>2039</v>
      </c>
      <c r="Q4046" t="s"/>
      <c r="R4046" t="s">
        <v>79</v>
      </c>
      <c r="S4046" t="s">
        <v>650</v>
      </c>
      <c r="T4046" t="s">
        <v>81</v>
      </c>
      <c r="U4046" t="s">
        <v>82</v>
      </c>
      <c r="V4046" t="s">
        <v>83</v>
      </c>
      <c r="W4046" t="s">
        <v>109</v>
      </c>
      <c r="X4046" t="s"/>
      <c r="Y4046" t="s">
        <v>85</v>
      </c>
      <c r="Z4046">
        <f>HYPERLINK("https://hotel-media.eclerx.com/savepage/tk_15462413687222745_sr_189.html","info")</f>
        <v/>
      </c>
      <c r="AA4046" t="n">
        <v>228051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47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1626213</v>
      </c>
      <c r="AZ4046" t="s">
        <v>2040</v>
      </c>
      <c r="BA4046" t="s"/>
      <c r="BB4046" t="n">
        <v>4</v>
      </c>
      <c r="BC4046" t="n">
        <v>52.506748</v>
      </c>
      <c r="BD4046" t="n">
        <v>52.506748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2038</v>
      </c>
      <c r="F4047" t="n">
        <v>1765647</v>
      </c>
      <c r="G4047" t="s">
        <v>74</v>
      </c>
      <c r="H4047" t="s">
        <v>75</v>
      </c>
      <c r="I4047" t="s"/>
      <c r="J4047" t="s">
        <v>74</v>
      </c>
      <c r="K4047" t="n">
        <v>72</v>
      </c>
      <c r="L4047" t="s">
        <v>76</v>
      </c>
      <c r="M4047" t="s"/>
      <c r="N4047" t="s">
        <v>1688</v>
      </c>
      <c r="O4047" t="s">
        <v>78</v>
      </c>
      <c r="P4047" t="s">
        <v>2039</v>
      </c>
      <c r="Q4047" t="s"/>
      <c r="R4047" t="s">
        <v>79</v>
      </c>
      <c r="S4047" t="s">
        <v>650</v>
      </c>
      <c r="T4047" t="s">
        <v>81</v>
      </c>
      <c r="U4047" t="s">
        <v>82</v>
      </c>
      <c r="V4047" t="s">
        <v>83</v>
      </c>
      <c r="W4047" t="s">
        <v>109</v>
      </c>
      <c r="X4047" t="s"/>
      <c r="Y4047" t="s">
        <v>85</v>
      </c>
      <c r="Z4047">
        <f>HYPERLINK("https://hotel-media.eclerx.com/savepage/tk_15462413687222745_sr_189.html","info")</f>
        <v/>
      </c>
      <c r="AA4047" t="n">
        <v>228051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47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1626213</v>
      </c>
      <c r="AZ4047" t="s">
        <v>2040</v>
      </c>
      <c r="BA4047" t="s"/>
      <c r="BB4047" t="n">
        <v>4</v>
      </c>
      <c r="BC4047" t="n">
        <v>52.506748</v>
      </c>
      <c r="BD4047" t="n">
        <v>52.506748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2038</v>
      </c>
      <c r="F4048" t="n">
        <v>1765647</v>
      </c>
      <c r="G4048" t="s">
        <v>74</v>
      </c>
      <c r="H4048" t="s">
        <v>75</v>
      </c>
      <c r="I4048" t="s"/>
      <c r="J4048" t="s">
        <v>74</v>
      </c>
      <c r="K4048" t="n">
        <v>80</v>
      </c>
      <c r="L4048" t="s">
        <v>76</v>
      </c>
      <c r="M4048" t="s"/>
      <c r="N4048" t="s">
        <v>2042</v>
      </c>
      <c r="O4048" t="s">
        <v>78</v>
      </c>
      <c r="P4048" t="s">
        <v>2039</v>
      </c>
      <c r="Q4048" t="s"/>
      <c r="R4048" t="s">
        <v>79</v>
      </c>
      <c r="S4048" t="s">
        <v>798</v>
      </c>
      <c r="T4048" t="s">
        <v>81</v>
      </c>
      <c r="U4048" t="s">
        <v>82</v>
      </c>
      <c r="V4048" t="s">
        <v>83</v>
      </c>
      <c r="W4048" t="s">
        <v>109</v>
      </c>
      <c r="X4048" t="s"/>
      <c r="Y4048" t="s">
        <v>85</v>
      </c>
      <c r="Z4048">
        <f>HYPERLINK("https://hotel-media.eclerx.com/savepage/tk_15462413687222745_sr_189.html","info")</f>
        <v/>
      </c>
      <c r="AA4048" t="n">
        <v>228051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47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1626213</v>
      </c>
      <c r="AZ4048" t="s">
        <v>2040</v>
      </c>
      <c r="BA4048" t="s"/>
      <c r="BB4048" t="n">
        <v>4</v>
      </c>
      <c r="BC4048" t="n">
        <v>52.506748</v>
      </c>
      <c r="BD4048" t="n">
        <v>52.506748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2038</v>
      </c>
      <c r="F4049" t="n">
        <v>1765647</v>
      </c>
      <c r="G4049" t="s">
        <v>74</v>
      </c>
      <c r="H4049" t="s">
        <v>75</v>
      </c>
      <c r="I4049" t="s"/>
      <c r="J4049" t="s">
        <v>74</v>
      </c>
      <c r="K4049" t="n">
        <v>80</v>
      </c>
      <c r="L4049" t="s">
        <v>76</v>
      </c>
      <c r="M4049" t="s"/>
      <c r="N4049" t="s">
        <v>1692</v>
      </c>
      <c r="O4049" t="s">
        <v>78</v>
      </c>
      <c r="P4049" t="s">
        <v>2039</v>
      </c>
      <c r="Q4049" t="s"/>
      <c r="R4049" t="s">
        <v>79</v>
      </c>
      <c r="S4049" t="s">
        <v>798</v>
      </c>
      <c r="T4049" t="s">
        <v>81</v>
      </c>
      <c r="U4049" t="s">
        <v>82</v>
      </c>
      <c r="V4049" t="s">
        <v>83</v>
      </c>
      <c r="W4049" t="s">
        <v>109</v>
      </c>
      <c r="X4049" t="s"/>
      <c r="Y4049" t="s">
        <v>85</v>
      </c>
      <c r="Z4049">
        <f>HYPERLINK("https://hotel-media.eclerx.com/savepage/tk_15462413687222745_sr_189.html","info")</f>
        <v/>
      </c>
      <c r="AA4049" t="n">
        <v>228051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47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1626213</v>
      </c>
      <c r="AZ4049" t="s">
        <v>2040</v>
      </c>
      <c r="BA4049" t="s"/>
      <c r="BB4049" t="n">
        <v>4</v>
      </c>
      <c r="BC4049" t="n">
        <v>52.506748</v>
      </c>
      <c r="BD4049" t="n">
        <v>52.506748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2038</v>
      </c>
      <c r="F4050" t="n">
        <v>1765647</v>
      </c>
      <c r="G4050" t="s">
        <v>74</v>
      </c>
      <c r="H4050" t="s">
        <v>75</v>
      </c>
      <c r="I4050" t="s"/>
      <c r="J4050" t="s">
        <v>74</v>
      </c>
      <c r="K4050" t="n">
        <v>90</v>
      </c>
      <c r="L4050" t="s">
        <v>76</v>
      </c>
      <c r="M4050" t="s"/>
      <c r="N4050" t="s">
        <v>1436</v>
      </c>
      <c r="O4050" t="s">
        <v>78</v>
      </c>
      <c r="P4050" t="s">
        <v>2039</v>
      </c>
      <c r="Q4050" t="s"/>
      <c r="R4050" t="s">
        <v>79</v>
      </c>
      <c r="S4050" t="s">
        <v>398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>
        <f>HYPERLINK("https://hotel-media.eclerx.com/savepage/tk_15462413687222745_sr_189.html","info")</f>
        <v/>
      </c>
      <c r="AA4050" t="n">
        <v>228051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47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1626213</v>
      </c>
      <c r="AZ4050" t="s">
        <v>2040</v>
      </c>
      <c r="BA4050" t="s"/>
      <c r="BB4050" t="n">
        <v>4</v>
      </c>
      <c r="BC4050" t="n">
        <v>52.506748</v>
      </c>
      <c r="BD4050" t="n">
        <v>52.506748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2038</v>
      </c>
      <c r="F4051" t="n">
        <v>1765647</v>
      </c>
      <c r="G4051" t="s">
        <v>74</v>
      </c>
      <c r="H4051" t="s">
        <v>75</v>
      </c>
      <c r="I4051" t="s"/>
      <c r="J4051" t="s">
        <v>74</v>
      </c>
      <c r="K4051" t="n">
        <v>90</v>
      </c>
      <c r="L4051" t="s">
        <v>76</v>
      </c>
      <c r="M4051" t="s"/>
      <c r="N4051" t="s">
        <v>2041</v>
      </c>
      <c r="O4051" t="s">
        <v>78</v>
      </c>
      <c r="P4051" t="s">
        <v>2039</v>
      </c>
      <c r="Q4051" t="s"/>
      <c r="R4051" t="s">
        <v>79</v>
      </c>
      <c r="S4051" t="s">
        <v>398</v>
      </c>
      <c r="T4051" t="s">
        <v>81</v>
      </c>
      <c r="U4051" t="s">
        <v>82</v>
      </c>
      <c r="V4051" t="s">
        <v>83</v>
      </c>
      <c r="W4051" t="s">
        <v>84</v>
      </c>
      <c r="X4051" t="s"/>
      <c r="Y4051" t="s">
        <v>85</v>
      </c>
      <c r="Z4051">
        <f>HYPERLINK("https://hotel-media.eclerx.com/savepage/tk_15462413687222745_sr_189.html","info")</f>
        <v/>
      </c>
      <c r="AA4051" t="n">
        <v>228051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47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1626213</v>
      </c>
      <c r="AZ4051" t="s">
        <v>2040</v>
      </c>
      <c r="BA4051" t="s"/>
      <c r="BB4051" t="n">
        <v>4</v>
      </c>
      <c r="BC4051" t="n">
        <v>52.506748</v>
      </c>
      <c r="BD4051" t="n">
        <v>52.506748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2038</v>
      </c>
      <c r="F4052" t="n">
        <v>1765647</v>
      </c>
      <c r="G4052" t="s">
        <v>74</v>
      </c>
      <c r="H4052" t="s">
        <v>75</v>
      </c>
      <c r="I4052" t="s"/>
      <c r="J4052" t="s">
        <v>74</v>
      </c>
      <c r="K4052" t="n">
        <v>90</v>
      </c>
      <c r="L4052" t="s">
        <v>76</v>
      </c>
      <c r="M4052" t="s"/>
      <c r="N4052" t="s">
        <v>1688</v>
      </c>
      <c r="O4052" t="s">
        <v>78</v>
      </c>
      <c r="P4052" t="s">
        <v>2039</v>
      </c>
      <c r="Q4052" t="s"/>
      <c r="R4052" t="s">
        <v>79</v>
      </c>
      <c r="S4052" t="s">
        <v>398</v>
      </c>
      <c r="T4052" t="s">
        <v>81</v>
      </c>
      <c r="U4052" t="s">
        <v>82</v>
      </c>
      <c r="V4052" t="s">
        <v>83</v>
      </c>
      <c r="W4052" t="s">
        <v>84</v>
      </c>
      <c r="X4052" t="s"/>
      <c r="Y4052" t="s">
        <v>85</v>
      </c>
      <c r="Z4052">
        <f>HYPERLINK("https://hotel-media.eclerx.com/savepage/tk_15462413687222745_sr_189.html","info")</f>
        <v/>
      </c>
      <c r="AA4052" t="n">
        <v>228051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47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1626213</v>
      </c>
      <c r="AZ4052" t="s">
        <v>2040</v>
      </c>
      <c r="BA4052" t="s"/>
      <c r="BB4052" t="n">
        <v>4</v>
      </c>
      <c r="BC4052" t="n">
        <v>52.506748</v>
      </c>
      <c r="BD4052" t="n">
        <v>52.506748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2038</v>
      </c>
      <c r="F4053" t="n">
        <v>1765647</v>
      </c>
      <c r="G4053" t="s">
        <v>74</v>
      </c>
      <c r="H4053" t="s">
        <v>75</v>
      </c>
      <c r="I4053" t="s"/>
      <c r="J4053" t="s">
        <v>74</v>
      </c>
      <c r="K4053" t="n">
        <v>90</v>
      </c>
      <c r="L4053" t="s">
        <v>76</v>
      </c>
      <c r="M4053" t="s"/>
      <c r="N4053" t="s">
        <v>1436</v>
      </c>
      <c r="O4053" t="s">
        <v>78</v>
      </c>
      <c r="P4053" t="s">
        <v>2039</v>
      </c>
      <c r="Q4053" t="s"/>
      <c r="R4053" t="s">
        <v>79</v>
      </c>
      <c r="S4053" t="s">
        <v>398</v>
      </c>
      <c r="T4053" t="s">
        <v>81</v>
      </c>
      <c r="U4053" t="s">
        <v>82</v>
      </c>
      <c r="V4053" t="s">
        <v>83</v>
      </c>
      <c r="W4053" t="s">
        <v>84</v>
      </c>
      <c r="X4053" t="s"/>
      <c r="Y4053" t="s">
        <v>85</v>
      </c>
      <c r="Z4053">
        <f>HYPERLINK("https://hotel-media.eclerx.com/savepage/tk_15462413687222745_sr_189.html","info")</f>
        <v/>
      </c>
      <c r="AA4053" t="n">
        <v>228051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47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1626213</v>
      </c>
      <c r="AZ4053" t="s">
        <v>2040</v>
      </c>
      <c r="BA4053" t="s"/>
      <c r="BB4053" t="n">
        <v>4</v>
      </c>
      <c r="BC4053" t="n">
        <v>52.506748</v>
      </c>
      <c r="BD4053" t="n">
        <v>52.506748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2038</v>
      </c>
      <c r="F4054" t="n">
        <v>1765647</v>
      </c>
      <c r="G4054" t="s">
        <v>74</v>
      </c>
      <c r="H4054" t="s">
        <v>75</v>
      </c>
      <c r="I4054" t="s"/>
      <c r="J4054" t="s">
        <v>74</v>
      </c>
      <c r="K4054" t="n">
        <v>90</v>
      </c>
      <c r="L4054" t="s">
        <v>76</v>
      </c>
      <c r="M4054" t="s"/>
      <c r="N4054" t="s">
        <v>2041</v>
      </c>
      <c r="O4054" t="s">
        <v>78</v>
      </c>
      <c r="P4054" t="s">
        <v>2039</v>
      </c>
      <c r="Q4054" t="s"/>
      <c r="R4054" t="s">
        <v>79</v>
      </c>
      <c r="S4054" t="s">
        <v>398</v>
      </c>
      <c r="T4054" t="s">
        <v>81</v>
      </c>
      <c r="U4054" t="s">
        <v>82</v>
      </c>
      <c r="V4054" t="s">
        <v>83</v>
      </c>
      <c r="W4054" t="s">
        <v>84</v>
      </c>
      <c r="X4054" t="s"/>
      <c r="Y4054" t="s">
        <v>85</v>
      </c>
      <c r="Z4054">
        <f>HYPERLINK("https://hotel-media.eclerx.com/savepage/tk_15462413687222745_sr_189.html","info")</f>
        <v/>
      </c>
      <c r="AA4054" t="n">
        <v>228051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47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1626213</v>
      </c>
      <c r="AZ4054" t="s">
        <v>2040</v>
      </c>
      <c r="BA4054" t="s"/>
      <c r="BB4054" t="n">
        <v>4</v>
      </c>
      <c r="BC4054" t="n">
        <v>52.506748</v>
      </c>
      <c r="BD4054" t="n">
        <v>52.506748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2038</v>
      </c>
      <c r="F4055" t="n">
        <v>1765647</v>
      </c>
      <c r="G4055" t="s">
        <v>74</v>
      </c>
      <c r="H4055" t="s">
        <v>75</v>
      </c>
      <c r="I4055" t="s"/>
      <c r="J4055" t="s">
        <v>74</v>
      </c>
      <c r="K4055" t="n">
        <v>90</v>
      </c>
      <c r="L4055" t="s">
        <v>76</v>
      </c>
      <c r="M4055" t="s"/>
      <c r="N4055" t="s">
        <v>1688</v>
      </c>
      <c r="O4055" t="s">
        <v>78</v>
      </c>
      <c r="P4055" t="s">
        <v>2039</v>
      </c>
      <c r="Q4055" t="s"/>
      <c r="R4055" t="s">
        <v>79</v>
      </c>
      <c r="S4055" t="s">
        <v>398</v>
      </c>
      <c r="T4055" t="s">
        <v>81</v>
      </c>
      <c r="U4055" t="s">
        <v>82</v>
      </c>
      <c r="V4055" t="s">
        <v>83</v>
      </c>
      <c r="W4055" t="s">
        <v>84</v>
      </c>
      <c r="X4055" t="s"/>
      <c r="Y4055" t="s">
        <v>85</v>
      </c>
      <c r="Z4055">
        <f>HYPERLINK("https://hotel-media.eclerx.com/savepage/tk_15462413687222745_sr_189.html","info")</f>
        <v/>
      </c>
      <c r="AA4055" t="n">
        <v>228051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47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1626213</v>
      </c>
      <c r="AZ4055" t="s">
        <v>2040</v>
      </c>
      <c r="BA4055" t="s"/>
      <c r="BB4055" t="n">
        <v>4</v>
      </c>
      <c r="BC4055" t="n">
        <v>52.506748</v>
      </c>
      <c r="BD4055" t="n">
        <v>52.506748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2038</v>
      </c>
      <c r="F4056" t="n">
        <v>1765647</v>
      </c>
      <c r="G4056" t="s">
        <v>74</v>
      </c>
      <c r="H4056" t="s">
        <v>75</v>
      </c>
      <c r="I4056" t="s"/>
      <c r="J4056" t="s">
        <v>74</v>
      </c>
      <c r="K4056" t="n">
        <v>102</v>
      </c>
      <c r="L4056" t="s">
        <v>76</v>
      </c>
      <c r="M4056" t="s"/>
      <c r="N4056" t="s">
        <v>1435</v>
      </c>
      <c r="O4056" t="s">
        <v>78</v>
      </c>
      <c r="P4056" t="s">
        <v>2039</v>
      </c>
      <c r="Q4056" t="s"/>
      <c r="R4056" t="s">
        <v>79</v>
      </c>
      <c r="S4056" t="s">
        <v>159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>
        <f>HYPERLINK("https://hotel-media.eclerx.com/savepage/tk_15462413687222745_sr_189.html","info")</f>
        <v/>
      </c>
      <c r="AA4056" t="n">
        <v>228051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47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1626213</v>
      </c>
      <c r="AZ4056" t="s">
        <v>2040</v>
      </c>
      <c r="BA4056" t="s"/>
      <c r="BB4056" t="n">
        <v>4</v>
      </c>
      <c r="BC4056" t="n">
        <v>52.506748</v>
      </c>
      <c r="BD4056" t="n">
        <v>52.506748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2038</v>
      </c>
      <c r="F4057" t="n">
        <v>1765647</v>
      </c>
      <c r="G4057" t="s">
        <v>74</v>
      </c>
      <c r="H4057" t="s">
        <v>75</v>
      </c>
      <c r="I4057" t="s"/>
      <c r="J4057" t="s">
        <v>74</v>
      </c>
      <c r="K4057" t="n">
        <v>102</v>
      </c>
      <c r="L4057" t="s">
        <v>76</v>
      </c>
      <c r="M4057" t="s"/>
      <c r="N4057" t="s">
        <v>2042</v>
      </c>
      <c r="O4057" t="s">
        <v>78</v>
      </c>
      <c r="P4057" t="s">
        <v>2039</v>
      </c>
      <c r="Q4057" t="s"/>
      <c r="R4057" t="s">
        <v>79</v>
      </c>
      <c r="S4057" t="s">
        <v>159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>
        <f>HYPERLINK("https://hotel-media.eclerx.com/savepage/tk_15462413687222745_sr_189.html","info")</f>
        <v/>
      </c>
      <c r="AA4057" t="n">
        <v>228051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47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1626213</v>
      </c>
      <c r="AZ4057" t="s">
        <v>2040</v>
      </c>
      <c r="BA4057" t="s"/>
      <c r="BB4057" t="n">
        <v>4</v>
      </c>
      <c r="BC4057" t="n">
        <v>52.506748</v>
      </c>
      <c r="BD4057" t="n">
        <v>52.506748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479</v>
      </c>
      <c r="F4058" t="n">
        <v>2346521</v>
      </c>
      <c r="G4058" t="s">
        <v>74</v>
      </c>
      <c r="H4058" t="s">
        <v>75</v>
      </c>
      <c r="I4058" t="s"/>
      <c r="J4058" t="s">
        <v>74</v>
      </c>
      <c r="K4058" t="n">
        <v>89.01000000000001</v>
      </c>
      <c r="L4058" t="s">
        <v>76</v>
      </c>
      <c r="M4058" t="s"/>
      <c r="N4058" t="s">
        <v>480</v>
      </c>
      <c r="O4058" t="s">
        <v>78</v>
      </c>
      <c r="P4058" t="s">
        <v>481</v>
      </c>
      <c r="Q4058" t="s"/>
      <c r="R4058" t="s">
        <v>171</v>
      </c>
      <c r="S4058" t="s">
        <v>476</v>
      </c>
      <c r="T4058" t="s">
        <v>81</v>
      </c>
      <c r="U4058" t="s">
        <v>82</v>
      </c>
      <c r="V4058" t="s">
        <v>83</v>
      </c>
      <c r="W4058" t="s">
        <v>84</v>
      </c>
      <c r="X4058" t="s"/>
      <c r="Y4058" t="s">
        <v>85</v>
      </c>
      <c r="Z4058">
        <f>HYPERLINK("https://hotel-media.eclerx.com/savepage/tk_15462419099196374_sr_189.html","info")</f>
        <v/>
      </c>
      <c r="AA4058" t="n">
        <v>203255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308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2071748</v>
      </c>
      <c r="AZ4058" t="s">
        <v>482</v>
      </c>
      <c r="BA4058" t="s"/>
      <c r="BB4058" t="n">
        <v>55486</v>
      </c>
      <c r="BC4058" t="n">
        <v>52.52557</v>
      </c>
      <c r="BD4058" t="n">
        <v>52.52557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2649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145.77</v>
      </c>
      <c r="L4059" t="s">
        <v>76</v>
      </c>
      <c r="M4059" t="s"/>
      <c r="N4059" t="s">
        <v>104</v>
      </c>
      <c r="O4059" t="s">
        <v>78</v>
      </c>
      <c r="P4059" t="s">
        <v>2649</v>
      </c>
      <c r="Q4059" t="s"/>
      <c r="R4059" t="s">
        <v>112</v>
      </c>
      <c r="S4059" t="s">
        <v>2650</v>
      </c>
      <c r="T4059" t="s">
        <v>81</v>
      </c>
      <c r="U4059" t="s">
        <v>82</v>
      </c>
      <c r="V4059" t="s">
        <v>83</v>
      </c>
      <c r="W4059" t="s">
        <v>84</v>
      </c>
      <c r="X4059" t="s"/>
      <c r="Y4059" t="s">
        <v>85</v>
      </c>
      <c r="Z4059">
        <f>HYPERLINK("https://hotel-media.eclerx.com/savepage/tk_1546241800517892_sr_188.html","info")</f>
        <v/>
      </c>
      <c r="AA4059" t="n">
        <v>-6859060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286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6859060</v>
      </c>
      <c r="AZ4059" t="s">
        <v>2651</v>
      </c>
      <c r="BA4059" t="s"/>
      <c r="BB4059" t="n">
        <v>546489</v>
      </c>
      <c r="BC4059" t="n">
        <v>52.53974</v>
      </c>
      <c r="BD4059" t="n">
        <v>52.53974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2649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157.07</v>
      </c>
      <c r="L4060" t="s">
        <v>76</v>
      </c>
      <c r="M4060" t="s"/>
      <c r="N4060" t="s">
        <v>220</v>
      </c>
      <c r="O4060" t="s">
        <v>78</v>
      </c>
      <c r="P4060" t="s">
        <v>2649</v>
      </c>
      <c r="Q4060" t="s"/>
      <c r="R4060" t="s">
        <v>112</v>
      </c>
      <c r="S4060" t="s">
        <v>2652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>
        <f>HYPERLINK("https://hotel-media.eclerx.com/savepage/tk_1546241800517892_sr_188.html","info")</f>
        <v/>
      </c>
      <c r="AA4060" t="n">
        <v>-6859060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286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6859060</v>
      </c>
      <c r="AZ4060" t="s">
        <v>2651</v>
      </c>
      <c r="BA4060" t="s"/>
      <c r="BB4060" t="n">
        <v>546489</v>
      </c>
      <c r="BC4060" t="n">
        <v>52.53974</v>
      </c>
      <c r="BD4060" t="n">
        <v>52.53974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2649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162.72</v>
      </c>
      <c r="L4061" t="s">
        <v>76</v>
      </c>
      <c r="M4061" t="s"/>
      <c r="N4061" t="s">
        <v>340</v>
      </c>
      <c r="O4061" t="s">
        <v>78</v>
      </c>
      <c r="P4061" t="s">
        <v>2649</v>
      </c>
      <c r="Q4061" t="s"/>
      <c r="R4061" t="s">
        <v>112</v>
      </c>
      <c r="S4061" t="s">
        <v>2653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>
        <f>HYPERLINK("https://hotel-media.eclerx.com/savepage/tk_1546241800517892_sr_188.html","info")</f>
        <v/>
      </c>
      <c r="AA4061" t="n">
        <v>-6859060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286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6859060</v>
      </c>
      <c r="AZ4061" t="s">
        <v>2651</v>
      </c>
      <c r="BA4061" t="s"/>
      <c r="BB4061" t="n">
        <v>546489</v>
      </c>
      <c r="BC4061" t="n">
        <v>52.53974</v>
      </c>
      <c r="BD4061" t="n">
        <v>52.53974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640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94.5</v>
      </c>
      <c r="L4062" t="s">
        <v>76</v>
      </c>
      <c r="M4062" t="s"/>
      <c r="N4062" t="s">
        <v>641</v>
      </c>
      <c r="O4062" t="s">
        <v>78</v>
      </c>
      <c r="P4062" t="s">
        <v>640</v>
      </c>
      <c r="Q4062" t="s"/>
      <c r="R4062" t="s">
        <v>112</v>
      </c>
      <c r="S4062" t="s">
        <v>642</v>
      </c>
      <c r="T4062" t="s">
        <v>81</v>
      </c>
      <c r="U4062" t="s">
        <v>82</v>
      </c>
      <c r="V4062" t="s">
        <v>83</v>
      </c>
      <c r="W4062" t="s">
        <v>109</v>
      </c>
      <c r="X4062" t="s"/>
      <c r="Y4062" t="s">
        <v>85</v>
      </c>
      <c r="Z4062">
        <f>HYPERLINK("https://hotel-media.eclerx.com/savepage/tk_15462413861235127_sr_188.html","info")</f>
        <v/>
      </c>
      <c r="AA4062" t="n">
        <v>-8979214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62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8979214</v>
      </c>
      <c r="AZ4062" t="s"/>
      <c r="BA4062" t="s"/>
      <c r="BB4062" t="n">
        <v>588244</v>
      </c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640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99.75</v>
      </c>
      <c r="L4063" t="s">
        <v>76</v>
      </c>
      <c r="M4063" t="s"/>
      <c r="N4063" t="s">
        <v>643</v>
      </c>
      <c r="O4063" t="s">
        <v>78</v>
      </c>
      <c r="P4063" t="s">
        <v>640</v>
      </c>
      <c r="Q4063" t="s"/>
      <c r="R4063" t="s">
        <v>112</v>
      </c>
      <c r="S4063" t="s">
        <v>644</v>
      </c>
      <c r="T4063" t="s">
        <v>81</v>
      </c>
      <c r="U4063" t="s">
        <v>82</v>
      </c>
      <c r="V4063" t="s">
        <v>83</v>
      </c>
      <c r="W4063" t="s">
        <v>109</v>
      </c>
      <c r="X4063" t="s"/>
      <c r="Y4063" t="s">
        <v>85</v>
      </c>
      <c r="Z4063">
        <f>HYPERLINK("https://hotel-media.eclerx.com/savepage/tk_15462413861235127_sr_188.html","info")</f>
        <v/>
      </c>
      <c r="AA4063" t="n">
        <v>-8979214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62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8979214</v>
      </c>
      <c r="AZ4063" t="s"/>
      <c r="BA4063" t="s"/>
      <c r="BB4063" t="n">
        <v>588244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640</v>
      </c>
      <c r="F4064" t="n">
        <v>-1</v>
      </c>
      <c r="G4064" t="s">
        <v>74</v>
      </c>
      <c r="H4064" t="s">
        <v>75</v>
      </c>
      <c r="I4064" t="s"/>
      <c r="J4064" t="s">
        <v>74</v>
      </c>
      <c r="K4064" t="n">
        <v>105</v>
      </c>
      <c r="L4064" t="s">
        <v>76</v>
      </c>
      <c r="M4064" t="s"/>
      <c r="N4064" t="s">
        <v>95</v>
      </c>
      <c r="O4064" t="s">
        <v>78</v>
      </c>
      <c r="P4064" t="s">
        <v>640</v>
      </c>
      <c r="Q4064" t="s"/>
      <c r="R4064" t="s">
        <v>112</v>
      </c>
      <c r="S4064" t="s">
        <v>225</v>
      </c>
      <c r="T4064" t="s">
        <v>81</v>
      </c>
      <c r="U4064" t="s">
        <v>82</v>
      </c>
      <c r="V4064" t="s">
        <v>83</v>
      </c>
      <c r="W4064" t="s">
        <v>109</v>
      </c>
      <c r="X4064" t="s"/>
      <c r="Y4064" t="s">
        <v>85</v>
      </c>
      <c r="Z4064">
        <f>HYPERLINK("https://hotel-media.eclerx.com/savepage/tk_15462413861235127_sr_188.html","info")</f>
        <v/>
      </c>
      <c r="AA4064" t="n">
        <v>-8979214</v>
      </c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62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8979214</v>
      </c>
      <c r="AZ4064" t="s"/>
      <c r="BA4064" t="s"/>
      <c r="BB4064" t="n">
        <v>588244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640</v>
      </c>
      <c r="F4065" t="n">
        <v>-1</v>
      </c>
      <c r="G4065" t="s">
        <v>74</v>
      </c>
      <c r="H4065" t="s">
        <v>75</v>
      </c>
      <c r="I4065" t="s"/>
      <c r="J4065" t="s">
        <v>74</v>
      </c>
      <c r="K4065" t="n">
        <v>125</v>
      </c>
      <c r="L4065" t="s">
        <v>76</v>
      </c>
      <c r="M4065" t="s"/>
      <c r="N4065" t="s">
        <v>643</v>
      </c>
      <c r="O4065" t="s">
        <v>78</v>
      </c>
      <c r="P4065" t="s">
        <v>640</v>
      </c>
      <c r="Q4065" t="s"/>
      <c r="R4065" t="s">
        <v>112</v>
      </c>
      <c r="S4065" t="s">
        <v>645</v>
      </c>
      <c r="T4065" t="s">
        <v>81</v>
      </c>
      <c r="U4065" t="s">
        <v>82</v>
      </c>
      <c r="V4065" t="s">
        <v>83</v>
      </c>
      <c r="W4065" t="s">
        <v>84</v>
      </c>
      <c r="X4065" t="s"/>
      <c r="Y4065" t="s">
        <v>85</v>
      </c>
      <c r="Z4065">
        <f>HYPERLINK("https://hotel-media.eclerx.com/savepage/tk_15462413861235127_sr_188.html","info")</f>
        <v/>
      </c>
      <c r="AA4065" t="n">
        <v>-8979214</v>
      </c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62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8979214</v>
      </c>
      <c r="AZ4065" t="s"/>
      <c r="BA4065" t="s"/>
      <c r="BB4065" t="n">
        <v>588244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640</v>
      </c>
      <c r="F4066" t="n">
        <v>-1</v>
      </c>
      <c r="G4066" t="s">
        <v>74</v>
      </c>
      <c r="H4066" t="s">
        <v>75</v>
      </c>
      <c r="I4066" t="s"/>
      <c r="J4066" t="s">
        <v>74</v>
      </c>
      <c r="K4066" t="n">
        <v>135</v>
      </c>
      <c r="L4066" t="s">
        <v>76</v>
      </c>
      <c r="M4066" t="s"/>
      <c r="N4066" t="s">
        <v>205</v>
      </c>
      <c r="O4066" t="s">
        <v>78</v>
      </c>
      <c r="P4066" t="s">
        <v>640</v>
      </c>
      <c r="Q4066" t="s"/>
      <c r="R4066" t="s">
        <v>112</v>
      </c>
      <c r="S4066" t="s">
        <v>646</v>
      </c>
      <c r="T4066" t="s">
        <v>81</v>
      </c>
      <c r="U4066" t="s">
        <v>82</v>
      </c>
      <c r="V4066" t="s">
        <v>83</v>
      </c>
      <c r="W4066" t="s">
        <v>109</v>
      </c>
      <c r="X4066" t="s"/>
      <c r="Y4066" t="s">
        <v>85</v>
      </c>
      <c r="Z4066">
        <f>HYPERLINK("https://hotel-media.eclerx.com/savepage/tk_15462413861235127_sr_188.html","info")</f>
        <v/>
      </c>
      <c r="AA4066" t="n">
        <v>-8979214</v>
      </c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62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8979214</v>
      </c>
      <c r="AZ4066" t="s"/>
      <c r="BA4066" t="s"/>
      <c r="BB4066" t="n">
        <v>588244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483</v>
      </c>
      <c r="F4067" t="n">
        <v>76853</v>
      </c>
      <c r="G4067" t="s">
        <v>74</v>
      </c>
      <c r="H4067" t="s">
        <v>75</v>
      </c>
      <c r="I4067" t="s"/>
      <c r="J4067" t="s">
        <v>74</v>
      </c>
      <c r="K4067" t="n">
        <v>88.2</v>
      </c>
      <c r="L4067" t="s">
        <v>76</v>
      </c>
      <c r="M4067" t="s"/>
      <c r="N4067" t="s">
        <v>93</v>
      </c>
      <c r="O4067" t="s">
        <v>78</v>
      </c>
      <c r="P4067" t="s">
        <v>484</v>
      </c>
      <c r="Q4067" t="s"/>
      <c r="R4067" t="s">
        <v>112</v>
      </c>
      <c r="S4067" t="s">
        <v>485</v>
      </c>
      <c r="T4067" t="s">
        <v>81</v>
      </c>
      <c r="U4067" t="s">
        <v>82</v>
      </c>
      <c r="V4067" t="s">
        <v>83</v>
      </c>
      <c r="W4067" t="s">
        <v>109</v>
      </c>
      <c r="X4067" t="s"/>
      <c r="Y4067" t="s">
        <v>85</v>
      </c>
      <c r="Z4067">
        <f>HYPERLINK("https://hotel-media.eclerx.com/savepage/tk_15462420203316247_sr_189.html","info")</f>
        <v/>
      </c>
      <c r="AA4067" t="n">
        <v>22619</v>
      </c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360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230894</v>
      </c>
      <c r="AZ4067" t="s">
        <v>486</v>
      </c>
      <c r="BA4067" t="s"/>
      <c r="BB4067" t="n">
        <v>44442</v>
      </c>
      <c r="BC4067" t="n">
        <v>52.511425</v>
      </c>
      <c r="BD4067" t="n">
        <v>52.511425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483</v>
      </c>
      <c r="F4068" t="n">
        <v>76853</v>
      </c>
      <c r="G4068" t="s">
        <v>74</v>
      </c>
      <c r="H4068" t="s">
        <v>75</v>
      </c>
      <c r="I4068" t="s"/>
      <c r="J4068" t="s">
        <v>74</v>
      </c>
      <c r="K4068" t="n">
        <v>93</v>
      </c>
      <c r="L4068" t="s">
        <v>76</v>
      </c>
      <c r="M4068" t="s"/>
      <c r="N4068" t="s">
        <v>95</v>
      </c>
      <c r="O4068" t="s">
        <v>78</v>
      </c>
      <c r="P4068" t="s">
        <v>484</v>
      </c>
      <c r="Q4068" t="s"/>
      <c r="R4068" t="s">
        <v>112</v>
      </c>
      <c r="S4068" t="s">
        <v>487</v>
      </c>
      <c r="T4068" t="s">
        <v>81</v>
      </c>
      <c r="U4068" t="s">
        <v>82</v>
      </c>
      <c r="V4068" t="s">
        <v>83</v>
      </c>
      <c r="W4068" t="s">
        <v>109</v>
      </c>
      <c r="X4068" t="s"/>
      <c r="Y4068" t="s">
        <v>85</v>
      </c>
      <c r="Z4068">
        <f>HYPERLINK("https://hotel-media.eclerx.com/savepage/tk_15462420203316247_sr_189.html","info")</f>
        <v/>
      </c>
      <c r="AA4068" t="n">
        <v>22619</v>
      </c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360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230894</v>
      </c>
      <c r="AZ4068" t="s">
        <v>486</v>
      </c>
      <c r="BA4068" t="s"/>
      <c r="BB4068" t="n">
        <v>44442</v>
      </c>
      <c r="BC4068" t="n">
        <v>52.511425</v>
      </c>
      <c r="BD4068" t="n">
        <v>52.511425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483</v>
      </c>
      <c r="F4069" t="n">
        <v>76853</v>
      </c>
      <c r="G4069" t="s">
        <v>74</v>
      </c>
      <c r="H4069" t="s">
        <v>75</v>
      </c>
      <c r="I4069" t="s"/>
      <c r="J4069" t="s">
        <v>74</v>
      </c>
      <c r="K4069" t="n">
        <v>103</v>
      </c>
      <c r="L4069" t="s">
        <v>76</v>
      </c>
      <c r="M4069" t="s"/>
      <c r="N4069" t="s">
        <v>201</v>
      </c>
      <c r="O4069" t="s">
        <v>78</v>
      </c>
      <c r="P4069" t="s">
        <v>484</v>
      </c>
      <c r="Q4069" t="s"/>
      <c r="R4069" t="s">
        <v>112</v>
      </c>
      <c r="S4069" t="s">
        <v>223</v>
      </c>
      <c r="T4069" t="s">
        <v>81</v>
      </c>
      <c r="U4069" t="s">
        <v>82</v>
      </c>
      <c r="V4069" t="s">
        <v>83</v>
      </c>
      <c r="W4069" t="s">
        <v>109</v>
      </c>
      <c r="X4069" t="s"/>
      <c r="Y4069" t="s">
        <v>85</v>
      </c>
      <c r="Z4069">
        <f>HYPERLINK("https://hotel-media.eclerx.com/savepage/tk_15462420203316247_sr_189.html","info")</f>
        <v/>
      </c>
      <c r="AA4069" t="n">
        <v>22619</v>
      </c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360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230894</v>
      </c>
      <c r="AZ4069" t="s">
        <v>486</v>
      </c>
      <c r="BA4069" t="s"/>
      <c r="BB4069" t="n">
        <v>44442</v>
      </c>
      <c r="BC4069" t="n">
        <v>52.511425</v>
      </c>
      <c r="BD4069" t="n">
        <v>52.511425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483</v>
      </c>
      <c r="F4070" t="n">
        <v>76853</v>
      </c>
      <c r="G4070" t="s">
        <v>74</v>
      </c>
      <c r="H4070" t="s">
        <v>75</v>
      </c>
      <c r="I4070" t="s"/>
      <c r="J4070" t="s">
        <v>74</v>
      </c>
      <c r="K4070" t="n">
        <v>119</v>
      </c>
      <c r="L4070" t="s">
        <v>76</v>
      </c>
      <c r="M4070" t="s"/>
      <c r="N4070" t="s">
        <v>183</v>
      </c>
      <c r="O4070" t="s">
        <v>78</v>
      </c>
      <c r="P4070" t="s">
        <v>484</v>
      </c>
      <c r="Q4070" t="s"/>
      <c r="R4070" t="s">
        <v>112</v>
      </c>
      <c r="S4070" t="s">
        <v>204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>
        <f>HYPERLINK("https://hotel-media.eclerx.com/savepage/tk_15462420203316247_sr_189.html","info")</f>
        <v/>
      </c>
      <c r="AA4070" t="n">
        <v>22619</v>
      </c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360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230894</v>
      </c>
      <c r="AZ4070" t="s">
        <v>486</v>
      </c>
      <c r="BA4070" t="s"/>
      <c r="BB4070" t="n">
        <v>44442</v>
      </c>
      <c r="BC4070" t="n">
        <v>52.511425</v>
      </c>
      <c r="BD4070" t="n">
        <v>52.511425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483</v>
      </c>
      <c r="F4071" t="n">
        <v>76853</v>
      </c>
      <c r="G4071" t="s">
        <v>74</v>
      </c>
      <c r="H4071" t="s">
        <v>75</v>
      </c>
      <c r="I4071" t="s"/>
      <c r="J4071" t="s">
        <v>74</v>
      </c>
      <c r="K4071" t="n">
        <v>129</v>
      </c>
      <c r="L4071" t="s">
        <v>76</v>
      </c>
      <c r="M4071" t="s"/>
      <c r="N4071" t="s">
        <v>488</v>
      </c>
      <c r="O4071" t="s">
        <v>78</v>
      </c>
      <c r="P4071" t="s">
        <v>484</v>
      </c>
      <c r="Q4071" t="s"/>
      <c r="R4071" t="s">
        <v>112</v>
      </c>
      <c r="S4071" t="s">
        <v>489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>
        <f>HYPERLINK("https://hotel-media.eclerx.com/savepage/tk_15462420203316247_sr_189.html","info")</f>
        <v/>
      </c>
      <c r="AA4071" t="n">
        <v>22619</v>
      </c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360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230894</v>
      </c>
      <c r="AZ4071" t="s">
        <v>486</v>
      </c>
      <c r="BA4071" t="s"/>
      <c r="BB4071" t="n">
        <v>44442</v>
      </c>
      <c r="BC4071" t="n">
        <v>52.511425</v>
      </c>
      <c r="BD4071" t="n">
        <v>52.511425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483</v>
      </c>
      <c r="F4072" t="n">
        <v>76853</v>
      </c>
      <c r="G4072" t="s">
        <v>74</v>
      </c>
      <c r="H4072" t="s">
        <v>75</v>
      </c>
      <c r="I4072" t="s"/>
      <c r="J4072" t="s">
        <v>74</v>
      </c>
      <c r="K4072" t="n">
        <v>144</v>
      </c>
      <c r="L4072" t="s">
        <v>76</v>
      </c>
      <c r="M4072" t="s"/>
      <c r="N4072" t="s">
        <v>191</v>
      </c>
      <c r="O4072" t="s">
        <v>78</v>
      </c>
      <c r="P4072" t="s">
        <v>484</v>
      </c>
      <c r="Q4072" t="s"/>
      <c r="R4072" t="s">
        <v>112</v>
      </c>
      <c r="S4072" t="s">
        <v>335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>
        <f>HYPERLINK("https://hotel-media.eclerx.com/savepage/tk_15462420203316247_sr_189.html","info")</f>
        <v/>
      </c>
      <c r="AA4072" t="n">
        <v>22619</v>
      </c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360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230894</v>
      </c>
      <c r="AZ4072" t="s">
        <v>486</v>
      </c>
      <c r="BA4072" t="s"/>
      <c r="BB4072" t="n">
        <v>44442</v>
      </c>
      <c r="BC4072" t="n">
        <v>52.511425</v>
      </c>
      <c r="BD4072" t="n">
        <v>52.511425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1151</v>
      </c>
      <c r="F4073" t="n">
        <v>-1</v>
      </c>
      <c r="G4073" t="s">
        <v>74</v>
      </c>
      <c r="H4073" t="s">
        <v>75</v>
      </c>
      <c r="I4073" t="s"/>
      <c r="J4073" t="s">
        <v>74</v>
      </c>
      <c r="K4073" t="n">
        <v>98.7</v>
      </c>
      <c r="L4073" t="s">
        <v>76</v>
      </c>
      <c r="M4073" t="s"/>
      <c r="N4073" t="s">
        <v>1152</v>
      </c>
      <c r="O4073" t="s">
        <v>78</v>
      </c>
      <c r="P4073" t="s">
        <v>1151</v>
      </c>
      <c r="Q4073" t="s"/>
      <c r="R4073" t="s">
        <v>171</v>
      </c>
      <c r="S4073" t="s">
        <v>142</v>
      </c>
      <c r="T4073" t="s">
        <v>81</v>
      </c>
      <c r="U4073" t="s">
        <v>82</v>
      </c>
      <c r="V4073" t="s">
        <v>83</v>
      </c>
      <c r="W4073" t="s">
        <v>109</v>
      </c>
      <c r="X4073" t="s"/>
      <c r="Y4073" t="s">
        <v>85</v>
      </c>
      <c r="Z4073">
        <f>HYPERLINK("https://hotel-media.eclerx.com/savepage/tk_15462413763740034_sr_188.html","info")</f>
        <v/>
      </c>
      <c r="AA4073" t="n">
        <v>-8979259</v>
      </c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57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8979259</v>
      </c>
      <c r="AZ4073" t="s">
        <v>1153</v>
      </c>
      <c r="BA4073" t="s"/>
      <c r="BB4073" t="n">
        <v>658944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1151</v>
      </c>
      <c r="F4074" t="n">
        <v>-1</v>
      </c>
      <c r="G4074" t="s">
        <v>74</v>
      </c>
      <c r="H4074" t="s">
        <v>75</v>
      </c>
      <c r="I4074" t="s"/>
      <c r="J4074" t="s">
        <v>74</v>
      </c>
      <c r="K4074" t="n">
        <v>119.7</v>
      </c>
      <c r="L4074" t="s">
        <v>76</v>
      </c>
      <c r="M4074" t="s"/>
      <c r="N4074" t="s">
        <v>1154</v>
      </c>
      <c r="O4074" t="s">
        <v>78</v>
      </c>
      <c r="P4074" t="s">
        <v>1151</v>
      </c>
      <c r="Q4074" t="s"/>
      <c r="R4074" t="s">
        <v>171</v>
      </c>
      <c r="S4074" t="s">
        <v>525</v>
      </c>
      <c r="T4074" t="s">
        <v>81</v>
      </c>
      <c r="U4074" t="s">
        <v>82</v>
      </c>
      <c r="V4074" t="s">
        <v>83</v>
      </c>
      <c r="W4074" t="s">
        <v>109</v>
      </c>
      <c r="X4074" t="s"/>
      <c r="Y4074" t="s">
        <v>85</v>
      </c>
      <c r="Z4074">
        <f>HYPERLINK("https://hotel-media.eclerx.com/savepage/tk_15462413763740034_sr_188.html","info")</f>
        <v/>
      </c>
      <c r="AA4074" t="n">
        <v>-8979259</v>
      </c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57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8979259</v>
      </c>
      <c r="AZ4074" t="s">
        <v>1153</v>
      </c>
      <c r="BA4074" t="s"/>
      <c r="BB4074" t="n">
        <v>658944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2010</v>
      </c>
      <c r="F4075" t="n">
        <v>755294</v>
      </c>
      <c r="G4075" t="s">
        <v>74</v>
      </c>
      <c r="H4075" t="s">
        <v>75</v>
      </c>
      <c r="I4075" t="s"/>
      <c r="J4075" t="s">
        <v>74</v>
      </c>
      <c r="K4075" t="n">
        <v>52.76</v>
      </c>
      <c r="L4075" t="s">
        <v>76</v>
      </c>
      <c r="M4075" t="s"/>
      <c r="N4075" t="s">
        <v>93</v>
      </c>
      <c r="O4075" t="s">
        <v>78</v>
      </c>
      <c r="P4075" t="s">
        <v>2011</v>
      </c>
      <c r="Q4075" t="s"/>
      <c r="R4075" t="s">
        <v>112</v>
      </c>
      <c r="S4075" t="s">
        <v>2012</v>
      </c>
      <c r="T4075" t="s">
        <v>81</v>
      </c>
      <c r="U4075" t="s">
        <v>82</v>
      </c>
      <c r="V4075" t="s">
        <v>83</v>
      </c>
      <c r="W4075" t="s">
        <v>109</v>
      </c>
      <c r="X4075" t="s"/>
      <c r="Y4075" t="s">
        <v>85</v>
      </c>
      <c r="Z4075">
        <f>HYPERLINK("https://hotel-media.eclerx.com/savepage/tk_15462416116628208_sr_189.html","info")</f>
        <v/>
      </c>
      <c r="AA4075" t="n">
        <v>147674</v>
      </c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164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2641027</v>
      </c>
      <c r="AZ4075" t="s">
        <v>2013</v>
      </c>
      <c r="BA4075" t="s"/>
      <c r="BB4075" t="n">
        <v>411208</v>
      </c>
      <c r="BC4075" t="n">
        <v>52.533572</v>
      </c>
      <c r="BD4075" t="n">
        <v>52.533572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2010</v>
      </c>
      <c r="F4076" t="n">
        <v>755294</v>
      </c>
      <c r="G4076" t="s">
        <v>74</v>
      </c>
      <c r="H4076" t="s">
        <v>75</v>
      </c>
      <c r="I4076" t="s"/>
      <c r="J4076" t="s">
        <v>74</v>
      </c>
      <c r="K4076" t="n">
        <v>70.34999999999999</v>
      </c>
      <c r="L4076" t="s">
        <v>76</v>
      </c>
      <c r="M4076" t="s"/>
      <c r="N4076" t="s">
        <v>95</v>
      </c>
      <c r="O4076" t="s">
        <v>78</v>
      </c>
      <c r="P4076" t="s">
        <v>2011</v>
      </c>
      <c r="Q4076" t="s"/>
      <c r="R4076" t="s">
        <v>112</v>
      </c>
      <c r="S4076" t="s">
        <v>2014</v>
      </c>
      <c r="T4076" t="s">
        <v>81</v>
      </c>
      <c r="U4076" t="s">
        <v>82</v>
      </c>
      <c r="V4076" t="s">
        <v>83</v>
      </c>
      <c r="W4076" t="s">
        <v>109</v>
      </c>
      <c r="X4076" t="s"/>
      <c r="Y4076" t="s">
        <v>85</v>
      </c>
      <c r="Z4076">
        <f>HYPERLINK("https://hotel-media.eclerx.com/savepage/tk_15462416116628208_sr_189.html","info")</f>
        <v/>
      </c>
      <c r="AA4076" t="n">
        <v>147674</v>
      </c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164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2641027</v>
      </c>
      <c r="AZ4076" t="s">
        <v>2013</v>
      </c>
      <c r="BA4076" t="s"/>
      <c r="BB4076" t="n">
        <v>411208</v>
      </c>
      <c r="BC4076" t="n">
        <v>52.533572</v>
      </c>
      <c r="BD4076" t="n">
        <v>52.533572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2010</v>
      </c>
      <c r="F4077" t="n">
        <v>755294</v>
      </c>
      <c r="G4077" t="s">
        <v>74</v>
      </c>
      <c r="H4077" t="s">
        <v>75</v>
      </c>
      <c r="I4077" t="s"/>
      <c r="J4077" t="s">
        <v>74</v>
      </c>
      <c r="K4077" t="n">
        <v>87.34999999999999</v>
      </c>
      <c r="L4077" t="s">
        <v>76</v>
      </c>
      <c r="M4077" t="s"/>
      <c r="N4077" t="s">
        <v>372</v>
      </c>
      <c r="O4077" t="s">
        <v>78</v>
      </c>
      <c r="P4077" t="s">
        <v>2011</v>
      </c>
      <c r="Q4077" t="s"/>
      <c r="R4077" t="s">
        <v>112</v>
      </c>
      <c r="S4077" t="s">
        <v>2015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>
        <f>HYPERLINK("https://hotel-media.eclerx.com/savepage/tk_15462416116628208_sr_189.html","info")</f>
        <v/>
      </c>
      <c r="AA4077" t="n">
        <v>147674</v>
      </c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164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2641027</v>
      </c>
      <c r="AZ4077" t="s">
        <v>2013</v>
      </c>
      <c r="BA4077" t="s"/>
      <c r="BB4077" t="n">
        <v>411208</v>
      </c>
      <c r="BC4077" t="n">
        <v>52.533572</v>
      </c>
      <c r="BD4077" t="n">
        <v>52.533572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2339</v>
      </c>
      <c r="F4078" t="n">
        <v>2189623</v>
      </c>
      <c r="G4078" t="s">
        <v>74</v>
      </c>
      <c r="H4078" t="s">
        <v>75</v>
      </c>
      <c r="I4078" t="s"/>
      <c r="J4078" t="s">
        <v>74</v>
      </c>
      <c r="K4078" t="n">
        <v>72.90000000000001</v>
      </c>
      <c r="L4078" t="s">
        <v>76</v>
      </c>
      <c r="M4078" t="s"/>
      <c r="N4078" t="s">
        <v>93</v>
      </c>
      <c r="O4078" t="s">
        <v>78</v>
      </c>
      <c r="P4078" t="s">
        <v>2340</v>
      </c>
      <c r="Q4078" t="s"/>
      <c r="R4078" t="s">
        <v>171</v>
      </c>
      <c r="S4078" t="s">
        <v>2341</v>
      </c>
      <c r="T4078" t="s">
        <v>81</v>
      </c>
      <c r="U4078" t="s">
        <v>82</v>
      </c>
      <c r="V4078" t="s">
        <v>83</v>
      </c>
      <c r="W4078" t="s">
        <v>109</v>
      </c>
      <c r="X4078" t="s"/>
      <c r="Y4078" t="s">
        <v>85</v>
      </c>
      <c r="Z4078">
        <f>HYPERLINK("https://hotel-media.eclerx.com/savepage/tk_15462415566474054_sr_188.html","info")</f>
        <v/>
      </c>
      <c r="AA4078" t="n">
        <v>414579</v>
      </c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155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2071786</v>
      </c>
      <c r="AZ4078" t="s">
        <v>2342</v>
      </c>
      <c r="BA4078" t="s"/>
      <c r="BB4078" t="n">
        <v>692317</v>
      </c>
      <c r="BC4078" t="n">
        <v>52.5282</v>
      </c>
      <c r="BD4078" t="n">
        <v>52.5282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2339</v>
      </c>
      <c r="F4079" t="n">
        <v>2189623</v>
      </c>
      <c r="G4079" t="s">
        <v>74</v>
      </c>
      <c r="H4079" t="s">
        <v>75</v>
      </c>
      <c r="I4079" t="s"/>
      <c r="J4079" t="s">
        <v>74</v>
      </c>
      <c r="K4079" t="n">
        <v>81</v>
      </c>
      <c r="L4079" t="s">
        <v>76</v>
      </c>
      <c r="M4079" t="s"/>
      <c r="N4079" t="s">
        <v>104</v>
      </c>
      <c r="O4079" t="s">
        <v>78</v>
      </c>
      <c r="P4079" t="s">
        <v>2340</v>
      </c>
      <c r="Q4079" t="s"/>
      <c r="R4079" t="s">
        <v>171</v>
      </c>
      <c r="S4079" t="s">
        <v>721</v>
      </c>
      <c r="T4079" t="s">
        <v>81</v>
      </c>
      <c r="U4079" t="s">
        <v>82</v>
      </c>
      <c r="V4079" t="s">
        <v>83</v>
      </c>
      <c r="W4079" t="s">
        <v>109</v>
      </c>
      <c r="X4079" t="s"/>
      <c r="Y4079" t="s">
        <v>85</v>
      </c>
      <c r="Z4079">
        <f>HYPERLINK("https://hotel-media.eclerx.com/savepage/tk_15462415566474054_sr_188.html","info")</f>
        <v/>
      </c>
      <c r="AA4079" t="n">
        <v>414579</v>
      </c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155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2071786</v>
      </c>
      <c r="AZ4079" t="s">
        <v>2342</v>
      </c>
      <c r="BA4079" t="s"/>
      <c r="BB4079" t="n">
        <v>692317</v>
      </c>
      <c r="BC4079" t="n">
        <v>52.5282</v>
      </c>
      <c r="BD4079" t="n">
        <v>52.5282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2339</v>
      </c>
      <c r="F4080" t="n">
        <v>2189623</v>
      </c>
      <c r="G4080" t="s">
        <v>74</v>
      </c>
      <c r="H4080" t="s">
        <v>75</v>
      </c>
      <c r="I4080" t="s"/>
      <c r="J4080" t="s">
        <v>74</v>
      </c>
      <c r="K4080" t="n">
        <v>81.91</v>
      </c>
      <c r="L4080" t="s">
        <v>76</v>
      </c>
      <c r="M4080" t="s"/>
      <c r="N4080" t="s">
        <v>2343</v>
      </c>
      <c r="O4080" t="s">
        <v>78</v>
      </c>
      <c r="P4080" t="s">
        <v>2340</v>
      </c>
      <c r="Q4080" t="s"/>
      <c r="R4080" t="s">
        <v>171</v>
      </c>
      <c r="S4080" t="s">
        <v>2344</v>
      </c>
      <c r="T4080" t="s">
        <v>81</v>
      </c>
      <c r="U4080" t="s">
        <v>82</v>
      </c>
      <c r="V4080" t="s">
        <v>83</v>
      </c>
      <c r="W4080" t="s">
        <v>109</v>
      </c>
      <c r="X4080" t="s"/>
      <c r="Y4080" t="s">
        <v>85</v>
      </c>
      <c r="Z4080">
        <f>HYPERLINK("https://hotel-media.eclerx.com/savepage/tk_15462415566474054_sr_188.html","info")</f>
        <v/>
      </c>
      <c r="AA4080" t="n">
        <v>414579</v>
      </c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155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2071786</v>
      </c>
      <c r="AZ4080" t="s">
        <v>2342</v>
      </c>
      <c r="BA4080" t="s"/>
      <c r="BB4080" t="n">
        <v>692317</v>
      </c>
      <c r="BC4080" t="n">
        <v>52.5282</v>
      </c>
      <c r="BD4080" t="n">
        <v>52.5282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2339</v>
      </c>
      <c r="F4081" t="n">
        <v>2189623</v>
      </c>
      <c r="G4081" t="s">
        <v>74</v>
      </c>
      <c r="H4081" t="s">
        <v>75</v>
      </c>
      <c r="I4081" t="s"/>
      <c r="J4081" t="s">
        <v>74</v>
      </c>
      <c r="K4081" t="n">
        <v>91</v>
      </c>
      <c r="L4081" t="s">
        <v>76</v>
      </c>
      <c r="M4081" t="s"/>
      <c r="N4081" t="s">
        <v>182</v>
      </c>
      <c r="O4081" t="s">
        <v>78</v>
      </c>
      <c r="P4081" t="s">
        <v>2340</v>
      </c>
      <c r="Q4081" t="s"/>
      <c r="R4081" t="s">
        <v>171</v>
      </c>
      <c r="S4081" t="s">
        <v>94</v>
      </c>
      <c r="T4081" t="s">
        <v>81</v>
      </c>
      <c r="U4081" t="s">
        <v>82</v>
      </c>
      <c r="V4081" t="s">
        <v>83</v>
      </c>
      <c r="W4081" t="s">
        <v>109</v>
      </c>
      <c r="X4081" t="s"/>
      <c r="Y4081" t="s">
        <v>85</v>
      </c>
      <c r="Z4081">
        <f>HYPERLINK("https://hotel-media.eclerx.com/savepage/tk_15462415566474054_sr_188.html","info")</f>
        <v/>
      </c>
      <c r="AA4081" t="n">
        <v>414579</v>
      </c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155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2071786</v>
      </c>
      <c r="AZ4081" t="s">
        <v>2342</v>
      </c>
      <c r="BA4081" t="s"/>
      <c r="BB4081" t="n">
        <v>692317</v>
      </c>
      <c r="BC4081" t="n">
        <v>52.5282</v>
      </c>
      <c r="BD4081" t="n">
        <v>52.5282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2339</v>
      </c>
      <c r="F4082" t="n">
        <v>2189623</v>
      </c>
      <c r="G4082" t="s">
        <v>74</v>
      </c>
      <c r="H4082" t="s">
        <v>75</v>
      </c>
      <c r="I4082" t="s"/>
      <c r="J4082" t="s">
        <v>74</v>
      </c>
      <c r="K4082" t="n">
        <v>108.91</v>
      </c>
      <c r="L4082" t="s">
        <v>76</v>
      </c>
      <c r="M4082" t="s"/>
      <c r="N4082" t="s">
        <v>690</v>
      </c>
      <c r="O4082" t="s">
        <v>78</v>
      </c>
      <c r="P4082" t="s">
        <v>2340</v>
      </c>
      <c r="Q4082" t="s"/>
      <c r="R4082" t="s">
        <v>171</v>
      </c>
      <c r="S4082" t="s">
        <v>2345</v>
      </c>
      <c r="T4082" t="s">
        <v>81</v>
      </c>
      <c r="U4082" t="s">
        <v>82</v>
      </c>
      <c r="V4082" t="s">
        <v>83</v>
      </c>
      <c r="W4082" t="s">
        <v>109</v>
      </c>
      <c r="X4082" t="s"/>
      <c r="Y4082" t="s">
        <v>85</v>
      </c>
      <c r="Z4082">
        <f>HYPERLINK("https://hotel-media.eclerx.com/savepage/tk_15462415566474054_sr_188.html","info")</f>
        <v/>
      </c>
      <c r="AA4082" t="n">
        <v>414579</v>
      </c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155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2071786</v>
      </c>
      <c r="AZ4082" t="s">
        <v>2342</v>
      </c>
      <c r="BA4082" t="s"/>
      <c r="BB4082" t="n">
        <v>692317</v>
      </c>
      <c r="BC4082" t="n">
        <v>52.5282</v>
      </c>
      <c r="BD4082" t="n">
        <v>52.5282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2339</v>
      </c>
      <c r="F4083" t="n">
        <v>2189623</v>
      </c>
      <c r="G4083" t="s">
        <v>74</v>
      </c>
      <c r="H4083" t="s">
        <v>75</v>
      </c>
      <c r="I4083" t="s"/>
      <c r="J4083" t="s">
        <v>74</v>
      </c>
      <c r="K4083" t="n">
        <v>121</v>
      </c>
      <c r="L4083" t="s">
        <v>76</v>
      </c>
      <c r="M4083" t="s"/>
      <c r="N4083" t="s">
        <v>1753</v>
      </c>
      <c r="O4083" t="s">
        <v>78</v>
      </c>
      <c r="P4083" t="s">
        <v>2340</v>
      </c>
      <c r="Q4083" t="s"/>
      <c r="R4083" t="s">
        <v>171</v>
      </c>
      <c r="S4083" t="s">
        <v>668</v>
      </c>
      <c r="T4083" t="s">
        <v>81</v>
      </c>
      <c r="U4083" t="s">
        <v>82</v>
      </c>
      <c r="V4083" t="s">
        <v>83</v>
      </c>
      <c r="W4083" t="s">
        <v>109</v>
      </c>
      <c r="X4083" t="s"/>
      <c r="Y4083" t="s">
        <v>85</v>
      </c>
      <c r="Z4083">
        <f>HYPERLINK("https://hotel-media.eclerx.com/savepage/tk_15462415566474054_sr_188.html","info")</f>
        <v/>
      </c>
      <c r="AA4083" t="n">
        <v>414579</v>
      </c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155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2071786</v>
      </c>
      <c r="AZ4083" t="s">
        <v>2342</v>
      </c>
      <c r="BA4083" t="s"/>
      <c r="BB4083" t="n">
        <v>692317</v>
      </c>
      <c r="BC4083" t="n">
        <v>52.5282</v>
      </c>
      <c r="BD4083" t="n">
        <v>52.5282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2535</v>
      </c>
      <c r="F4084" t="n">
        <v>-1</v>
      </c>
      <c r="G4084" t="s">
        <v>74</v>
      </c>
      <c r="H4084" t="s">
        <v>75</v>
      </c>
      <c r="I4084" t="s"/>
      <c r="J4084" t="s">
        <v>74</v>
      </c>
      <c r="K4084" t="n">
        <v>67</v>
      </c>
      <c r="L4084" t="s">
        <v>76</v>
      </c>
      <c r="M4084" t="s"/>
      <c r="N4084" t="s">
        <v>93</v>
      </c>
      <c r="O4084" t="s">
        <v>78</v>
      </c>
      <c r="P4084" t="s">
        <v>2535</v>
      </c>
      <c r="Q4084" t="s"/>
      <c r="R4084" t="s">
        <v>112</v>
      </c>
      <c r="S4084" t="s">
        <v>381</v>
      </c>
      <c r="T4084" t="s">
        <v>81</v>
      </c>
      <c r="U4084" t="s">
        <v>82</v>
      </c>
      <c r="V4084" t="s">
        <v>83</v>
      </c>
      <c r="W4084" t="s">
        <v>109</v>
      </c>
      <c r="X4084" t="s"/>
      <c r="Y4084" t="s">
        <v>85</v>
      </c>
      <c r="Z4084">
        <f>HYPERLINK("https://hotel-media.eclerx.com/savepage/tk_15462416188524358_sr_189.html","info")</f>
        <v/>
      </c>
      <c r="AA4084" t="n">
        <v>-5009388</v>
      </c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168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5009388</v>
      </c>
      <c r="AZ4084" t="s">
        <v>2536</v>
      </c>
      <c r="BA4084" t="s"/>
      <c r="BB4084" t="n">
        <v>11232</v>
      </c>
      <c r="BC4084" t="n">
        <v>52.504049</v>
      </c>
      <c r="BD4084" t="n">
        <v>52.504049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2535</v>
      </c>
      <c r="F4085" t="n">
        <v>-1</v>
      </c>
      <c r="G4085" t="s">
        <v>74</v>
      </c>
      <c r="H4085" t="s">
        <v>75</v>
      </c>
      <c r="I4085" t="s"/>
      <c r="J4085" t="s">
        <v>74</v>
      </c>
      <c r="K4085" t="n">
        <v>83.5</v>
      </c>
      <c r="L4085" t="s">
        <v>76</v>
      </c>
      <c r="M4085" t="s"/>
      <c r="N4085" t="s">
        <v>104</v>
      </c>
      <c r="O4085" t="s">
        <v>78</v>
      </c>
      <c r="P4085" t="s">
        <v>2535</v>
      </c>
      <c r="Q4085" t="s"/>
      <c r="R4085" t="s">
        <v>112</v>
      </c>
      <c r="S4085" t="s">
        <v>2537</v>
      </c>
      <c r="T4085" t="s">
        <v>81</v>
      </c>
      <c r="U4085" t="s">
        <v>82</v>
      </c>
      <c r="V4085" t="s">
        <v>83</v>
      </c>
      <c r="W4085" t="s">
        <v>109</v>
      </c>
      <c r="X4085" t="s"/>
      <c r="Y4085" t="s">
        <v>85</v>
      </c>
      <c r="Z4085">
        <f>HYPERLINK("https://hotel-media.eclerx.com/savepage/tk_15462416188524358_sr_189.html","info")</f>
        <v/>
      </c>
      <c r="AA4085" t="n">
        <v>-5009388</v>
      </c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168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5009388</v>
      </c>
      <c r="AZ4085" t="s">
        <v>2536</v>
      </c>
      <c r="BA4085" t="s"/>
      <c r="BB4085" t="n">
        <v>11232</v>
      </c>
      <c r="BC4085" t="n">
        <v>52.504049</v>
      </c>
      <c r="BD4085" t="n">
        <v>52.504049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2535</v>
      </c>
      <c r="F4086" t="n">
        <v>-1</v>
      </c>
      <c r="G4086" t="s">
        <v>74</v>
      </c>
      <c r="H4086" t="s">
        <v>75</v>
      </c>
      <c r="I4086" t="s"/>
      <c r="J4086" t="s">
        <v>74</v>
      </c>
      <c r="K4086" t="n">
        <v>103.5</v>
      </c>
      <c r="L4086" t="s">
        <v>76</v>
      </c>
      <c r="M4086" t="s"/>
      <c r="N4086" t="s">
        <v>182</v>
      </c>
      <c r="O4086" t="s">
        <v>78</v>
      </c>
      <c r="P4086" t="s">
        <v>2535</v>
      </c>
      <c r="Q4086" t="s"/>
      <c r="R4086" t="s">
        <v>112</v>
      </c>
      <c r="S4086" t="s">
        <v>135</v>
      </c>
      <c r="T4086" t="s">
        <v>81</v>
      </c>
      <c r="U4086" t="s">
        <v>82</v>
      </c>
      <c r="V4086" t="s">
        <v>83</v>
      </c>
      <c r="W4086" t="s">
        <v>109</v>
      </c>
      <c r="X4086" t="s"/>
      <c r="Y4086" t="s">
        <v>85</v>
      </c>
      <c r="Z4086">
        <f>HYPERLINK("https://hotel-media.eclerx.com/savepage/tk_15462416188524358_sr_189.html","info")</f>
        <v/>
      </c>
      <c r="AA4086" t="n">
        <v>-5009388</v>
      </c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168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5009388</v>
      </c>
      <c r="AZ4086" t="s">
        <v>2536</v>
      </c>
      <c r="BA4086" t="s"/>
      <c r="BB4086" t="n">
        <v>11232</v>
      </c>
      <c r="BC4086" t="n">
        <v>52.504049</v>
      </c>
      <c r="BD4086" t="n">
        <v>52.504049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1035</v>
      </c>
      <c r="F4087" t="n">
        <v>1001308</v>
      </c>
      <c r="G4087" t="s">
        <v>74</v>
      </c>
      <c r="H4087" t="s">
        <v>75</v>
      </c>
      <c r="I4087" t="s"/>
      <c r="J4087" t="s">
        <v>74</v>
      </c>
      <c r="K4087" t="n">
        <v>151.2</v>
      </c>
      <c r="L4087" t="s">
        <v>76</v>
      </c>
      <c r="M4087" t="s"/>
      <c r="N4087" t="s">
        <v>201</v>
      </c>
      <c r="O4087" t="s">
        <v>78</v>
      </c>
      <c r="P4087" t="s">
        <v>1036</v>
      </c>
      <c r="Q4087" t="s"/>
      <c r="R4087" t="s">
        <v>112</v>
      </c>
      <c r="S4087" t="s">
        <v>1037</v>
      </c>
      <c r="T4087" t="s">
        <v>81</v>
      </c>
      <c r="U4087" t="s">
        <v>82</v>
      </c>
      <c r="V4087" t="s">
        <v>83</v>
      </c>
      <c r="W4087" t="s">
        <v>109</v>
      </c>
      <c r="X4087" t="s"/>
      <c r="Y4087" t="s">
        <v>85</v>
      </c>
      <c r="Z4087">
        <f>HYPERLINK("https://hotel-media.eclerx.com/savepage/tk_15462413598399987_sr_188.html","info")</f>
        <v/>
      </c>
      <c r="AA4087" t="n">
        <v>144096</v>
      </c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48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163023</v>
      </c>
      <c r="AZ4087" t="s">
        <v>1038</v>
      </c>
      <c r="BA4087" t="s"/>
      <c r="BB4087" t="n">
        <v>169866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1035</v>
      </c>
      <c r="F4088" t="n">
        <v>1001308</v>
      </c>
      <c r="G4088" t="s">
        <v>74</v>
      </c>
      <c r="H4088" t="s">
        <v>75</v>
      </c>
      <c r="I4088" t="s"/>
      <c r="J4088" t="s">
        <v>74</v>
      </c>
      <c r="K4088" t="n">
        <v>187.95</v>
      </c>
      <c r="L4088" t="s">
        <v>76</v>
      </c>
      <c r="M4088" t="s"/>
      <c r="N4088" t="s">
        <v>327</v>
      </c>
      <c r="O4088" t="s">
        <v>78</v>
      </c>
      <c r="P4088" t="s">
        <v>1036</v>
      </c>
      <c r="Q4088" t="s"/>
      <c r="R4088" t="s">
        <v>112</v>
      </c>
      <c r="S4088" t="s">
        <v>261</v>
      </c>
      <c r="T4088" t="s">
        <v>81</v>
      </c>
      <c r="U4088" t="s">
        <v>82</v>
      </c>
      <c r="V4088" t="s">
        <v>83</v>
      </c>
      <c r="W4088" t="s">
        <v>109</v>
      </c>
      <c r="X4088" t="s"/>
      <c r="Y4088" t="s">
        <v>85</v>
      </c>
      <c r="Z4088">
        <f>HYPERLINK("https://hotel-media.eclerx.com/savepage/tk_15462413598399987_sr_188.html","info")</f>
        <v/>
      </c>
      <c r="AA4088" t="n">
        <v>144096</v>
      </c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48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163023</v>
      </c>
      <c r="AZ4088" t="s">
        <v>1038</v>
      </c>
      <c r="BA4088" t="s"/>
      <c r="BB4088" t="n">
        <v>169866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1035</v>
      </c>
      <c r="F4089" t="n">
        <v>1001308</v>
      </c>
      <c r="G4089" t="s">
        <v>74</v>
      </c>
      <c r="H4089" t="s">
        <v>75</v>
      </c>
      <c r="I4089" t="s"/>
      <c r="J4089" t="s">
        <v>74</v>
      </c>
      <c r="K4089" t="n">
        <v>240.45</v>
      </c>
      <c r="L4089" t="s">
        <v>76</v>
      </c>
      <c r="M4089" t="s"/>
      <c r="N4089" t="s">
        <v>203</v>
      </c>
      <c r="O4089" t="s">
        <v>78</v>
      </c>
      <c r="P4089" t="s">
        <v>1036</v>
      </c>
      <c r="Q4089" t="s"/>
      <c r="R4089" t="s">
        <v>112</v>
      </c>
      <c r="S4089" t="s">
        <v>1039</v>
      </c>
      <c r="T4089" t="s">
        <v>81</v>
      </c>
      <c r="U4089" t="s">
        <v>82</v>
      </c>
      <c r="V4089" t="s">
        <v>83</v>
      </c>
      <c r="W4089" t="s">
        <v>109</v>
      </c>
      <c r="X4089" t="s"/>
      <c r="Y4089" t="s">
        <v>85</v>
      </c>
      <c r="Z4089">
        <f>HYPERLINK("https://hotel-media.eclerx.com/savepage/tk_15462413598399987_sr_188.html","info")</f>
        <v/>
      </c>
      <c r="AA4089" t="n">
        <v>144096</v>
      </c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48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163023</v>
      </c>
      <c r="AZ4089" t="s">
        <v>1038</v>
      </c>
      <c r="BA4089" t="s"/>
      <c r="BB4089" t="n">
        <v>169866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1317</v>
      </c>
      <c r="F4090" t="n">
        <v>1694689</v>
      </c>
      <c r="G4090" t="s">
        <v>74</v>
      </c>
      <c r="H4090" t="s">
        <v>75</v>
      </c>
      <c r="I4090" t="s"/>
      <c r="J4090" t="s">
        <v>74</v>
      </c>
      <c r="K4090" t="n">
        <v>84.01000000000001</v>
      </c>
      <c r="L4090" t="s">
        <v>76</v>
      </c>
      <c r="M4090" t="s"/>
      <c r="N4090" t="s">
        <v>104</v>
      </c>
      <c r="O4090" t="s">
        <v>78</v>
      </c>
      <c r="P4090" t="s">
        <v>1318</v>
      </c>
      <c r="Q4090" t="s"/>
      <c r="R4090" t="s">
        <v>112</v>
      </c>
      <c r="S4090" t="s">
        <v>1319</v>
      </c>
      <c r="T4090" t="s">
        <v>81</v>
      </c>
      <c r="U4090" t="s">
        <v>82</v>
      </c>
      <c r="V4090" t="s">
        <v>83</v>
      </c>
      <c r="W4090" t="s">
        <v>109</v>
      </c>
      <c r="X4090" t="s"/>
      <c r="Y4090" t="s">
        <v>85</v>
      </c>
      <c r="Z4090">
        <f>HYPERLINK("https://hotel-media.eclerx.com/savepage/tk_1546241699769366_sr_188.html","info")</f>
        <v/>
      </c>
      <c r="AA4090" t="n">
        <v>361639</v>
      </c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231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1595591</v>
      </c>
      <c r="AZ4090" t="s">
        <v>1320</v>
      </c>
      <c r="BA4090" t="s"/>
      <c r="BB4090" t="n">
        <v>653392</v>
      </c>
      <c r="BC4090" t="n">
        <v>52.511313</v>
      </c>
      <c r="BD4090" t="n">
        <v>52.511313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1317</v>
      </c>
      <c r="F4091" t="n">
        <v>1694689</v>
      </c>
      <c r="G4091" t="s">
        <v>74</v>
      </c>
      <c r="H4091" t="s">
        <v>75</v>
      </c>
      <c r="I4091" t="s"/>
      <c r="J4091" t="s">
        <v>74</v>
      </c>
      <c r="K4091" t="n">
        <v>114</v>
      </c>
      <c r="L4091" t="s">
        <v>76</v>
      </c>
      <c r="M4091" t="s"/>
      <c r="N4091" t="s">
        <v>544</v>
      </c>
      <c r="O4091" t="s">
        <v>78</v>
      </c>
      <c r="P4091" t="s">
        <v>1318</v>
      </c>
      <c r="Q4091" t="s"/>
      <c r="R4091" t="s">
        <v>112</v>
      </c>
      <c r="S4091" t="s">
        <v>417</v>
      </c>
      <c r="T4091" t="s">
        <v>81</v>
      </c>
      <c r="U4091" t="s">
        <v>82</v>
      </c>
      <c r="V4091" t="s">
        <v>83</v>
      </c>
      <c r="W4091" t="s">
        <v>109</v>
      </c>
      <c r="X4091" t="s"/>
      <c r="Y4091" t="s">
        <v>85</v>
      </c>
      <c r="Z4091">
        <f>HYPERLINK("https://hotel-media.eclerx.com/savepage/tk_1546241699769366_sr_188.html","info")</f>
        <v/>
      </c>
      <c r="AA4091" t="n">
        <v>361639</v>
      </c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231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1595591</v>
      </c>
      <c r="AZ4091" t="s">
        <v>1320</v>
      </c>
      <c r="BA4091" t="s"/>
      <c r="BB4091" t="n">
        <v>653392</v>
      </c>
      <c r="BC4091" t="n">
        <v>52.511313</v>
      </c>
      <c r="BD4091" t="n">
        <v>52.511313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1317</v>
      </c>
      <c r="F4092" t="n">
        <v>1694689</v>
      </c>
      <c r="G4092" t="s">
        <v>74</v>
      </c>
      <c r="H4092" t="s">
        <v>75</v>
      </c>
      <c r="I4092" t="s"/>
      <c r="J4092" t="s">
        <v>74</v>
      </c>
      <c r="K4092" t="n">
        <v>134</v>
      </c>
      <c r="L4092" t="s">
        <v>76</v>
      </c>
      <c r="M4092" t="s"/>
      <c r="N4092" t="s">
        <v>475</v>
      </c>
      <c r="O4092" t="s">
        <v>78</v>
      </c>
      <c r="P4092" t="s">
        <v>1318</v>
      </c>
      <c r="Q4092" t="s"/>
      <c r="R4092" t="s">
        <v>112</v>
      </c>
      <c r="S4092" t="s">
        <v>994</v>
      </c>
      <c r="T4092" t="s">
        <v>81</v>
      </c>
      <c r="U4092" t="s">
        <v>82</v>
      </c>
      <c r="V4092" t="s">
        <v>83</v>
      </c>
      <c r="W4092" t="s">
        <v>109</v>
      </c>
      <c r="X4092" t="s"/>
      <c r="Y4092" t="s">
        <v>85</v>
      </c>
      <c r="Z4092">
        <f>HYPERLINK("https://hotel-media.eclerx.com/savepage/tk_1546241699769366_sr_188.html","info")</f>
        <v/>
      </c>
      <c r="AA4092" t="n">
        <v>361639</v>
      </c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231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1595591</v>
      </c>
      <c r="AZ4092" t="s">
        <v>1320</v>
      </c>
      <c r="BA4092" t="s"/>
      <c r="BB4092" t="n">
        <v>653392</v>
      </c>
      <c r="BC4092" t="n">
        <v>52.511313</v>
      </c>
      <c r="BD4092" t="n">
        <v>52.511313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1317</v>
      </c>
      <c r="F4093" t="n">
        <v>1694689</v>
      </c>
      <c r="G4093" t="s">
        <v>74</v>
      </c>
      <c r="H4093" t="s">
        <v>75</v>
      </c>
      <c r="I4093" t="s"/>
      <c r="J4093" t="s">
        <v>74</v>
      </c>
      <c r="K4093" t="n">
        <v>149.55</v>
      </c>
      <c r="L4093" t="s">
        <v>76</v>
      </c>
      <c r="M4093" t="s"/>
      <c r="N4093" t="s">
        <v>544</v>
      </c>
      <c r="O4093" t="s">
        <v>78</v>
      </c>
      <c r="P4093" t="s">
        <v>1318</v>
      </c>
      <c r="Q4093" t="s"/>
      <c r="R4093" t="s">
        <v>112</v>
      </c>
      <c r="S4093" t="s">
        <v>1321</v>
      </c>
      <c r="T4093" t="s">
        <v>81</v>
      </c>
      <c r="U4093" t="s">
        <v>82</v>
      </c>
      <c r="V4093" t="s">
        <v>83</v>
      </c>
      <c r="W4093" t="s">
        <v>84</v>
      </c>
      <c r="X4093" t="s"/>
      <c r="Y4093" t="s">
        <v>85</v>
      </c>
      <c r="Z4093">
        <f>HYPERLINK("https://hotel-media.eclerx.com/savepage/tk_1546241699769366_sr_188.html","info")</f>
        <v/>
      </c>
      <c r="AA4093" t="n">
        <v>361639</v>
      </c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231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1595591</v>
      </c>
      <c r="AZ4093" t="s">
        <v>1320</v>
      </c>
      <c r="BA4093" t="s"/>
      <c r="BB4093" t="n">
        <v>653392</v>
      </c>
      <c r="BC4093" t="n">
        <v>52.511313</v>
      </c>
      <c r="BD4093" t="n">
        <v>52.511313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1317</v>
      </c>
      <c r="F4094" t="n">
        <v>1694689</v>
      </c>
      <c r="G4094" t="s">
        <v>74</v>
      </c>
      <c r="H4094" t="s">
        <v>75</v>
      </c>
      <c r="I4094" t="s"/>
      <c r="J4094" t="s">
        <v>74</v>
      </c>
      <c r="K4094" t="n">
        <v>169.52</v>
      </c>
      <c r="L4094" t="s">
        <v>76</v>
      </c>
      <c r="M4094" t="s"/>
      <c r="N4094" t="s">
        <v>475</v>
      </c>
      <c r="O4094" t="s">
        <v>78</v>
      </c>
      <c r="P4094" t="s">
        <v>1318</v>
      </c>
      <c r="Q4094" t="s"/>
      <c r="R4094" t="s">
        <v>112</v>
      </c>
      <c r="S4094" t="s">
        <v>1322</v>
      </c>
      <c r="T4094" t="s">
        <v>81</v>
      </c>
      <c r="U4094" t="s">
        <v>82</v>
      </c>
      <c r="V4094" t="s">
        <v>83</v>
      </c>
      <c r="W4094" t="s">
        <v>84</v>
      </c>
      <c r="X4094" t="s"/>
      <c r="Y4094" t="s">
        <v>85</v>
      </c>
      <c r="Z4094">
        <f>HYPERLINK("https://hotel-media.eclerx.com/savepage/tk_1546241699769366_sr_188.html","info")</f>
        <v/>
      </c>
      <c r="AA4094" t="n">
        <v>361639</v>
      </c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231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1595591</v>
      </c>
      <c r="AZ4094" t="s">
        <v>1320</v>
      </c>
      <c r="BA4094" t="s"/>
      <c r="BB4094" t="n">
        <v>653392</v>
      </c>
      <c r="BC4094" t="n">
        <v>52.511313</v>
      </c>
      <c r="BD4094" t="n">
        <v>52.511313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2571</v>
      </c>
      <c r="F4095" t="n">
        <v>71953</v>
      </c>
      <c r="G4095" t="s">
        <v>74</v>
      </c>
      <c r="H4095" t="s">
        <v>75</v>
      </c>
      <c r="I4095" t="s"/>
      <c r="J4095" t="s">
        <v>74</v>
      </c>
      <c r="K4095" t="n">
        <v>59</v>
      </c>
      <c r="L4095" t="s">
        <v>76</v>
      </c>
      <c r="M4095" t="s"/>
      <c r="N4095" t="s">
        <v>93</v>
      </c>
      <c r="O4095" t="s">
        <v>78</v>
      </c>
      <c r="P4095" t="s">
        <v>2572</v>
      </c>
      <c r="Q4095" t="s"/>
      <c r="R4095" t="s">
        <v>112</v>
      </c>
      <c r="S4095" t="s">
        <v>286</v>
      </c>
      <c r="T4095" t="s">
        <v>81</v>
      </c>
      <c r="U4095" t="s">
        <v>82</v>
      </c>
      <c r="V4095" t="s">
        <v>83</v>
      </c>
      <c r="W4095" t="s">
        <v>109</v>
      </c>
      <c r="X4095" t="s"/>
      <c r="Y4095" t="s">
        <v>85</v>
      </c>
      <c r="Z4095">
        <f>HYPERLINK("https://hotel-media.eclerx.com/savepage/tk_15462415986752846_sr_188.html","info")</f>
        <v/>
      </c>
      <c r="AA4095" t="n">
        <v>7276</v>
      </c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176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166124</v>
      </c>
      <c r="AZ4095" t="s">
        <v>2573</v>
      </c>
      <c r="BA4095" t="s"/>
      <c r="BB4095" t="n">
        <v>62011</v>
      </c>
      <c r="BC4095" t="n">
        <v>52.458752</v>
      </c>
      <c r="BD4095" t="n">
        <v>52.458752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2571</v>
      </c>
      <c r="F4096" t="n">
        <v>71953</v>
      </c>
      <c r="G4096" t="s">
        <v>74</v>
      </c>
      <c r="H4096" t="s">
        <v>75</v>
      </c>
      <c r="I4096" t="s"/>
      <c r="J4096" t="s">
        <v>74</v>
      </c>
      <c r="K4096" t="n">
        <v>74</v>
      </c>
      <c r="L4096" t="s">
        <v>76</v>
      </c>
      <c r="M4096" t="s"/>
      <c r="N4096" t="s">
        <v>95</v>
      </c>
      <c r="O4096" t="s">
        <v>78</v>
      </c>
      <c r="P4096" t="s">
        <v>2572</v>
      </c>
      <c r="Q4096" t="s"/>
      <c r="R4096" t="s">
        <v>112</v>
      </c>
      <c r="S4096" t="s">
        <v>600</v>
      </c>
      <c r="T4096" t="s">
        <v>81</v>
      </c>
      <c r="U4096" t="s">
        <v>82</v>
      </c>
      <c r="V4096" t="s">
        <v>83</v>
      </c>
      <c r="W4096" t="s">
        <v>109</v>
      </c>
      <c r="X4096" t="s"/>
      <c r="Y4096" t="s">
        <v>85</v>
      </c>
      <c r="Z4096">
        <f>HYPERLINK("https://hotel-media.eclerx.com/savepage/tk_15462415986752846_sr_188.html","info")</f>
        <v/>
      </c>
      <c r="AA4096" t="n">
        <v>7276</v>
      </c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176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166124</v>
      </c>
      <c r="AZ4096" t="s">
        <v>2573</v>
      </c>
      <c r="BA4096" t="s"/>
      <c r="BB4096" t="n">
        <v>62011</v>
      </c>
      <c r="BC4096" t="n">
        <v>52.458752</v>
      </c>
      <c r="BD4096" t="n">
        <v>52.458752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2571</v>
      </c>
      <c r="F4097" t="n">
        <v>71953</v>
      </c>
      <c r="G4097" t="s">
        <v>74</v>
      </c>
      <c r="H4097" t="s">
        <v>75</v>
      </c>
      <c r="I4097" t="s"/>
      <c r="J4097" t="s">
        <v>74</v>
      </c>
      <c r="K4097" t="n">
        <v>84</v>
      </c>
      <c r="L4097" t="s">
        <v>76</v>
      </c>
      <c r="M4097" t="s"/>
      <c r="N4097" t="s">
        <v>201</v>
      </c>
      <c r="O4097" t="s">
        <v>78</v>
      </c>
      <c r="P4097" t="s">
        <v>2572</v>
      </c>
      <c r="Q4097" t="s"/>
      <c r="R4097" t="s">
        <v>112</v>
      </c>
      <c r="S4097" t="s">
        <v>179</v>
      </c>
      <c r="T4097" t="s">
        <v>81</v>
      </c>
      <c r="U4097" t="s">
        <v>82</v>
      </c>
      <c r="V4097" t="s">
        <v>83</v>
      </c>
      <c r="W4097" t="s">
        <v>109</v>
      </c>
      <c r="X4097" t="s"/>
      <c r="Y4097" t="s">
        <v>85</v>
      </c>
      <c r="Z4097">
        <f>HYPERLINK("https://hotel-media.eclerx.com/savepage/tk_15462415986752846_sr_188.html","info")</f>
        <v/>
      </c>
      <c r="AA4097" t="n">
        <v>7276</v>
      </c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176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166124</v>
      </c>
      <c r="AZ4097" t="s">
        <v>2573</v>
      </c>
      <c r="BA4097" t="s"/>
      <c r="BB4097" t="n">
        <v>62011</v>
      </c>
      <c r="BC4097" t="n">
        <v>52.458752</v>
      </c>
      <c r="BD4097" t="n">
        <v>52.458752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1922</v>
      </c>
      <c r="F4098" t="n">
        <v>-1</v>
      </c>
      <c r="G4098" t="s">
        <v>74</v>
      </c>
      <c r="H4098" t="s">
        <v>75</v>
      </c>
      <c r="I4098" t="s"/>
      <c r="J4098" t="s">
        <v>74</v>
      </c>
      <c r="K4098" t="n">
        <v>55</v>
      </c>
      <c r="L4098" t="s">
        <v>76</v>
      </c>
      <c r="M4098" t="s"/>
      <c r="N4098" t="s">
        <v>104</v>
      </c>
      <c r="O4098" t="s">
        <v>78</v>
      </c>
      <c r="P4098" t="s">
        <v>1922</v>
      </c>
      <c r="Q4098" t="s"/>
      <c r="R4098" t="s">
        <v>380</v>
      </c>
      <c r="S4098" t="s">
        <v>231</v>
      </c>
      <c r="T4098" t="s">
        <v>81</v>
      </c>
      <c r="U4098" t="s">
        <v>82</v>
      </c>
      <c r="V4098" t="s">
        <v>83</v>
      </c>
      <c r="W4098" t="s">
        <v>84</v>
      </c>
      <c r="X4098" t="s"/>
      <c r="Y4098" t="s">
        <v>85</v>
      </c>
      <c r="Z4098">
        <f>HYPERLINK("https://hotel-media.eclerx.com/savepage/tk_15462423323608828_sr_189.html","info")</f>
        <v/>
      </c>
      <c r="AA4098" t="n">
        <v>-8731604</v>
      </c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503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8731604</v>
      </c>
      <c r="AZ4098" t="s">
        <v>1923</v>
      </c>
      <c r="BA4098" t="s"/>
      <c r="BB4098" t="n">
        <v>391627</v>
      </c>
      <c r="BC4098" t="n">
        <v>52.510841</v>
      </c>
      <c r="BD4098" t="n">
        <v>52.510841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2724</v>
      </c>
      <c r="F4099" t="n">
        <v>-1</v>
      </c>
      <c r="G4099" t="s">
        <v>74</v>
      </c>
      <c r="H4099" t="s">
        <v>75</v>
      </c>
      <c r="I4099" t="s"/>
      <c r="J4099" t="s">
        <v>74</v>
      </c>
      <c r="K4099" t="n">
        <v>38.67</v>
      </c>
      <c r="L4099" t="s">
        <v>76</v>
      </c>
      <c r="M4099" t="s"/>
      <c r="N4099" t="s">
        <v>93</v>
      </c>
      <c r="O4099" t="s">
        <v>78</v>
      </c>
      <c r="P4099" t="s">
        <v>2724</v>
      </c>
      <c r="Q4099" t="s"/>
      <c r="R4099" t="s">
        <v>171</v>
      </c>
      <c r="S4099" t="s">
        <v>2725</v>
      </c>
      <c r="T4099" t="s">
        <v>81</v>
      </c>
      <c r="U4099" t="s">
        <v>82</v>
      </c>
      <c r="V4099" t="s">
        <v>83</v>
      </c>
      <c r="W4099" t="s">
        <v>109</v>
      </c>
      <c r="X4099" t="s"/>
      <c r="Y4099" t="s">
        <v>85</v>
      </c>
      <c r="Z4099">
        <f>HYPERLINK("https://hotel-media.eclerx.com/savepage/tk_15462413569722924_sr_189.html","info")</f>
        <v/>
      </c>
      <c r="AA4099" t="n">
        <v>-6262106</v>
      </c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41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6262106</v>
      </c>
      <c r="AZ4099" t="s">
        <v>2726</v>
      </c>
      <c r="BA4099" t="s"/>
      <c r="BB4099" t="n">
        <v>82274</v>
      </c>
      <c r="BC4099" t="n">
        <v>52.497919</v>
      </c>
      <c r="BD4099" t="n">
        <v>52.497919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2724</v>
      </c>
      <c r="F4100" t="n">
        <v>-1</v>
      </c>
      <c r="G4100" t="s">
        <v>74</v>
      </c>
      <c r="H4100" t="s">
        <v>75</v>
      </c>
      <c r="I4100" t="s"/>
      <c r="J4100" t="s">
        <v>74</v>
      </c>
      <c r="K4100" t="n">
        <v>45.5</v>
      </c>
      <c r="L4100" t="s">
        <v>76</v>
      </c>
      <c r="M4100" t="s"/>
      <c r="N4100" t="s">
        <v>95</v>
      </c>
      <c r="O4100" t="s">
        <v>78</v>
      </c>
      <c r="P4100" t="s">
        <v>2724</v>
      </c>
      <c r="Q4100" t="s"/>
      <c r="R4100" t="s">
        <v>171</v>
      </c>
      <c r="S4100" t="s">
        <v>2727</v>
      </c>
      <c r="T4100" t="s">
        <v>81</v>
      </c>
      <c r="U4100" t="s">
        <v>82</v>
      </c>
      <c r="V4100" t="s">
        <v>83</v>
      </c>
      <c r="W4100" t="s">
        <v>109</v>
      </c>
      <c r="X4100" t="s"/>
      <c r="Y4100" t="s">
        <v>85</v>
      </c>
      <c r="Z4100">
        <f>HYPERLINK("https://hotel-media.eclerx.com/savepage/tk_15462413569722924_sr_189.html","info")</f>
        <v/>
      </c>
      <c r="AA4100" t="n">
        <v>-6262106</v>
      </c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41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6262106</v>
      </c>
      <c r="AZ4100" t="s">
        <v>2726</v>
      </c>
      <c r="BA4100" t="s"/>
      <c r="BB4100" t="n">
        <v>82274</v>
      </c>
      <c r="BC4100" t="n">
        <v>52.497919</v>
      </c>
      <c r="BD4100" t="n">
        <v>52.497919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2724</v>
      </c>
      <c r="F4101" t="n">
        <v>-1</v>
      </c>
      <c r="G4101" t="s">
        <v>74</v>
      </c>
      <c r="H4101" t="s">
        <v>75</v>
      </c>
      <c r="I4101" t="s"/>
      <c r="J4101" t="s">
        <v>74</v>
      </c>
      <c r="K4101" t="n">
        <v>55.5</v>
      </c>
      <c r="L4101" t="s">
        <v>76</v>
      </c>
      <c r="M4101" t="s"/>
      <c r="N4101" t="s">
        <v>201</v>
      </c>
      <c r="O4101" t="s">
        <v>78</v>
      </c>
      <c r="P4101" t="s">
        <v>2724</v>
      </c>
      <c r="Q4101" t="s"/>
      <c r="R4101" t="s">
        <v>171</v>
      </c>
      <c r="S4101" t="s">
        <v>1285</v>
      </c>
      <c r="T4101" t="s">
        <v>81</v>
      </c>
      <c r="U4101" t="s">
        <v>82</v>
      </c>
      <c r="V4101" t="s">
        <v>83</v>
      </c>
      <c r="W4101" t="s">
        <v>109</v>
      </c>
      <c r="X4101" t="s"/>
      <c r="Y4101" t="s">
        <v>85</v>
      </c>
      <c r="Z4101">
        <f>HYPERLINK("https://hotel-media.eclerx.com/savepage/tk_15462413569722924_sr_189.html","info")</f>
        <v/>
      </c>
      <c r="AA4101" t="n">
        <v>-6262106</v>
      </c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41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6262106</v>
      </c>
      <c r="AZ4101" t="s">
        <v>2726</v>
      </c>
      <c r="BA4101" t="s"/>
      <c r="BB4101" t="n">
        <v>82274</v>
      </c>
      <c r="BC4101" t="n">
        <v>52.497919</v>
      </c>
      <c r="BD4101" t="n">
        <v>52.497919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2724</v>
      </c>
      <c r="F4102" t="n">
        <v>-1</v>
      </c>
      <c r="G4102" t="s">
        <v>74</v>
      </c>
      <c r="H4102" t="s">
        <v>75</v>
      </c>
      <c r="I4102" t="s"/>
      <c r="J4102" t="s">
        <v>74</v>
      </c>
      <c r="K4102" t="n">
        <v>84.23999999999999</v>
      </c>
      <c r="L4102" t="s">
        <v>76</v>
      </c>
      <c r="M4102" t="s"/>
      <c r="N4102" t="s">
        <v>2728</v>
      </c>
      <c r="O4102" t="s">
        <v>2729</v>
      </c>
      <c r="P4102" t="s">
        <v>2724</v>
      </c>
      <c r="Q4102" t="s"/>
      <c r="R4102" t="s">
        <v>171</v>
      </c>
      <c r="S4102" t="s">
        <v>2730</v>
      </c>
      <c r="T4102" t="s">
        <v>81</v>
      </c>
      <c r="U4102" t="s">
        <v>82</v>
      </c>
      <c r="V4102" t="s">
        <v>83</v>
      </c>
      <c r="W4102" t="s">
        <v>109</v>
      </c>
      <c r="X4102" t="s"/>
      <c r="Y4102" t="s">
        <v>85</v>
      </c>
      <c r="Z4102">
        <f>HYPERLINK("https://hotel-media.eclerx.com/savepage/tk_15462413569722924_sr_189.html","info")</f>
        <v/>
      </c>
      <c r="AA4102" t="n">
        <v>-6262106</v>
      </c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41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6262106</v>
      </c>
      <c r="AZ4102" t="s">
        <v>2726</v>
      </c>
      <c r="BA4102" t="s"/>
      <c r="BB4102" t="n">
        <v>82274</v>
      </c>
      <c r="BC4102" t="n">
        <v>52.497919</v>
      </c>
      <c r="BD4102" t="n">
        <v>52.497919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1838</v>
      </c>
      <c r="F4103" t="n">
        <v>755300</v>
      </c>
      <c r="G4103" t="s">
        <v>74</v>
      </c>
      <c r="H4103" t="s">
        <v>75</v>
      </c>
      <c r="I4103" t="s"/>
      <c r="J4103" t="s">
        <v>74</v>
      </c>
      <c r="K4103" t="n">
        <v>80.3</v>
      </c>
      <c r="L4103" t="s">
        <v>76</v>
      </c>
      <c r="M4103" t="s"/>
      <c r="N4103" t="s">
        <v>1432</v>
      </c>
      <c r="O4103" t="s">
        <v>78</v>
      </c>
      <c r="P4103" t="s">
        <v>1839</v>
      </c>
      <c r="Q4103" t="s"/>
      <c r="R4103" t="s">
        <v>171</v>
      </c>
      <c r="S4103" t="s">
        <v>1840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>
        <f>HYPERLINK("https://hotel-media.eclerx.com/savepage/tk_15462415040868146_sr_188.html","info")</f>
        <v/>
      </c>
      <c r="AA4103" t="n">
        <v>151840</v>
      </c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126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1516162</v>
      </c>
      <c r="AZ4103" t="s">
        <v>1841</v>
      </c>
      <c r="BA4103" t="s"/>
      <c r="BB4103" t="n">
        <v>389160</v>
      </c>
      <c r="BC4103" t="n">
        <v>52.522696</v>
      </c>
      <c r="BD4103" t="n">
        <v>52.522696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1838</v>
      </c>
      <c r="F4104" t="n">
        <v>755300</v>
      </c>
      <c r="G4104" t="s">
        <v>74</v>
      </c>
      <c r="H4104" t="s">
        <v>75</v>
      </c>
      <c r="I4104" t="s"/>
      <c r="J4104" t="s">
        <v>74</v>
      </c>
      <c r="K4104" t="n">
        <v>87</v>
      </c>
      <c r="L4104" t="s">
        <v>76</v>
      </c>
      <c r="M4104" t="s"/>
      <c r="N4104" t="s">
        <v>1435</v>
      </c>
      <c r="O4104" t="s">
        <v>78</v>
      </c>
      <c r="P4104" t="s">
        <v>1839</v>
      </c>
      <c r="Q4104" t="s"/>
      <c r="R4104" t="s">
        <v>171</v>
      </c>
      <c r="S4104" t="s">
        <v>181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>
        <f>HYPERLINK("https://hotel-media.eclerx.com/savepage/tk_15462415040868146_sr_188.html","info")</f>
        <v/>
      </c>
      <c r="AA4104" t="n">
        <v>151840</v>
      </c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126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1516162</v>
      </c>
      <c r="AZ4104" t="s">
        <v>1841</v>
      </c>
      <c r="BA4104" t="s"/>
      <c r="BB4104" t="n">
        <v>389160</v>
      </c>
      <c r="BC4104" t="n">
        <v>52.522696</v>
      </c>
      <c r="BD4104" t="n">
        <v>52.522696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1838</v>
      </c>
      <c r="F4105" t="n">
        <v>755300</v>
      </c>
      <c r="G4105" t="s">
        <v>74</v>
      </c>
      <c r="H4105" t="s">
        <v>75</v>
      </c>
      <c r="I4105" t="s"/>
      <c r="J4105" t="s">
        <v>74</v>
      </c>
      <c r="K4105" t="n">
        <v>83.25</v>
      </c>
      <c r="L4105" t="s">
        <v>76</v>
      </c>
      <c r="M4105" t="s"/>
      <c r="N4105" t="s">
        <v>1436</v>
      </c>
      <c r="O4105" t="s">
        <v>78</v>
      </c>
      <c r="P4105" t="s">
        <v>1839</v>
      </c>
      <c r="Q4105" t="s"/>
      <c r="R4105" t="s">
        <v>171</v>
      </c>
      <c r="S4105" t="s">
        <v>1842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>
        <f>HYPERLINK("https://hotel-media.eclerx.com/savepage/tk_15462415040868146_sr_188.html","info")</f>
        <v/>
      </c>
      <c r="AA4105" t="n">
        <v>151840</v>
      </c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126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1516162</v>
      </c>
      <c r="AZ4105" t="s">
        <v>1841</v>
      </c>
      <c r="BA4105" t="s"/>
      <c r="BB4105" t="n">
        <v>389160</v>
      </c>
      <c r="BC4105" t="n">
        <v>52.522696</v>
      </c>
      <c r="BD4105" t="n">
        <v>52.522696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1838</v>
      </c>
      <c r="F4106" t="n">
        <v>755300</v>
      </c>
      <c r="G4106" t="s">
        <v>74</v>
      </c>
      <c r="H4106" t="s">
        <v>75</v>
      </c>
      <c r="I4106" t="s"/>
      <c r="J4106" t="s">
        <v>74</v>
      </c>
      <c r="K4106" t="n">
        <v>89.8</v>
      </c>
      <c r="L4106" t="s">
        <v>76</v>
      </c>
      <c r="M4106" t="s"/>
      <c r="N4106" t="s">
        <v>1843</v>
      </c>
      <c r="O4106" t="s">
        <v>78</v>
      </c>
      <c r="P4106" t="s">
        <v>1839</v>
      </c>
      <c r="Q4106" t="s"/>
      <c r="R4106" t="s">
        <v>171</v>
      </c>
      <c r="S4106" t="s">
        <v>1844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>
        <f>HYPERLINK("https://hotel-media.eclerx.com/savepage/tk_15462415040868146_sr_188.html","info")</f>
        <v/>
      </c>
      <c r="AA4106" t="n">
        <v>151840</v>
      </c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126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1516162</v>
      </c>
      <c r="AZ4106" t="s">
        <v>1841</v>
      </c>
      <c r="BA4106" t="s"/>
      <c r="BB4106" t="n">
        <v>389160</v>
      </c>
      <c r="BC4106" t="n">
        <v>52.522696</v>
      </c>
      <c r="BD4106" t="n">
        <v>52.522696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1838</v>
      </c>
      <c r="F4107" t="n">
        <v>755300</v>
      </c>
      <c r="G4107" t="s">
        <v>74</v>
      </c>
      <c r="H4107" t="s">
        <v>75</v>
      </c>
      <c r="I4107" t="s"/>
      <c r="J4107" t="s">
        <v>74</v>
      </c>
      <c r="K4107" t="n">
        <v>92.75</v>
      </c>
      <c r="L4107" t="s">
        <v>76</v>
      </c>
      <c r="M4107" t="s"/>
      <c r="N4107" t="s">
        <v>1843</v>
      </c>
      <c r="O4107" t="s">
        <v>78</v>
      </c>
      <c r="P4107" t="s">
        <v>1839</v>
      </c>
      <c r="Q4107" t="s"/>
      <c r="R4107" t="s">
        <v>171</v>
      </c>
      <c r="S4107" t="s">
        <v>1845</v>
      </c>
      <c r="T4107" t="s">
        <v>81</v>
      </c>
      <c r="U4107" t="s">
        <v>82</v>
      </c>
      <c r="V4107" t="s">
        <v>83</v>
      </c>
      <c r="W4107" t="s">
        <v>84</v>
      </c>
      <c r="X4107" t="s"/>
      <c r="Y4107" t="s">
        <v>85</v>
      </c>
      <c r="Z4107">
        <f>HYPERLINK("https://hotel-media.eclerx.com/savepage/tk_15462415040868146_sr_188.html","info")</f>
        <v/>
      </c>
      <c r="AA4107" t="n">
        <v>151840</v>
      </c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126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1516162</v>
      </c>
      <c r="AZ4107" t="s">
        <v>1841</v>
      </c>
      <c r="BA4107" t="s"/>
      <c r="BB4107" t="n">
        <v>389160</v>
      </c>
      <c r="BC4107" t="n">
        <v>52.522696</v>
      </c>
      <c r="BD4107" t="n">
        <v>52.522696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1838</v>
      </c>
      <c r="F4108" t="n">
        <v>755300</v>
      </c>
      <c r="G4108" t="s">
        <v>74</v>
      </c>
      <c r="H4108" t="s">
        <v>75</v>
      </c>
      <c r="I4108" t="s"/>
      <c r="J4108" t="s">
        <v>74</v>
      </c>
      <c r="K4108" t="n">
        <v>97</v>
      </c>
      <c r="L4108" t="s">
        <v>76</v>
      </c>
      <c r="M4108" t="s"/>
      <c r="N4108" t="s">
        <v>1846</v>
      </c>
      <c r="O4108" t="s">
        <v>78</v>
      </c>
      <c r="P4108" t="s">
        <v>1839</v>
      </c>
      <c r="Q4108" t="s"/>
      <c r="R4108" t="s">
        <v>171</v>
      </c>
      <c r="S4108" t="s">
        <v>217</v>
      </c>
      <c r="T4108" t="s">
        <v>81</v>
      </c>
      <c r="U4108" t="s">
        <v>82</v>
      </c>
      <c r="V4108" t="s">
        <v>83</v>
      </c>
      <c r="W4108" t="s">
        <v>84</v>
      </c>
      <c r="X4108" t="s"/>
      <c r="Y4108" t="s">
        <v>85</v>
      </c>
      <c r="Z4108">
        <f>HYPERLINK("https://hotel-media.eclerx.com/savepage/tk_15462415040868146_sr_188.html","info")</f>
        <v/>
      </c>
      <c r="AA4108" t="n">
        <v>151840</v>
      </c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126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1516162</v>
      </c>
      <c r="AZ4108" t="s">
        <v>1841</v>
      </c>
      <c r="BA4108" t="s"/>
      <c r="BB4108" t="n">
        <v>389160</v>
      </c>
      <c r="BC4108" t="n">
        <v>52.522696</v>
      </c>
      <c r="BD4108" t="n">
        <v>52.522696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2577</v>
      </c>
      <c r="F4109" t="n">
        <v>-1</v>
      </c>
      <c r="G4109" t="s">
        <v>74</v>
      </c>
      <c r="H4109" t="s">
        <v>75</v>
      </c>
      <c r="I4109" t="s"/>
      <c r="J4109" t="s">
        <v>74</v>
      </c>
      <c r="K4109" t="n">
        <v>80.75</v>
      </c>
      <c r="L4109" t="s">
        <v>76</v>
      </c>
      <c r="M4109" t="s"/>
      <c r="N4109" t="s">
        <v>93</v>
      </c>
      <c r="O4109" t="s">
        <v>78</v>
      </c>
      <c r="P4109" t="s">
        <v>2577</v>
      </c>
      <c r="Q4109" t="s"/>
      <c r="R4109" t="s">
        <v>112</v>
      </c>
      <c r="S4109" t="s">
        <v>2044</v>
      </c>
      <c r="T4109" t="s">
        <v>81</v>
      </c>
      <c r="U4109" t="s">
        <v>82</v>
      </c>
      <c r="V4109" t="s">
        <v>83</v>
      </c>
      <c r="W4109" t="s">
        <v>109</v>
      </c>
      <c r="X4109" t="s"/>
      <c r="Y4109" t="s">
        <v>85</v>
      </c>
      <c r="Z4109">
        <f>HYPERLINK("https://hotel-media.eclerx.com/savepage/tk_1546241540697364_sr_189.html","info")</f>
        <v/>
      </c>
      <c r="AA4109" t="n">
        <v>-4444462</v>
      </c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131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4444462</v>
      </c>
      <c r="AZ4109" t="s">
        <v>2578</v>
      </c>
      <c r="BA4109" t="s"/>
      <c r="BB4109" t="n">
        <v>882112</v>
      </c>
      <c r="BC4109" t="n">
        <v>52.550934</v>
      </c>
      <c r="BD4109" t="n">
        <v>52.550934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2577</v>
      </c>
      <c r="F4110" t="n">
        <v>-1</v>
      </c>
      <c r="G4110" t="s">
        <v>74</v>
      </c>
      <c r="H4110" t="s">
        <v>75</v>
      </c>
      <c r="I4110" t="s"/>
      <c r="J4110" t="s">
        <v>74</v>
      </c>
      <c r="K4110" t="n">
        <v>90.75</v>
      </c>
      <c r="L4110" t="s">
        <v>76</v>
      </c>
      <c r="M4110" t="s"/>
      <c r="N4110" t="s">
        <v>104</v>
      </c>
      <c r="O4110" t="s">
        <v>78</v>
      </c>
      <c r="P4110" t="s">
        <v>2577</v>
      </c>
      <c r="Q4110" t="s"/>
      <c r="R4110" t="s">
        <v>112</v>
      </c>
      <c r="S4110" t="s">
        <v>2579</v>
      </c>
      <c r="T4110" t="s">
        <v>81</v>
      </c>
      <c r="U4110" t="s">
        <v>82</v>
      </c>
      <c r="V4110" t="s">
        <v>83</v>
      </c>
      <c r="W4110" t="s">
        <v>109</v>
      </c>
      <c r="X4110" t="s"/>
      <c r="Y4110" t="s">
        <v>85</v>
      </c>
      <c r="Z4110">
        <f>HYPERLINK("https://hotel-media.eclerx.com/savepage/tk_1546241540697364_sr_189.html","info")</f>
        <v/>
      </c>
      <c r="AA4110" t="n">
        <v>-4444462</v>
      </c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131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4444462</v>
      </c>
      <c r="AZ4110" t="s">
        <v>2578</v>
      </c>
      <c r="BA4110" t="s"/>
      <c r="BB4110" t="n">
        <v>882112</v>
      </c>
      <c r="BC4110" t="n">
        <v>52.550934</v>
      </c>
      <c r="BD4110" t="n">
        <v>52.550934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2577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139</v>
      </c>
      <c r="L4111" t="s">
        <v>76</v>
      </c>
      <c r="M4111" t="s"/>
      <c r="N4111" t="s">
        <v>1753</v>
      </c>
      <c r="O4111" t="s">
        <v>78</v>
      </c>
      <c r="P4111" t="s">
        <v>2577</v>
      </c>
      <c r="Q4111" t="s"/>
      <c r="R4111" t="s">
        <v>112</v>
      </c>
      <c r="S4111" t="s">
        <v>283</v>
      </c>
      <c r="T4111" t="s">
        <v>81</v>
      </c>
      <c r="U4111" t="s">
        <v>82</v>
      </c>
      <c r="V4111" t="s">
        <v>83</v>
      </c>
      <c r="W4111" t="s">
        <v>109</v>
      </c>
      <c r="X4111" t="s"/>
      <c r="Y4111" t="s">
        <v>85</v>
      </c>
      <c r="Z4111">
        <f>HYPERLINK("https://hotel-media.eclerx.com/savepage/tk_1546241540697364_sr_189.html","info")</f>
        <v/>
      </c>
      <c r="AA4111" t="n">
        <v>-4444462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131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4444462</v>
      </c>
      <c r="AZ4111" t="s">
        <v>2578</v>
      </c>
      <c r="BA4111" t="s"/>
      <c r="BB4111" t="n">
        <v>882112</v>
      </c>
      <c r="BC4111" t="n">
        <v>52.550934</v>
      </c>
      <c r="BD4111" t="n">
        <v>52.550934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2319</v>
      </c>
      <c r="F4112" t="n">
        <v>974680</v>
      </c>
      <c r="G4112" t="s">
        <v>74</v>
      </c>
      <c r="H4112" t="s">
        <v>75</v>
      </c>
      <c r="I4112" t="s"/>
      <c r="J4112" t="s">
        <v>74</v>
      </c>
      <c r="K4112" t="n">
        <v>103</v>
      </c>
      <c r="L4112" t="s">
        <v>76</v>
      </c>
      <c r="M4112" t="s"/>
      <c r="N4112" t="s">
        <v>1252</v>
      </c>
      <c r="O4112" t="s">
        <v>78</v>
      </c>
      <c r="P4112" t="s">
        <v>2320</v>
      </c>
      <c r="Q4112" t="s"/>
      <c r="R4112" t="s">
        <v>112</v>
      </c>
      <c r="S4112" t="s">
        <v>223</v>
      </c>
      <c r="T4112" t="s">
        <v>81</v>
      </c>
      <c r="U4112" t="s">
        <v>82</v>
      </c>
      <c r="V4112" t="s">
        <v>83</v>
      </c>
      <c r="W4112" t="s">
        <v>109</v>
      </c>
      <c r="X4112" t="s"/>
      <c r="Y4112" t="s">
        <v>85</v>
      </c>
      <c r="Z4112">
        <f>HYPERLINK("https://hotel-media.eclerx.com/savepage/tk_15462421615772648_sr_188.html","info")</f>
        <v/>
      </c>
      <c r="AA4112" t="n">
        <v>170011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483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1003373</v>
      </c>
      <c r="AZ4112" t="s">
        <v>2321</v>
      </c>
      <c r="BA4112" t="s"/>
      <c r="BB4112" t="n">
        <v>548826</v>
      </c>
      <c r="BC4112" t="n">
        <v>52.508868</v>
      </c>
      <c r="BD4112" t="n">
        <v>52.508868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2319</v>
      </c>
      <c r="F4113" t="n">
        <v>974680</v>
      </c>
      <c r="G4113" t="s">
        <v>74</v>
      </c>
      <c r="H4113" t="s">
        <v>75</v>
      </c>
      <c r="I4113" t="s"/>
      <c r="J4113" t="s">
        <v>74</v>
      </c>
      <c r="K4113" t="n">
        <v>107.35</v>
      </c>
      <c r="L4113" t="s">
        <v>76</v>
      </c>
      <c r="M4113" t="s"/>
      <c r="N4113" t="s">
        <v>93</v>
      </c>
      <c r="O4113" t="s">
        <v>78</v>
      </c>
      <c r="P4113" t="s">
        <v>2320</v>
      </c>
      <c r="Q4113" t="s"/>
      <c r="R4113" t="s">
        <v>112</v>
      </c>
      <c r="S4113" t="s">
        <v>2322</v>
      </c>
      <c r="T4113" t="s">
        <v>81</v>
      </c>
      <c r="U4113" t="s">
        <v>82</v>
      </c>
      <c r="V4113" t="s">
        <v>83</v>
      </c>
      <c r="W4113" t="s">
        <v>109</v>
      </c>
      <c r="X4113" t="s"/>
      <c r="Y4113" t="s">
        <v>85</v>
      </c>
      <c r="Z4113">
        <f>HYPERLINK("https://hotel-media.eclerx.com/savepage/tk_15462421615772648_sr_188.html","info")</f>
        <v/>
      </c>
      <c r="AA4113" t="n">
        <v>170011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483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1003373</v>
      </c>
      <c r="AZ4113" t="s">
        <v>2321</v>
      </c>
      <c r="BA4113" t="s"/>
      <c r="BB4113" t="n">
        <v>548826</v>
      </c>
      <c r="BC4113" t="n">
        <v>52.508868</v>
      </c>
      <c r="BD4113" t="n">
        <v>52.508868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2319</v>
      </c>
      <c r="F4114" t="n">
        <v>974680</v>
      </c>
      <c r="G4114" t="s">
        <v>74</v>
      </c>
      <c r="H4114" t="s">
        <v>75</v>
      </c>
      <c r="I4114" t="s"/>
      <c r="J4114" t="s">
        <v>74</v>
      </c>
      <c r="K4114" t="n">
        <v>113</v>
      </c>
      <c r="L4114" t="s">
        <v>76</v>
      </c>
      <c r="M4114" t="s"/>
      <c r="N4114" t="s">
        <v>95</v>
      </c>
      <c r="O4114" t="s">
        <v>78</v>
      </c>
      <c r="P4114" t="s">
        <v>2320</v>
      </c>
      <c r="Q4114" t="s"/>
      <c r="R4114" t="s">
        <v>112</v>
      </c>
      <c r="S4114" t="s">
        <v>726</v>
      </c>
      <c r="T4114" t="s">
        <v>81</v>
      </c>
      <c r="U4114" t="s">
        <v>82</v>
      </c>
      <c r="V4114" t="s">
        <v>83</v>
      </c>
      <c r="W4114" t="s">
        <v>109</v>
      </c>
      <c r="X4114" t="s"/>
      <c r="Y4114" t="s">
        <v>85</v>
      </c>
      <c r="Z4114">
        <f>HYPERLINK("https://hotel-media.eclerx.com/savepage/tk_15462421615772648_sr_188.html","info")</f>
        <v/>
      </c>
      <c r="AA4114" t="n">
        <v>170011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483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1003373</v>
      </c>
      <c r="AZ4114" t="s">
        <v>2321</v>
      </c>
      <c r="BA4114" t="s"/>
      <c r="BB4114" t="n">
        <v>548826</v>
      </c>
      <c r="BC4114" t="n">
        <v>52.508868</v>
      </c>
      <c r="BD4114" t="n">
        <v>52.508868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2319</v>
      </c>
      <c r="F4115" t="n">
        <v>974680</v>
      </c>
      <c r="G4115" t="s">
        <v>74</v>
      </c>
      <c r="H4115" t="s">
        <v>75</v>
      </c>
      <c r="I4115" t="s"/>
      <c r="J4115" t="s">
        <v>74</v>
      </c>
      <c r="K4115" t="n">
        <v>148</v>
      </c>
      <c r="L4115" t="s">
        <v>76</v>
      </c>
      <c r="M4115" t="s"/>
      <c r="N4115" t="s">
        <v>203</v>
      </c>
      <c r="O4115" t="s">
        <v>78</v>
      </c>
      <c r="P4115" t="s">
        <v>2320</v>
      </c>
      <c r="Q4115" t="s"/>
      <c r="R4115" t="s">
        <v>112</v>
      </c>
      <c r="S4115" t="s">
        <v>754</v>
      </c>
      <c r="T4115" t="s">
        <v>81</v>
      </c>
      <c r="U4115" t="s">
        <v>82</v>
      </c>
      <c r="V4115" t="s">
        <v>83</v>
      </c>
      <c r="W4115" t="s">
        <v>109</v>
      </c>
      <c r="X4115" t="s"/>
      <c r="Y4115" t="s">
        <v>85</v>
      </c>
      <c r="Z4115">
        <f>HYPERLINK("https://hotel-media.eclerx.com/savepage/tk_15462421615772648_sr_188.html","info")</f>
        <v/>
      </c>
      <c r="AA4115" t="n">
        <v>170011</v>
      </c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483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1003373</v>
      </c>
      <c r="AZ4115" t="s">
        <v>2321</v>
      </c>
      <c r="BA4115" t="s"/>
      <c r="BB4115" t="n">
        <v>548826</v>
      </c>
      <c r="BC4115" t="n">
        <v>52.508868</v>
      </c>
      <c r="BD4115" t="n">
        <v>52.508868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699</v>
      </c>
      <c r="F4116" t="n">
        <v>-1</v>
      </c>
      <c r="G4116" t="s">
        <v>74</v>
      </c>
      <c r="H4116" t="s">
        <v>75</v>
      </c>
      <c r="I4116" t="s"/>
      <c r="J4116" t="s">
        <v>74</v>
      </c>
      <c r="K4116" t="n">
        <v>88.2</v>
      </c>
      <c r="L4116" t="s">
        <v>76</v>
      </c>
      <c r="M4116" t="s"/>
      <c r="N4116" t="s">
        <v>95</v>
      </c>
      <c r="O4116" t="s">
        <v>78</v>
      </c>
      <c r="P4116" t="s">
        <v>699</v>
      </c>
      <c r="Q4116" t="s"/>
      <c r="R4116" t="s">
        <v>171</v>
      </c>
      <c r="S4116" t="s">
        <v>485</v>
      </c>
      <c r="T4116" t="s">
        <v>81</v>
      </c>
      <c r="U4116" t="s">
        <v>82</v>
      </c>
      <c r="V4116" t="s">
        <v>83</v>
      </c>
      <c r="W4116" t="s">
        <v>109</v>
      </c>
      <c r="X4116" t="s"/>
      <c r="Y4116" t="s">
        <v>85</v>
      </c>
      <c r="Z4116">
        <f>HYPERLINK("https://hotel-media.eclerx.com/savepage/tk_15462412802131183_sr_189.html","info")</f>
        <v/>
      </c>
      <c r="AA4116" t="n">
        <v>-2071555</v>
      </c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4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2071555</v>
      </c>
      <c r="AZ4116" t="s">
        <v>700</v>
      </c>
      <c r="BA4116" t="s"/>
      <c r="BB4116" t="n">
        <v>439260</v>
      </c>
      <c r="BC4116" t="n">
        <v>52.50278</v>
      </c>
      <c r="BD4116" t="n">
        <v>52.50278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2279</v>
      </c>
      <c r="F4117" t="n">
        <v>-1</v>
      </c>
      <c r="G4117" t="s">
        <v>74</v>
      </c>
      <c r="H4117" t="s">
        <v>75</v>
      </c>
      <c r="I4117" t="s"/>
      <c r="J4117" t="s">
        <v>74</v>
      </c>
      <c r="K4117" t="n">
        <v>44.62</v>
      </c>
      <c r="L4117" t="s">
        <v>76</v>
      </c>
      <c r="M4117" t="s"/>
      <c r="N4117" t="s">
        <v>93</v>
      </c>
      <c r="O4117" t="s">
        <v>78</v>
      </c>
      <c r="P4117" t="s">
        <v>2279</v>
      </c>
      <c r="Q4117" t="s"/>
      <c r="R4117" t="s">
        <v>112</v>
      </c>
      <c r="S4117" t="s">
        <v>2280</v>
      </c>
      <c r="T4117" t="s">
        <v>81</v>
      </c>
      <c r="U4117" t="s">
        <v>82</v>
      </c>
      <c r="V4117" t="s">
        <v>83</v>
      </c>
      <c r="W4117" t="s">
        <v>109</v>
      </c>
      <c r="X4117" t="s"/>
      <c r="Y4117" t="s">
        <v>85</v>
      </c>
      <c r="Z4117">
        <f>HYPERLINK("https://hotel-media.eclerx.com/savepage/tk_15462415471570945_sr_189.html","info")</f>
        <v/>
      </c>
      <c r="AA4117" t="n">
        <v>-2208639</v>
      </c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134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2208639</v>
      </c>
      <c r="AZ4117" t="s">
        <v>2281</v>
      </c>
      <c r="BA4117" t="s"/>
      <c r="BB4117" t="n">
        <v>1139</v>
      </c>
      <c r="BC4117" t="n">
        <v>52.49731</v>
      </c>
      <c r="BD4117" t="n">
        <v>52.49731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2279</v>
      </c>
      <c r="F4118" t="n">
        <v>-1</v>
      </c>
      <c r="G4118" t="s">
        <v>74</v>
      </c>
      <c r="H4118" t="s">
        <v>75</v>
      </c>
      <c r="I4118" t="s"/>
      <c r="J4118" t="s">
        <v>74</v>
      </c>
      <c r="K4118" t="n">
        <v>52.5</v>
      </c>
      <c r="L4118" t="s">
        <v>76</v>
      </c>
      <c r="M4118" t="s"/>
      <c r="N4118" t="s">
        <v>95</v>
      </c>
      <c r="O4118" t="s">
        <v>78</v>
      </c>
      <c r="P4118" t="s">
        <v>2279</v>
      </c>
      <c r="Q4118" t="s"/>
      <c r="R4118" t="s">
        <v>112</v>
      </c>
      <c r="S4118" t="s">
        <v>2200</v>
      </c>
      <c r="T4118" t="s">
        <v>81</v>
      </c>
      <c r="U4118" t="s">
        <v>82</v>
      </c>
      <c r="V4118" t="s">
        <v>83</v>
      </c>
      <c r="W4118" t="s">
        <v>109</v>
      </c>
      <c r="X4118" t="s"/>
      <c r="Y4118" t="s">
        <v>85</v>
      </c>
      <c r="Z4118">
        <f>HYPERLINK("https://hotel-media.eclerx.com/savepage/tk_15462415471570945_sr_189.html","info")</f>
        <v/>
      </c>
      <c r="AA4118" t="n">
        <v>-2208639</v>
      </c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134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2208639</v>
      </c>
      <c r="AZ4118" t="s">
        <v>2281</v>
      </c>
      <c r="BA4118" t="s"/>
      <c r="BB4118" t="n">
        <v>1139</v>
      </c>
      <c r="BC4118" t="n">
        <v>52.49731</v>
      </c>
      <c r="BD4118" t="n">
        <v>52.49731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2279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66.5</v>
      </c>
      <c r="L4119" t="s">
        <v>76</v>
      </c>
      <c r="M4119" t="s"/>
      <c r="N4119" t="s">
        <v>201</v>
      </c>
      <c r="O4119" t="s">
        <v>78</v>
      </c>
      <c r="P4119" t="s">
        <v>2279</v>
      </c>
      <c r="Q4119" t="s"/>
      <c r="R4119" t="s">
        <v>112</v>
      </c>
      <c r="S4119" t="s">
        <v>809</v>
      </c>
      <c r="T4119" t="s">
        <v>81</v>
      </c>
      <c r="U4119" t="s">
        <v>82</v>
      </c>
      <c r="V4119" t="s">
        <v>83</v>
      </c>
      <c r="W4119" t="s">
        <v>109</v>
      </c>
      <c r="X4119" t="s"/>
      <c r="Y4119" t="s">
        <v>85</v>
      </c>
      <c r="Z4119">
        <f>HYPERLINK("https://hotel-media.eclerx.com/savepage/tk_15462415471570945_sr_189.html","info")</f>
        <v/>
      </c>
      <c r="AA4119" t="n">
        <v>-2208639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134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2208639</v>
      </c>
      <c r="AZ4119" t="s">
        <v>2281</v>
      </c>
      <c r="BA4119" t="s"/>
      <c r="BB4119" t="n">
        <v>1139</v>
      </c>
      <c r="BC4119" t="n">
        <v>52.49731</v>
      </c>
      <c r="BD4119" t="n">
        <v>52.49731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1876</v>
      </c>
      <c r="F4120" t="n">
        <v>1478369</v>
      </c>
      <c r="G4120" t="s">
        <v>74</v>
      </c>
      <c r="H4120" t="s">
        <v>75</v>
      </c>
      <c r="I4120" t="s"/>
      <c r="J4120" t="s">
        <v>74</v>
      </c>
      <c r="K4120" t="n">
        <v>99</v>
      </c>
      <c r="L4120" t="s">
        <v>76</v>
      </c>
      <c r="M4120" t="s"/>
      <c r="N4120" t="s">
        <v>104</v>
      </c>
      <c r="O4120" t="s">
        <v>78</v>
      </c>
      <c r="P4120" t="s">
        <v>1877</v>
      </c>
      <c r="Q4120" t="s"/>
      <c r="R4120" t="s">
        <v>171</v>
      </c>
      <c r="S4120" t="s">
        <v>200</v>
      </c>
      <c r="T4120" t="s">
        <v>81</v>
      </c>
      <c r="U4120" t="s">
        <v>82</v>
      </c>
      <c r="V4120" t="s">
        <v>83</v>
      </c>
      <c r="W4120" t="s">
        <v>109</v>
      </c>
      <c r="X4120" t="s"/>
      <c r="Y4120" t="s">
        <v>85</v>
      </c>
      <c r="Z4120">
        <f>HYPERLINK("https://hotel-media.eclerx.com/savepage/tk_15462419071513453_sr_188.html","info")</f>
        <v/>
      </c>
      <c r="AA4120" t="n">
        <v>210899</v>
      </c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343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937676</v>
      </c>
      <c r="AZ4120" t="s">
        <v>1878</v>
      </c>
      <c r="BA4120" t="s"/>
      <c r="BB4120" t="n">
        <v>424363</v>
      </c>
      <c r="BC4120" t="n">
        <v>52.528144</v>
      </c>
      <c r="BD4120" t="n">
        <v>52.528144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1876</v>
      </c>
      <c r="F4121" t="n">
        <v>1478369</v>
      </c>
      <c r="G4121" t="s">
        <v>74</v>
      </c>
      <c r="H4121" t="s">
        <v>75</v>
      </c>
      <c r="I4121" t="s"/>
      <c r="J4121" t="s">
        <v>74</v>
      </c>
      <c r="K4121" t="n">
        <v>119</v>
      </c>
      <c r="L4121" t="s">
        <v>76</v>
      </c>
      <c r="M4121" t="s"/>
      <c r="N4121" t="s">
        <v>1065</v>
      </c>
      <c r="O4121" t="s">
        <v>78</v>
      </c>
      <c r="P4121" t="s">
        <v>1877</v>
      </c>
      <c r="Q4121" t="s"/>
      <c r="R4121" t="s">
        <v>171</v>
      </c>
      <c r="S4121" t="s">
        <v>204</v>
      </c>
      <c r="T4121" t="s">
        <v>81</v>
      </c>
      <c r="U4121" t="s">
        <v>82</v>
      </c>
      <c r="V4121" t="s">
        <v>83</v>
      </c>
      <c r="W4121" t="s">
        <v>109</v>
      </c>
      <c r="X4121" t="s"/>
      <c r="Y4121" t="s">
        <v>85</v>
      </c>
      <c r="Z4121">
        <f>HYPERLINK("https://hotel-media.eclerx.com/savepage/tk_15462419071513453_sr_188.html","info")</f>
        <v/>
      </c>
      <c r="AA4121" t="n">
        <v>210899</v>
      </c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343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937676</v>
      </c>
      <c r="AZ4121" t="s">
        <v>1878</v>
      </c>
      <c r="BA4121" t="s"/>
      <c r="BB4121" t="n">
        <v>424363</v>
      </c>
      <c r="BC4121" t="n">
        <v>52.528144</v>
      </c>
      <c r="BD4121" t="n">
        <v>52.528144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980</v>
      </c>
      <c r="F4122" t="n">
        <v>-1</v>
      </c>
      <c r="G4122" t="s">
        <v>74</v>
      </c>
      <c r="H4122" t="s">
        <v>75</v>
      </c>
      <c r="I4122" t="s"/>
      <c r="J4122" t="s">
        <v>74</v>
      </c>
      <c r="K4122" t="n">
        <v>103.5</v>
      </c>
      <c r="L4122" t="s">
        <v>76</v>
      </c>
      <c r="M4122" t="s"/>
      <c r="N4122" t="s">
        <v>93</v>
      </c>
      <c r="O4122" t="s">
        <v>78</v>
      </c>
      <c r="P4122" t="s">
        <v>980</v>
      </c>
      <c r="Q4122" t="s"/>
      <c r="R4122" t="s">
        <v>171</v>
      </c>
      <c r="S4122" t="s">
        <v>135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>
        <f>HYPERLINK("https://hotel-media.eclerx.com/savepage/tk_1546241641593068_sr_188.html","info")</f>
        <v/>
      </c>
      <c r="AA4122" t="n">
        <v>-2071606</v>
      </c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200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2071606</v>
      </c>
      <c r="AZ4122" t="s">
        <v>981</v>
      </c>
      <c r="BA4122" t="s"/>
      <c r="BB4122" t="n">
        <v>69142</v>
      </c>
      <c r="BC4122" t="n">
        <v>52.4876</v>
      </c>
      <c r="BD4122" t="n">
        <v>52.4876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980</v>
      </c>
      <c r="F4123" t="n">
        <v>-1</v>
      </c>
      <c r="G4123" t="s">
        <v>74</v>
      </c>
      <c r="H4123" t="s">
        <v>75</v>
      </c>
      <c r="I4123" t="s"/>
      <c r="J4123" t="s">
        <v>74</v>
      </c>
      <c r="K4123" t="n">
        <v>124</v>
      </c>
      <c r="L4123" t="s">
        <v>76</v>
      </c>
      <c r="M4123" t="s"/>
      <c r="N4123" t="s">
        <v>104</v>
      </c>
      <c r="O4123" t="s">
        <v>78</v>
      </c>
      <c r="P4123" t="s">
        <v>980</v>
      </c>
      <c r="Q4123" t="s"/>
      <c r="R4123" t="s">
        <v>171</v>
      </c>
      <c r="S4123" t="s">
        <v>322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>
        <f>HYPERLINK("https://hotel-media.eclerx.com/savepage/tk_1546241641593068_sr_188.html","info")</f>
        <v/>
      </c>
      <c r="AA4123" t="n">
        <v>-2071606</v>
      </c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200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2071606</v>
      </c>
      <c r="AZ4123" t="s">
        <v>981</v>
      </c>
      <c r="BA4123" t="s"/>
      <c r="BB4123" t="n">
        <v>69142</v>
      </c>
      <c r="BC4123" t="n">
        <v>52.4876</v>
      </c>
      <c r="BD4123" t="n">
        <v>52.4876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133</v>
      </c>
      <c r="F4124" t="n">
        <v>-1</v>
      </c>
      <c r="G4124" t="s">
        <v>74</v>
      </c>
      <c r="H4124" t="s">
        <v>75</v>
      </c>
      <c r="I4124" t="s"/>
      <c r="J4124" t="s">
        <v>74</v>
      </c>
      <c r="K4124" t="n">
        <v>103.5</v>
      </c>
      <c r="L4124" t="s">
        <v>76</v>
      </c>
      <c r="M4124" t="s"/>
      <c r="N4124" t="s">
        <v>134</v>
      </c>
      <c r="O4124" t="s">
        <v>78</v>
      </c>
      <c r="P4124" t="s">
        <v>133</v>
      </c>
      <c r="Q4124" t="s"/>
      <c r="R4124" t="s">
        <v>112</v>
      </c>
      <c r="S4124" t="s">
        <v>135</v>
      </c>
      <c r="T4124" t="s">
        <v>81</v>
      </c>
      <c r="U4124" t="s">
        <v>82</v>
      </c>
      <c r="V4124" t="s">
        <v>83</v>
      </c>
      <c r="W4124" t="s">
        <v>109</v>
      </c>
      <c r="X4124" t="s"/>
      <c r="Y4124" t="s">
        <v>85</v>
      </c>
      <c r="Z4124">
        <f>HYPERLINK("https://hotel-media.eclerx.com/savepage/tk_15462417879621315_sr_188.html","info")</f>
        <v/>
      </c>
      <c r="AA4124" t="n">
        <v>-4056085</v>
      </c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279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4056085</v>
      </c>
      <c r="AZ4124" t="s">
        <v>136</v>
      </c>
      <c r="BA4124" t="s"/>
      <c r="BB4124" t="n">
        <v>36778</v>
      </c>
      <c r="BC4124" t="n">
        <v>52.42519</v>
      </c>
      <c r="BD4124" t="n">
        <v>52.42519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133</v>
      </c>
      <c r="F4125" t="n">
        <v>-1</v>
      </c>
      <c r="G4125" t="s">
        <v>74</v>
      </c>
      <c r="H4125" t="s">
        <v>75</v>
      </c>
      <c r="I4125" t="s"/>
      <c r="J4125" t="s">
        <v>74</v>
      </c>
      <c r="K4125" t="n">
        <v>109.26</v>
      </c>
      <c r="L4125" t="s">
        <v>76</v>
      </c>
      <c r="M4125" t="s"/>
      <c r="N4125" t="s">
        <v>137</v>
      </c>
      <c r="O4125" t="s">
        <v>78</v>
      </c>
      <c r="P4125" t="s">
        <v>133</v>
      </c>
      <c r="Q4125" t="s"/>
      <c r="R4125" t="s">
        <v>112</v>
      </c>
      <c r="S4125" t="s">
        <v>138</v>
      </c>
      <c r="T4125" t="s">
        <v>81</v>
      </c>
      <c r="U4125" t="s">
        <v>82</v>
      </c>
      <c r="V4125" t="s">
        <v>83</v>
      </c>
      <c r="W4125" t="s">
        <v>109</v>
      </c>
      <c r="X4125" t="s"/>
      <c r="Y4125" t="s">
        <v>85</v>
      </c>
      <c r="Z4125">
        <f>HYPERLINK("https://hotel-media.eclerx.com/savepage/tk_15462417879621315_sr_188.html","info")</f>
        <v/>
      </c>
      <c r="AA4125" t="n">
        <v>-4056085</v>
      </c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279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4056085</v>
      </c>
      <c r="AZ4125" t="s">
        <v>136</v>
      </c>
      <c r="BA4125" t="s"/>
      <c r="BB4125" t="n">
        <v>36778</v>
      </c>
      <c r="BC4125" t="n">
        <v>52.42519</v>
      </c>
      <c r="BD4125" t="n">
        <v>52.42519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2683</v>
      </c>
      <c r="F4126" t="n">
        <v>265072</v>
      </c>
      <c r="G4126" t="s">
        <v>74</v>
      </c>
      <c r="H4126" t="s">
        <v>75</v>
      </c>
      <c r="I4126" t="s"/>
      <c r="J4126" t="s">
        <v>74</v>
      </c>
      <c r="K4126" t="n">
        <v>51.75</v>
      </c>
      <c r="L4126" t="s">
        <v>76</v>
      </c>
      <c r="M4126" t="s"/>
      <c r="N4126" t="s">
        <v>93</v>
      </c>
      <c r="O4126" t="s">
        <v>78</v>
      </c>
      <c r="P4126" t="s">
        <v>2684</v>
      </c>
      <c r="Q4126" t="s"/>
      <c r="R4126" t="s">
        <v>171</v>
      </c>
      <c r="S4126" t="s">
        <v>2685</v>
      </c>
      <c r="T4126" t="s">
        <v>81</v>
      </c>
      <c r="U4126" t="s">
        <v>82</v>
      </c>
      <c r="V4126" t="s">
        <v>83</v>
      </c>
      <c r="W4126" t="s">
        <v>109</v>
      </c>
      <c r="X4126" t="s"/>
      <c r="Y4126" t="s">
        <v>85</v>
      </c>
      <c r="Z4126">
        <f>HYPERLINK("https://hotel-media.eclerx.com/savepage/tk_15462420085127478_sr_188.html","info")</f>
        <v/>
      </c>
      <c r="AA4126" t="n">
        <v>17228</v>
      </c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400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937777</v>
      </c>
      <c r="AZ4126" t="s">
        <v>2686</v>
      </c>
      <c r="BA4126" t="s"/>
      <c r="BB4126" t="n">
        <v>26950</v>
      </c>
      <c r="BC4126" t="n">
        <v>52.533788</v>
      </c>
      <c r="BD4126" t="n">
        <v>52.533788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2683</v>
      </c>
      <c r="F4127" t="n">
        <v>265072</v>
      </c>
      <c r="G4127" t="s">
        <v>74</v>
      </c>
      <c r="H4127" t="s">
        <v>75</v>
      </c>
      <c r="I4127" t="s"/>
      <c r="J4127" t="s">
        <v>74</v>
      </c>
      <c r="K4127" t="n">
        <v>55.2</v>
      </c>
      <c r="L4127" t="s">
        <v>76</v>
      </c>
      <c r="M4127" t="s"/>
      <c r="N4127" t="s">
        <v>95</v>
      </c>
      <c r="O4127" t="s">
        <v>78</v>
      </c>
      <c r="P4127" t="s">
        <v>2684</v>
      </c>
      <c r="Q4127" t="s"/>
      <c r="R4127" t="s">
        <v>171</v>
      </c>
      <c r="S4127" t="s">
        <v>1971</v>
      </c>
      <c r="T4127" t="s">
        <v>81</v>
      </c>
      <c r="U4127" t="s">
        <v>82</v>
      </c>
      <c r="V4127" t="s">
        <v>83</v>
      </c>
      <c r="W4127" t="s">
        <v>109</v>
      </c>
      <c r="X4127" t="s"/>
      <c r="Y4127" t="s">
        <v>85</v>
      </c>
      <c r="Z4127">
        <f>HYPERLINK("https://hotel-media.eclerx.com/savepage/tk_15462420085127478_sr_188.html","info")</f>
        <v/>
      </c>
      <c r="AA4127" t="n">
        <v>17228</v>
      </c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400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937777</v>
      </c>
      <c r="AZ4127" t="s">
        <v>2686</v>
      </c>
      <c r="BA4127" t="s"/>
      <c r="BB4127" t="n">
        <v>26950</v>
      </c>
      <c r="BC4127" t="n">
        <v>52.533788</v>
      </c>
      <c r="BD4127" t="n">
        <v>52.533788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2683</v>
      </c>
      <c r="F4128" t="n">
        <v>265072</v>
      </c>
      <c r="G4128" t="s">
        <v>74</v>
      </c>
      <c r="H4128" t="s">
        <v>75</v>
      </c>
      <c r="I4128" t="s"/>
      <c r="J4128" t="s">
        <v>74</v>
      </c>
      <c r="K4128" t="n">
        <v>79.01000000000001</v>
      </c>
      <c r="L4128" t="s">
        <v>76</v>
      </c>
      <c r="M4128" t="s"/>
      <c r="N4128" t="s">
        <v>473</v>
      </c>
      <c r="O4128" t="s">
        <v>78</v>
      </c>
      <c r="P4128" t="s">
        <v>2684</v>
      </c>
      <c r="Q4128" t="s"/>
      <c r="R4128" t="s">
        <v>171</v>
      </c>
      <c r="S4128" t="s">
        <v>1916</v>
      </c>
      <c r="T4128" t="s">
        <v>81</v>
      </c>
      <c r="U4128" t="s">
        <v>82</v>
      </c>
      <c r="V4128" t="s">
        <v>83</v>
      </c>
      <c r="W4128" t="s">
        <v>109</v>
      </c>
      <c r="X4128" t="s"/>
      <c r="Y4128" t="s">
        <v>85</v>
      </c>
      <c r="Z4128">
        <f>HYPERLINK("https://hotel-media.eclerx.com/savepage/tk_15462420085127478_sr_188.html","info")</f>
        <v/>
      </c>
      <c r="AA4128" t="n">
        <v>17228</v>
      </c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400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937777</v>
      </c>
      <c r="AZ4128" t="s">
        <v>2686</v>
      </c>
      <c r="BA4128" t="s"/>
      <c r="BB4128" t="n">
        <v>26950</v>
      </c>
      <c r="BC4128" t="n">
        <v>52.533788</v>
      </c>
      <c r="BD4128" t="n">
        <v>52.533788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2683</v>
      </c>
      <c r="F4129" t="n">
        <v>265072</v>
      </c>
      <c r="G4129" t="s">
        <v>74</v>
      </c>
      <c r="H4129" t="s">
        <v>75</v>
      </c>
      <c r="I4129" t="s"/>
      <c r="J4129" t="s">
        <v>74</v>
      </c>
      <c r="K4129" t="n">
        <v>109.01</v>
      </c>
      <c r="L4129" t="s">
        <v>76</v>
      </c>
      <c r="M4129" t="s"/>
      <c r="N4129" t="s">
        <v>194</v>
      </c>
      <c r="O4129" t="s">
        <v>78</v>
      </c>
      <c r="P4129" t="s">
        <v>2684</v>
      </c>
      <c r="Q4129" t="s"/>
      <c r="R4129" t="s">
        <v>171</v>
      </c>
      <c r="S4129" t="s">
        <v>2687</v>
      </c>
      <c r="T4129" t="s">
        <v>81</v>
      </c>
      <c r="U4129" t="s">
        <v>82</v>
      </c>
      <c r="V4129" t="s">
        <v>83</v>
      </c>
      <c r="W4129" t="s">
        <v>109</v>
      </c>
      <c r="X4129" t="s"/>
      <c r="Y4129" t="s">
        <v>85</v>
      </c>
      <c r="Z4129">
        <f>HYPERLINK("https://hotel-media.eclerx.com/savepage/tk_15462420085127478_sr_188.html","info")</f>
        <v/>
      </c>
      <c r="AA4129" t="n">
        <v>17228</v>
      </c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400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937777</v>
      </c>
      <c r="AZ4129" t="s">
        <v>2686</v>
      </c>
      <c r="BA4129" t="s"/>
      <c r="BB4129" t="n">
        <v>26950</v>
      </c>
      <c r="BC4129" t="n">
        <v>52.533788</v>
      </c>
      <c r="BD4129" t="n">
        <v>52.533788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1371</v>
      </c>
      <c r="F4130" t="n">
        <v>-1</v>
      </c>
      <c r="G4130" t="s">
        <v>74</v>
      </c>
      <c r="H4130" t="s">
        <v>75</v>
      </c>
      <c r="I4130" t="s"/>
      <c r="J4130" t="s">
        <v>74</v>
      </c>
      <c r="K4130" t="n">
        <v>89</v>
      </c>
      <c r="L4130" t="s">
        <v>76</v>
      </c>
      <c r="M4130" t="s"/>
      <c r="N4130" t="s">
        <v>104</v>
      </c>
      <c r="O4130" t="s">
        <v>78</v>
      </c>
      <c r="P4130" t="s">
        <v>1371</v>
      </c>
      <c r="Q4130" t="s"/>
      <c r="R4130" t="s">
        <v>171</v>
      </c>
      <c r="S4130" t="s">
        <v>1179</v>
      </c>
      <c r="T4130" t="s">
        <v>81</v>
      </c>
      <c r="U4130" t="s">
        <v>82</v>
      </c>
      <c r="V4130" t="s">
        <v>83</v>
      </c>
      <c r="W4130" t="s">
        <v>84</v>
      </c>
      <c r="X4130" t="s"/>
      <c r="Y4130" t="s">
        <v>85</v>
      </c>
      <c r="Z4130">
        <f>HYPERLINK("https://hotel-media.eclerx.com/savepage/tk_1546242172250413_sr_189.html","info")</f>
        <v/>
      </c>
      <c r="AA4130" t="n">
        <v>-2336562</v>
      </c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429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2336562</v>
      </c>
      <c r="AZ4130" t="s">
        <v>1372</v>
      </c>
      <c r="BA4130" t="s"/>
      <c r="BB4130" t="n">
        <v>766046</v>
      </c>
      <c r="BC4130" t="n">
        <v>52.52081</v>
      </c>
      <c r="BD4130" t="n">
        <v>52.52081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2033</v>
      </c>
      <c r="F4131" t="n">
        <v>71968</v>
      </c>
      <c r="G4131" t="s">
        <v>74</v>
      </c>
      <c r="H4131" t="s">
        <v>75</v>
      </c>
      <c r="I4131" t="s"/>
      <c r="J4131" t="s">
        <v>74</v>
      </c>
      <c r="K4131" t="n">
        <v>119.25</v>
      </c>
      <c r="L4131" t="s">
        <v>76</v>
      </c>
      <c r="M4131" t="s"/>
      <c r="N4131" t="s">
        <v>93</v>
      </c>
      <c r="O4131" t="s">
        <v>78</v>
      </c>
      <c r="P4131" t="s">
        <v>2034</v>
      </c>
      <c r="Q4131" t="s"/>
      <c r="R4131" t="s">
        <v>112</v>
      </c>
      <c r="S4131" t="s">
        <v>2035</v>
      </c>
      <c r="T4131" t="s">
        <v>81</v>
      </c>
      <c r="U4131" t="s">
        <v>82</v>
      </c>
      <c r="V4131" t="s">
        <v>83</v>
      </c>
      <c r="W4131" t="s">
        <v>109</v>
      </c>
      <c r="X4131" t="s"/>
      <c r="Y4131" t="s">
        <v>85</v>
      </c>
      <c r="Z4131">
        <f>HYPERLINK("https://hotel-media.eclerx.com/savepage/tk_15462418958860826_sr_188.html","info")</f>
        <v/>
      </c>
      <c r="AA4131" t="n">
        <v>17380</v>
      </c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338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163025</v>
      </c>
      <c r="AZ4131" t="s">
        <v>2036</v>
      </c>
      <c r="BA4131" t="s"/>
      <c r="BB4131" t="n">
        <v>50709</v>
      </c>
      <c r="BC4131" t="n">
        <v>52.52143</v>
      </c>
      <c r="BD4131" t="n">
        <v>52.52143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2033</v>
      </c>
      <c r="F4132" t="n">
        <v>71968</v>
      </c>
      <c r="G4132" t="s">
        <v>74</v>
      </c>
      <c r="H4132" t="s">
        <v>75</v>
      </c>
      <c r="I4132" t="s"/>
      <c r="J4132" t="s">
        <v>74</v>
      </c>
      <c r="K4132" t="n">
        <v>125</v>
      </c>
      <c r="L4132" t="s">
        <v>76</v>
      </c>
      <c r="M4132" t="s"/>
      <c r="N4132" t="s">
        <v>95</v>
      </c>
      <c r="O4132" t="s">
        <v>78</v>
      </c>
      <c r="P4132" t="s">
        <v>2034</v>
      </c>
      <c r="Q4132" t="s"/>
      <c r="R4132" t="s">
        <v>112</v>
      </c>
      <c r="S4132" t="s">
        <v>645</v>
      </c>
      <c r="T4132" t="s">
        <v>81</v>
      </c>
      <c r="U4132" t="s">
        <v>82</v>
      </c>
      <c r="V4132" t="s">
        <v>83</v>
      </c>
      <c r="W4132" t="s">
        <v>109</v>
      </c>
      <c r="X4132" t="s"/>
      <c r="Y4132" t="s">
        <v>85</v>
      </c>
      <c r="Z4132">
        <f>HYPERLINK("https://hotel-media.eclerx.com/savepage/tk_15462418958860826_sr_188.html","info")</f>
        <v/>
      </c>
      <c r="AA4132" t="n">
        <v>17380</v>
      </c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338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163025</v>
      </c>
      <c r="AZ4132" t="s">
        <v>2036</v>
      </c>
      <c r="BA4132" t="s"/>
      <c r="BB4132" t="n">
        <v>50709</v>
      </c>
      <c r="BC4132" t="n">
        <v>52.52143</v>
      </c>
      <c r="BD4132" t="n">
        <v>52.52143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2033</v>
      </c>
      <c r="F4133" t="n">
        <v>71968</v>
      </c>
      <c r="G4133" t="s">
        <v>74</v>
      </c>
      <c r="H4133" t="s">
        <v>75</v>
      </c>
      <c r="I4133" t="s"/>
      <c r="J4133" t="s">
        <v>74</v>
      </c>
      <c r="K4133" t="n">
        <v>135</v>
      </c>
      <c r="L4133" t="s">
        <v>76</v>
      </c>
      <c r="M4133" t="s"/>
      <c r="N4133" t="s">
        <v>201</v>
      </c>
      <c r="O4133" t="s">
        <v>78</v>
      </c>
      <c r="P4133" t="s">
        <v>2034</v>
      </c>
      <c r="Q4133" t="s"/>
      <c r="R4133" t="s">
        <v>112</v>
      </c>
      <c r="S4133" t="s">
        <v>646</v>
      </c>
      <c r="T4133" t="s">
        <v>81</v>
      </c>
      <c r="U4133" t="s">
        <v>82</v>
      </c>
      <c r="V4133" t="s">
        <v>83</v>
      </c>
      <c r="W4133" t="s">
        <v>109</v>
      </c>
      <c r="X4133" t="s"/>
      <c r="Y4133" t="s">
        <v>85</v>
      </c>
      <c r="Z4133">
        <f>HYPERLINK("https://hotel-media.eclerx.com/savepage/tk_15462418958860826_sr_188.html","info")</f>
        <v/>
      </c>
      <c r="AA4133" t="n">
        <v>17380</v>
      </c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338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163025</v>
      </c>
      <c r="AZ4133" t="s">
        <v>2036</v>
      </c>
      <c r="BA4133" t="s"/>
      <c r="BB4133" t="n">
        <v>50709</v>
      </c>
      <c r="BC4133" t="n">
        <v>52.52143</v>
      </c>
      <c r="BD4133" t="n">
        <v>52.52143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2033</v>
      </c>
      <c r="F4134" t="n">
        <v>71968</v>
      </c>
      <c r="G4134" t="s">
        <v>74</v>
      </c>
      <c r="H4134" t="s">
        <v>75</v>
      </c>
      <c r="I4134" t="s"/>
      <c r="J4134" t="s">
        <v>74</v>
      </c>
      <c r="K4134" t="n">
        <v>144</v>
      </c>
      <c r="L4134" t="s">
        <v>76</v>
      </c>
      <c r="M4134" t="s"/>
      <c r="N4134" t="s">
        <v>2037</v>
      </c>
      <c r="O4134" t="s">
        <v>78</v>
      </c>
      <c r="P4134" t="s">
        <v>2034</v>
      </c>
      <c r="Q4134" t="s"/>
      <c r="R4134" t="s">
        <v>112</v>
      </c>
      <c r="S4134" t="s">
        <v>335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>
        <f>HYPERLINK("https://hotel-media.eclerx.com/savepage/tk_15462418958860826_sr_188.html","info")</f>
        <v/>
      </c>
      <c r="AA4134" t="n">
        <v>17380</v>
      </c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338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163025</v>
      </c>
      <c r="AZ4134" t="s">
        <v>2036</v>
      </c>
      <c r="BA4134" t="s"/>
      <c r="BB4134" t="n">
        <v>50709</v>
      </c>
      <c r="BC4134" t="n">
        <v>52.52143</v>
      </c>
      <c r="BD4134" t="n">
        <v>52.52143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2738</v>
      </c>
      <c r="F4135" t="n">
        <v>-1</v>
      </c>
      <c r="G4135" t="s">
        <v>74</v>
      </c>
      <c r="H4135" t="s">
        <v>75</v>
      </c>
      <c r="I4135" t="s"/>
      <c r="J4135" t="s">
        <v>74</v>
      </c>
      <c r="K4135" t="n">
        <v>84</v>
      </c>
      <c r="L4135" t="s">
        <v>76</v>
      </c>
      <c r="M4135" t="s"/>
      <c r="N4135" t="s">
        <v>2739</v>
      </c>
      <c r="O4135" t="s">
        <v>78</v>
      </c>
      <c r="P4135" t="s">
        <v>2738</v>
      </c>
      <c r="Q4135" t="s"/>
      <c r="R4135" t="s">
        <v>171</v>
      </c>
      <c r="S4135" t="s">
        <v>179</v>
      </c>
      <c r="T4135" t="s">
        <v>81</v>
      </c>
      <c r="U4135" t="s">
        <v>82</v>
      </c>
      <c r="V4135" t="s">
        <v>83</v>
      </c>
      <c r="W4135" t="s">
        <v>109</v>
      </c>
      <c r="X4135" t="s"/>
      <c r="Y4135" t="s">
        <v>85</v>
      </c>
      <c r="Z4135">
        <f>HYPERLINK("https://hotel-media.eclerx.com/savepage/tk_15462414390920336_sr_189.html","info")</f>
        <v/>
      </c>
      <c r="AA4135" t="n">
        <v>-937878</v>
      </c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80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937878</v>
      </c>
      <c r="AZ4135" t="s">
        <v>2740</v>
      </c>
      <c r="BA4135" t="s"/>
      <c r="BB4135" t="n">
        <v>2642</v>
      </c>
      <c r="BC4135" t="n">
        <v>52.511793</v>
      </c>
      <c r="BD4135" t="n">
        <v>52.511793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2738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94</v>
      </c>
      <c r="L4136" t="s">
        <v>76</v>
      </c>
      <c r="M4136" t="s"/>
      <c r="N4136" t="s">
        <v>2741</v>
      </c>
      <c r="O4136" t="s">
        <v>78</v>
      </c>
      <c r="P4136" t="s">
        <v>2738</v>
      </c>
      <c r="Q4136" t="s"/>
      <c r="R4136" t="s">
        <v>171</v>
      </c>
      <c r="S4136" t="s">
        <v>589</v>
      </c>
      <c r="T4136" t="s">
        <v>81</v>
      </c>
      <c r="U4136" t="s">
        <v>82</v>
      </c>
      <c r="V4136" t="s">
        <v>83</v>
      </c>
      <c r="W4136" t="s">
        <v>109</v>
      </c>
      <c r="X4136" t="s"/>
      <c r="Y4136" t="s">
        <v>85</v>
      </c>
      <c r="Z4136">
        <f>HYPERLINK("https://hotel-media.eclerx.com/savepage/tk_15462414390920336_sr_189.html","info")</f>
        <v/>
      </c>
      <c r="AA4136" t="n">
        <v>-937878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80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937878</v>
      </c>
      <c r="AZ4136" t="s">
        <v>2740</v>
      </c>
      <c r="BA4136" t="s"/>
      <c r="BB4136" t="n">
        <v>2642</v>
      </c>
      <c r="BC4136" t="n">
        <v>52.511793</v>
      </c>
      <c r="BD4136" t="n">
        <v>52.511793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2738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104</v>
      </c>
      <c r="L4137" t="s">
        <v>76</v>
      </c>
      <c r="M4137" t="s"/>
      <c r="N4137" t="s">
        <v>2742</v>
      </c>
      <c r="O4137" t="s">
        <v>78</v>
      </c>
      <c r="P4137" t="s">
        <v>2738</v>
      </c>
      <c r="Q4137" t="s"/>
      <c r="R4137" t="s">
        <v>171</v>
      </c>
      <c r="S4137" t="s">
        <v>184</v>
      </c>
      <c r="T4137" t="s">
        <v>81</v>
      </c>
      <c r="U4137" t="s">
        <v>82</v>
      </c>
      <c r="V4137" t="s">
        <v>83</v>
      </c>
      <c r="W4137" t="s">
        <v>109</v>
      </c>
      <c r="X4137" t="s"/>
      <c r="Y4137" t="s">
        <v>85</v>
      </c>
      <c r="Z4137">
        <f>HYPERLINK("https://hotel-media.eclerx.com/savepage/tk_15462414390920336_sr_189.html","info")</f>
        <v/>
      </c>
      <c r="AA4137" t="n">
        <v>-937878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80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937878</v>
      </c>
      <c r="AZ4137" t="s">
        <v>2740</v>
      </c>
      <c r="BA4137" t="s"/>
      <c r="BB4137" t="n">
        <v>2642</v>
      </c>
      <c r="BC4137" t="n">
        <v>52.511793</v>
      </c>
      <c r="BD4137" t="n">
        <v>52.511793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758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98.7</v>
      </c>
      <c r="L4138" t="s">
        <v>76</v>
      </c>
      <c r="M4138" t="s"/>
      <c r="N4138" t="s">
        <v>95</v>
      </c>
      <c r="O4138" t="s">
        <v>78</v>
      </c>
      <c r="P4138" t="s">
        <v>758</v>
      </c>
      <c r="Q4138" t="s"/>
      <c r="R4138" t="s">
        <v>171</v>
      </c>
      <c r="S4138" t="s">
        <v>142</v>
      </c>
      <c r="T4138" t="s">
        <v>81</v>
      </c>
      <c r="U4138" t="s">
        <v>82</v>
      </c>
      <c r="V4138" t="s">
        <v>83</v>
      </c>
      <c r="W4138" t="s">
        <v>109</v>
      </c>
      <c r="X4138" t="s"/>
      <c r="Y4138" t="s">
        <v>85</v>
      </c>
      <c r="Z4138">
        <f>HYPERLINK("https://hotel-media.eclerx.com/savepage/tk_15462413372737505_sr_188.html","info")</f>
        <v/>
      </c>
      <c r="AA4138" t="n">
        <v>-8979258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35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8979258</v>
      </c>
      <c r="AZ4138" t="s">
        <v>759</v>
      </c>
      <c r="BA4138" t="s"/>
      <c r="BB4138" t="n">
        <v>391039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758</v>
      </c>
      <c r="F4139" t="n">
        <v>-1</v>
      </c>
      <c r="G4139" t="s">
        <v>74</v>
      </c>
      <c r="H4139" t="s">
        <v>75</v>
      </c>
      <c r="I4139" t="s"/>
      <c r="J4139" t="s">
        <v>74</v>
      </c>
      <c r="K4139" t="n">
        <v>119.7</v>
      </c>
      <c r="L4139" t="s">
        <v>76</v>
      </c>
      <c r="M4139" t="s"/>
      <c r="N4139" t="s">
        <v>760</v>
      </c>
      <c r="O4139" t="s">
        <v>78</v>
      </c>
      <c r="P4139" t="s">
        <v>758</v>
      </c>
      <c r="Q4139" t="s"/>
      <c r="R4139" t="s">
        <v>171</v>
      </c>
      <c r="S4139" t="s">
        <v>525</v>
      </c>
      <c r="T4139" t="s">
        <v>81</v>
      </c>
      <c r="U4139" t="s">
        <v>82</v>
      </c>
      <c r="V4139" t="s">
        <v>83</v>
      </c>
      <c r="W4139" t="s">
        <v>109</v>
      </c>
      <c r="X4139" t="s"/>
      <c r="Y4139" t="s">
        <v>85</v>
      </c>
      <c r="Z4139">
        <f>HYPERLINK("https://hotel-media.eclerx.com/savepage/tk_15462413372737505_sr_188.html","info")</f>
        <v/>
      </c>
      <c r="AA4139" t="n">
        <v>-8979258</v>
      </c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35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8979258</v>
      </c>
      <c r="AZ4139" t="s">
        <v>759</v>
      </c>
      <c r="BA4139" t="s"/>
      <c r="BB4139" t="n">
        <v>391039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97</v>
      </c>
      <c r="F4140" t="n">
        <v>-1</v>
      </c>
      <c r="G4140" t="s">
        <v>74</v>
      </c>
      <c r="H4140" t="s">
        <v>75</v>
      </c>
      <c r="I4140" t="s"/>
      <c r="J4140" t="s">
        <v>74</v>
      </c>
      <c r="K4140" t="n">
        <v>79</v>
      </c>
      <c r="L4140" t="s">
        <v>76</v>
      </c>
      <c r="M4140" t="s"/>
      <c r="N4140" t="s">
        <v>95</v>
      </c>
      <c r="O4140" t="s">
        <v>78</v>
      </c>
      <c r="P4140" t="s">
        <v>97</v>
      </c>
      <c r="Q4140" t="s"/>
      <c r="R4140" t="s">
        <v>79</v>
      </c>
      <c r="S4140" t="s">
        <v>98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>
        <f>HYPERLINK("https://hotel-media.eclerx.com/savepage/tk_15462423063088198_sr_189.html","info")</f>
        <v/>
      </c>
      <c r="AA4140" t="n">
        <v>-2071797</v>
      </c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489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2071797</v>
      </c>
      <c r="AZ4140" t="s">
        <v>99</v>
      </c>
      <c r="BA4140" t="s"/>
      <c r="BB4140" t="n">
        <v>580953</v>
      </c>
      <c r="BC4140" t="n">
        <v>52.413135</v>
      </c>
      <c r="BD4140" t="n">
        <v>52.413135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1468</v>
      </c>
      <c r="F4141" t="n">
        <v>3597132</v>
      </c>
      <c r="G4141" t="s">
        <v>74</v>
      </c>
      <c r="H4141" t="s">
        <v>75</v>
      </c>
      <c r="I4141" t="s"/>
      <c r="J4141" t="s">
        <v>74</v>
      </c>
      <c r="K4141" t="n">
        <v>50</v>
      </c>
      <c r="L4141" t="s">
        <v>76</v>
      </c>
      <c r="M4141" t="s"/>
      <c r="N4141" t="s">
        <v>182</v>
      </c>
      <c r="O4141" t="s">
        <v>78</v>
      </c>
      <c r="P4141" t="s">
        <v>1469</v>
      </c>
      <c r="Q4141" t="s"/>
      <c r="R4141" t="s">
        <v>171</v>
      </c>
      <c r="S4141" t="s">
        <v>653</v>
      </c>
      <c r="T4141" t="s">
        <v>81</v>
      </c>
      <c r="U4141" t="s">
        <v>82</v>
      </c>
      <c r="V4141" t="s">
        <v>83</v>
      </c>
      <c r="W4141" t="s">
        <v>109</v>
      </c>
      <c r="X4141" t="s"/>
      <c r="Y4141" t="s">
        <v>85</v>
      </c>
      <c r="Z4141">
        <f>HYPERLINK("https://hotel-media.eclerx.com/savepage/tk_1546242044400156_sr_188.html","info")</f>
        <v/>
      </c>
      <c r="AA4141" t="n">
        <v>274806</v>
      </c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419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3466875</v>
      </c>
      <c r="AZ4141" t="s">
        <v>1470</v>
      </c>
      <c r="BA4141" t="s"/>
      <c r="BB4141" t="n">
        <v>447376</v>
      </c>
      <c r="BC4141" t="n">
        <v>52.503343</v>
      </c>
      <c r="BD4141" t="n">
        <v>52.503343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1468</v>
      </c>
      <c r="F4142" t="n">
        <v>3597132</v>
      </c>
      <c r="G4142" t="s">
        <v>74</v>
      </c>
      <c r="H4142" t="s">
        <v>75</v>
      </c>
      <c r="I4142" t="s"/>
      <c r="J4142" t="s">
        <v>74</v>
      </c>
      <c r="K4142" t="n">
        <v>60</v>
      </c>
      <c r="L4142" t="s">
        <v>76</v>
      </c>
      <c r="M4142" t="s"/>
      <c r="N4142" t="s">
        <v>183</v>
      </c>
      <c r="O4142" t="s">
        <v>78</v>
      </c>
      <c r="P4142" t="s">
        <v>1469</v>
      </c>
      <c r="Q4142" t="s"/>
      <c r="R4142" t="s">
        <v>171</v>
      </c>
      <c r="S4142" t="s">
        <v>377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>
        <f>HYPERLINK("https://hotel-media.eclerx.com/savepage/tk_1546242044400156_sr_188.html","info")</f>
        <v/>
      </c>
      <c r="AA4142" t="n">
        <v>274806</v>
      </c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419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3466875</v>
      </c>
      <c r="AZ4142" t="s">
        <v>1470</v>
      </c>
      <c r="BA4142" t="s"/>
      <c r="BB4142" t="n">
        <v>447376</v>
      </c>
      <c r="BC4142" t="n">
        <v>52.503343</v>
      </c>
      <c r="BD4142" t="n">
        <v>52.503343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1468</v>
      </c>
      <c r="F4143" t="n">
        <v>3597132</v>
      </c>
      <c r="G4143" t="s">
        <v>74</v>
      </c>
      <c r="H4143" t="s">
        <v>75</v>
      </c>
      <c r="I4143" t="s"/>
      <c r="J4143" t="s">
        <v>74</v>
      </c>
      <c r="K4143" t="n">
        <v>75</v>
      </c>
      <c r="L4143" t="s">
        <v>76</v>
      </c>
      <c r="M4143" t="s"/>
      <c r="N4143" t="s">
        <v>1471</v>
      </c>
      <c r="O4143" t="s">
        <v>78</v>
      </c>
      <c r="P4143" t="s">
        <v>1469</v>
      </c>
      <c r="Q4143" t="s"/>
      <c r="R4143" t="s">
        <v>171</v>
      </c>
      <c r="S4143" t="s">
        <v>210</v>
      </c>
      <c r="T4143" t="s">
        <v>81</v>
      </c>
      <c r="U4143" t="s">
        <v>82</v>
      </c>
      <c r="V4143" t="s">
        <v>83</v>
      </c>
      <c r="W4143" t="s">
        <v>109</v>
      </c>
      <c r="X4143" t="s"/>
      <c r="Y4143" t="s">
        <v>85</v>
      </c>
      <c r="Z4143">
        <f>HYPERLINK("https://hotel-media.eclerx.com/savepage/tk_1546242044400156_sr_188.html","info")</f>
        <v/>
      </c>
      <c r="AA4143" t="n">
        <v>274806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419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3466875</v>
      </c>
      <c r="AZ4143" t="s">
        <v>1470</v>
      </c>
      <c r="BA4143" t="s"/>
      <c r="BB4143" t="n">
        <v>447376</v>
      </c>
      <c r="BC4143" t="n">
        <v>52.503343</v>
      </c>
      <c r="BD4143" t="n">
        <v>52.503343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1468</v>
      </c>
      <c r="F4144" t="n">
        <v>3597132</v>
      </c>
      <c r="G4144" t="s">
        <v>74</v>
      </c>
      <c r="H4144" t="s">
        <v>75</v>
      </c>
      <c r="I4144" t="s"/>
      <c r="J4144" t="s">
        <v>74</v>
      </c>
      <c r="K4144" t="n">
        <v>95.01000000000001</v>
      </c>
      <c r="L4144" t="s">
        <v>76</v>
      </c>
      <c r="M4144" t="s"/>
      <c r="N4144" t="s">
        <v>1471</v>
      </c>
      <c r="O4144" t="s">
        <v>78</v>
      </c>
      <c r="P4144" t="s">
        <v>1469</v>
      </c>
      <c r="Q4144" t="s"/>
      <c r="R4144" t="s">
        <v>171</v>
      </c>
      <c r="S4144" t="s">
        <v>1472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>
        <f>HYPERLINK("https://hotel-media.eclerx.com/savepage/tk_1546242044400156_sr_188.html","info")</f>
        <v/>
      </c>
      <c r="AA4144" t="n">
        <v>274806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419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3466875</v>
      </c>
      <c r="AZ4144" t="s">
        <v>1470</v>
      </c>
      <c r="BA4144" t="s"/>
      <c r="BB4144" t="n">
        <v>447376</v>
      </c>
      <c r="BC4144" t="n">
        <v>52.503343</v>
      </c>
      <c r="BD4144" t="n">
        <v>52.503343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1468</v>
      </c>
      <c r="F4145" t="n">
        <v>3597132</v>
      </c>
      <c r="G4145" t="s">
        <v>74</v>
      </c>
      <c r="H4145" t="s">
        <v>75</v>
      </c>
      <c r="I4145" t="s"/>
      <c r="J4145" t="s">
        <v>74</v>
      </c>
      <c r="K4145" t="n">
        <v>99.01000000000001</v>
      </c>
      <c r="L4145" t="s">
        <v>76</v>
      </c>
      <c r="M4145" t="s"/>
      <c r="N4145" t="s">
        <v>1473</v>
      </c>
      <c r="O4145" t="s">
        <v>78</v>
      </c>
      <c r="P4145" t="s">
        <v>1469</v>
      </c>
      <c r="Q4145" t="s"/>
      <c r="R4145" t="s">
        <v>171</v>
      </c>
      <c r="S4145" t="s">
        <v>610</v>
      </c>
      <c r="T4145" t="s">
        <v>81</v>
      </c>
      <c r="U4145" t="s">
        <v>82</v>
      </c>
      <c r="V4145" t="s">
        <v>83</v>
      </c>
      <c r="W4145" t="s">
        <v>109</v>
      </c>
      <c r="X4145" t="s"/>
      <c r="Y4145" t="s">
        <v>85</v>
      </c>
      <c r="Z4145">
        <f>HYPERLINK("https://hotel-media.eclerx.com/savepage/tk_1546242044400156_sr_188.html","info")</f>
        <v/>
      </c>
      <c r="AA4145" t="n">
        <v>274806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419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3466875</v>
      </c>
      <c r="AZ4145" t="s">
        <v>1470</v>
      </c>
      <c r="BA4145" t="s"/>
      <c r="BB4145" t="n">
        <v>447376</v>
      </c>
      <c r="BC4145" t="n">
        <v>52.503343</v>
      </c>
      <c r="BD4145" t="n">
        <v>52.503343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1468</v>
      </c>
      <c r="F4146" t="n">
        <v>3597132</v>
      </c>
      <c r="G4146" t="s">
        <v>74</v>
      </c>
      <c r="H4146" t="s">
        <v>75</v>
      </c>
      <c r="I4146" t="s"/>
      <c r="J4146" t="s">
        <v>74</v>
      </c>
      <c r="K4146" t="n">
        <v>124.01</v>
      </c>
      <c r="L4146" t="s">
        <v>76</v>
      </c>
      <c r="M4146" t="s"/>
      <c r="N4146" t="s">
        <v>1473</v>
      </c>
      <c r="O4146" t="s">
        <v>78</v>
      </c>
      <c r="P4146" t="s">
        <v>1469</v>
      </c>
      <c r="Q4146" t="s"/>
      <c r="R4146" t="s">
        <v>171</v>
      </c>
      <c r="S4146" t="s">
        <v>1474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>
        <f>HYPERLINK("https://hotel-media.eclerx.com/savepage/tk_1546242044400156_sr_188.html","info")</f>
        <v/>
      </c>
      <c r="AA4146" t="n">
        <v>274806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419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3466875</v>
      </c>
      <c r="AZ4146" t="s">
        <v>1470</v>
      </c>
      <c r="BA4146" t="s"/>
      <c r="BB4146" t="n">
        <v>447376</v>
      </c>
      <c r="BC4146" t="n">
        <v>52.503343</v>
      </c>
      <c r="BD4146" t="n">
        <v>52.503343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490</v>
      </c>
      <c r="F4147" t="n">
        <v>-1</v>
      </c>
      <c r="G4147" t="s">
        <v>74</v>
      </c>
      <c r="H4147" t="s">
        <v>75</v>
      </c>
      <c r="I4147" t="s"/>
      <c r="J4147" t="s">
        <v>74</v>
      </c>
      <c r="K4147" t="n">
        <v>58</v>
      </c>
      <c r="L4147" t="s">
        <v>76</v>
      </c>
      <c r="M4147" t="s"/>
      <c r="N4147" t="s">
        <v>93</v>
      </c>
      <c r="O4147" t="s">
        <v>78</v>
      </c>
      <c r="P4147" t="s">
        <v>490</v>
      </c>
      <c r="Q4147" t="s"/>
      <c r="R4147" t="s">
        <v>79</v>
      </c>
      <c r="S4147" t="s">
        <v>491</v>
      </c>
      <c r="T4147" t="s">
        <v>81</v>
      </c>
      <c r="U4147" t="s">
        <v>82</v>
      </c>
      <c r="V4147" t="s">
        <v>83</v>
      </c>
      <c r="W4147" t="s">
        <v>109</v>
      </c>
      <c r="X4147" t="s"/>
      <c r="Y4147" t="s">
        <v>85</v>
      </c>
      <c r="Z4147">
        <f>HYPERLINK("https://hotel-media.eclerx.com/savepage/tk_1546242082577255_sr_189.html","info")</f>
        <v/>
      </c>
      <c r="AA4147" t="n">
        <v>-2071504</v>
      </c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389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2071504</v>
      </c>
      <c r="AZ4147" t="s">
        <v>492</v>
      </c>
      <c r="BA4147" t="s"/>
      <c r="BB4147" t="n">
        <v>69530</v>
      </c>
      <c r="BC4147" t="n">
        <v>52.50008</v>
      </c>
      <c r="BD4147" t="n">
        <v>52.50008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490</v>
      </c>
      <c r="F4148" t="n">
        <v>-1</v>
      </c>
      <c r="G4148" t="s">
        <v>74</v>
      </c>
      <c r="H4148" t="s">
        <v>75</v>
      </c>
      <c r="I4148" t="s"/>
      <c r="J4148" t="s">
        <v>74</v>
      </c>
      <c r="K4148" t="n">
        <v>70</v>
      </c>
      <c r="L4148" t="s">
        <v>76</v>
      </c>
      <c r="M4148" t="s"/>
      <c r="N4148" t="s">
        <v>104</v>
      </c>
      <c r="O4148" t="s">
        <v>78</v>
      </c>
      <c r="P4148" t="s">
        <v>490</v>
      </c>
      <c r="Q4148" t="s"/>
      <c r="R4148" t="s">
        <v>79</v>
      </c>
      <c r="S4148" t="s">
        <v>493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>
        <f>HYPERLINK("https://hotel-media.eclerx.com/savepage/tk_1546242082577255_sr_189.html","info")</f>
        <v/>
      </c>
      <c r="AA4148" t="n">
        <v>-2071504</v>
      </c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389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2071504</v>
      </c>
      <c r="AZ4148" t="s">
        <v>492</v>
      </c>
      <c r="BA4148" t="s"/>
      <c r="BB4148" t="n">
        <v>69530</v>
      </c>
      <c r="BC4148" t="n">
        <v>52.50008</v>
      </c>
      <c r="BD4148" t="n">
        <v>52.50008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551</v>
      </c>
      <c r="F4149" t="n">
        <v>529935</v>
      </c>
      <c r="G4149" t="s">
        <v>74</v>
      </c>
      <c r="H4149" t="s">
        <v>75</v>
      </c>
      <c r="I4149" t="s"/>
      <c r="J4149" t="s">
        <v>74</v>
      </c>
      <c r="K4149" t="n">
        <v>120</v>
      </c>
      <c r="L4149" t="s">
        <v>76</v>
      </c>
      <c r="M4149" t="s"/>
      <c r="N4149" t="s">
        <v>552</v>
      </c>
      <c r="O4149" t="s">
        <v>78</v>
      </c>
      <c r="P4149" t="s">
        <v>553</v>
      </c>
      <c r="Q4149" t="s"/>
      <c r="R4149" t="s">
        <v>112</v>
      </c>
      <c r="S4149" t="s">
        <v>554</v>
      </c>
      <c r="T4149" t="s">
        <v>81</v>
      </c>
      <c r="U4149" t="s">
        <v>82</v>
      </c>
      <c r="V4149" t="s">
        <v>83</v>
      </c>
      <c r="W4149" t="s">
        <v>109</v>
      </c>
      <c r="X4149" t="s"/>
      <c r="Y4149" t="s">
        <v>85</v>
      </c>
      <c r="Z4149">
        <f>HYPERLINK("https://hotel-media.eclerx.com/savepage/tk_1546241328100673_sr_188.html","info")</f>
        <v/>
      </c>
      <c r="AA4149" t="n">
        <v>29343</v>
      </c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30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231325</v>
      </c>
      <c r="AZ4149" t="s">
        <v>555</v>
      </c>
      <c r="BA4149" t="s"/>
      <c r="BB4149" t="n">
        <v>5</v>
      </c>
      <c r="BC4149" t="n">
        <v>52.551593</v>
      </c>
      <c r="BD4149" t="n">
        <v>52.551593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551</v>
      </c>
      <c r="F4150" t="n">
        <v>529935</v>
      </c>
      <c r="G4150" t="s">
        <v>74</v>
      </c>
      <c r="H4150" t="s">
        <v>75</v>
      </c>
      <c r="I4150" t="s"/>
      <c r="J4150" t="s">
        <v>74</v>
      </c>
      <c r="K4150" t="n">
        <v>132</v>
      </c>
      <c r="L4150" t="s">
        <v>76</v>
      </c>
      <c r="M4150" t="s"/>
      <c r="N4150" t="s">
        <v>400</v>
      </c>
      <c r="O4150" t="s">
        <v>78</v>
      </c>
      <c r="P4150" t="s">
        <v>553</v>
      </c>
      <c r="Q4150" t="s"/>
      <c r="R4150" t="s">
        <v>112</v>
      </c>
      <c r="S4150" t="s">
        <v>556</v>
      </c>
      <c r="T4150" t="s">
        <v>81</v>
      </c>
      <c r="U4150" t="s">
        <v>82</v>
      </c>
      <c r="V4150" t="s">
        <v>83</v>
      </c>
      <c r="W4150" t="s">
        <v>109</v>
      </c>
      <c r="X4150" t="s"/>
      <c r="Y4150" t="s">
        <v>85</v>
      </c>
      <c r="Z4150">
        <f>HYPERLINK("https://hotel-media.eclerx.com/savepage/tk_1546241328100673_sr_188.html","info")</f>
        <v/>
      </c>
      <c r="AA4150" t="n">
        <v>29343</v>
      </c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30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231325</v>
      </c>
      <c r="AZ4150" t="s">
        <v>555</v>
      </c>
      <c r="BA4150" t="s"/>
      <c r="BB4150" t="n">
        <v>5</v>
      </c>
      <c r="BC4150" t="n">
        <v>52.551593</v>
      </c>
      <c r="BD4150" t="n">
        <v>52.551593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551</v>
      </c>
      <c r="F4151" t="n">
        <v>529935</v>
      </c>
      <c r="G4151" t="s">
        <v>74</v>
      </c>
      <c r="H4151" t="s">
        <v>75</v>
      </c>
      <c r="I4151" t="s"/>
      <c r="J4151" t="s">
        <v>74</v>
      </c>
      <c r="K4151" t="n">
        <v>120</v>
      </c>
      <c r="L4151" t="s">
        <v>76</v>
      </c>
      <c r="M4151" t="s"/>
      <c r="N4151" t="s">
        <v>557</v>
      </c>
      <c r="O4151" t="s">
        <v>78</v>
      </c>
      <c r="P4151" t="s">
        <v>553</v>
      </c>
      <c r="Q4151" t="s"/>
      <c r="R4151" t="s">
        <v>112</v>
      </c>
      <c r="S4151" t="s">
        <v>554</v>
      </c>
      <c r="T4151" t="s">
        <v>81</v>
      </c>
      <c r="U4151" t="s">
        <v>82</v>
      </c>
      <c r="V4151" t="s">
        <v>83</v>
      </c>
      <c r="W4151" t="s">
        <v>109</v>
      </c>
      <c r="X4151" t="s"/>
      <c r="Y4151" t="s">
        <v>85</v>
      </c>
      <c r="Z4151">
        <f>HYPERLINK("https://hotel-media.eclerx.com/savepage/tk_1546241328100673_sr_188.html","info")</f>
        <v/>
      </c>
      <c r="AA4151" t="n">
        <v>29343</v>
      </c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30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231325</v>
      </c>
      <c r="AZ4151" t="s">
        <v>555</v>
      </c>
      <c r="BA4151" t="s"/>
      <c r="BB4151" t="n">
        <v>5</v>
      </c>
      <c r="BC4151" t="n">
        <v>52.551593</v>
      </c>
      <c r="BD4151" t="n">
        <v>52.551593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551</v>
      </c>
      <c r="F4152" t="n">
        <v>529935</v>
      </c>
      <c r="G4152" t="s">
        <v>74</v>
      </c>
      <c r="H4152" t="s">
        <v>75</v>
      </c>
      <c r="I4152" t="s"/>
      <c r="J4152" t="s">
        <v>74</v>
      </c>
      <c r="K4152" t="n">
        <v>120</v>
      </c>
      <c r="L4152" t="s">
        <v>76</v>
      </c>
      <c r="M4152" t="s"/>
      <c r="N4152" t="s">
        <v>558</v>
      </c>
      <c r="O4152" t="s">
        <v>78</v>
      </c>
      <c r="P4152" t="s">
        <v>553</v>
      </c>
      <c r="Q4152" t="s"/>
      <c r="R4152" t="s">
        <v>112</v>
      </c>
      <c r="S4152" t="s">
        <v>554</v>
      </c>
      <c r="T4152" t="s">
        <v>81</v>
      </c>
      <c r="U4152" t="s">
        <v>82</v>
      </c>
      <c r="V4152" t="s">
        <v>83</v>
      </c>
      <c r="W4152" t="s">
        <v>109</v>
      </c>
      <c r="X4152" t="s"/>
      <c r="Y4152" t="s">
        <v>85</v>
      </c>
      <c r="Z4152">
        <f>HYPERLINK("https://hotel-media.eclerx.com/savepage/tk_1546241328100673_sr_188.html","info")</f>
        <v/>
      </c>
      <c r="AA4152" t="n">
        <v>29343</v>
      </c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30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231325</v>
      </c>
      <c r="AZ4152" t="s">
        <v>555</v>
      </c>
      <c r="BA4152" t="s"/>
      <c r="BB4152" t="n">
        <v>5</v>
      </c>
      <c r="BC4152" t="n">
        <v>52.551593</v>
      </c>
      <c r="BD4152" t="n">
        <v>52.551593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551</v>
      </c>
      <c r="F4153" t="n">
        <v>529935</v>
      </c>
      <c r="G4153" t="s">
        <v>74</v>
      </c>
      <c r="H4153" t="s">
        <v>75</v>
      </c>
      <c r="I4153" t="s"/>
      <c r="J4153" t="s">
        <v>74</v>
      </c>
      <c r="K4153" t="n">
        <v>120</v>
      </c>
      <c r="L4153" t="s">
        <v>76</v>
      </c>
      <c r="M4153" t="s"/>
      <c r="N4153" t="s">
        <v>399</v>
      </c>
      <c r="O4153" t="s">
        <v>78</v>
      </c>
      <c r="P4153" t="s">
        <v>553</v>
      </c>
      <c r="Q4153" t="s"/>
      <c r="R4153" t="s">
        <v>112</v>
      </c>
      <c r="S4153" t="s">
        <v>554</v>
      </c>
      <c r="T4153" t="s">
        <v>81</v>
      </c>
      <c r="U4153" t="s">
        <v>82</v>
      </c>
      <c r="V4153" t="s">
        <v>83</v>
      </c>
      <c r="W4153" t="s">
        <v>109</v>
      </c>
      <c r="X4153" t="s"/>
      <c r="Y4153" t="s">
        <v>85</v>
      </c>
      <c r="Z4153">
        <f>HYPERLINK("https://hotel-media.eclerx.com/savepage/tk_1546241328100673_sr_188.html","info")</f>
        <v/>
      </c>
      <c r="AA4153" t="n">
        <v>29343</v>
      </c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30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231325</v>
      </c>
      <c r="AZ4153" t="s">
        <v>555</v>
      </c>
      <c r="BA4153" t="s"/>
      <c r="BB4153" t="n">
        <v>5</v>
      </c>
      <c r="BC4153" t="n">
        <v>52.551593</v>
      </c>
      <c r="BD4153" t="n">
        <v>52.551593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551</v>
      </c>
      <c r="F4154" t="n">
        <v>529935</v>
      </c>
      <c r="G4154" t="s">
        <v>74</v>
      </c>
      <c r="H4154" t="s">
        <v>75</v>
      </c>
      <c r="I4154" t="s"/>
      <c r="J4154" t="s">
        <v>74</v>
      </c>
      <c r="K4154" t="n">
        <v>120</v>
      </c>
      <c r="L4154" t="s">
        <v>76</v>
      </c>
      <c r="M4154" t="s"/>
      <c r="N4154" t="s">
        <v>557</v>
      </c>
      <c r="O4154" t="s">
        <v>78</v>
      </c>
      <c r="P4154" t="s">
        <v>553</v>
      </c>
      <c r="Q4154" t="s"/>
      <c r="R4154" t="s">
        <v>112</v>
      </c>
      <c r="S4154" t="s">
        <v>554</v>
      </c>
      <c r="T4154" t="s">
        <v>81</v>
      </c>
      <c r="U4154" t="s">
        <v>82</v>
      </c>
      <c r="V4154" t="s">
        <v>83</v>
      </c>
      <c r="W4154" t="s">
        <v>109</v>
      </c>
      <c r="X4154" t="s"/>
      <c r="Y4154" t="s">
        <v>85</v>
      </c>
      <c r="Z4154">
        <f>HYPERLINK("https://hotel-media.eclerx.com/savepage/tk_1546241328100673_sr_188.html","info")</f>
        <v/>
      </c>
      <c r="AA4154" t="n">
        <v>29343</v>
      </c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30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231325</v>
      </c>
      <c r="AZ4154" t="s">
        <v>555</v>
      </c>
      <c r="BA4154" t="s"/>
      <c r="BB4154" t="n">
        <v>5</v>
      </c>
      <c r="BC4154" t="n">
        <v>52.551593</v>
      </c>
      <c r="BD4154" t="n">
        <v>52.551593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551</v>
      </c>
      <c r="F4155" t="n">
        <v>529935</v>
      </c>
      <c r="G4155" t="s">
        <v>74</v>
      </c>
      <c r="H4155" t="s">
        <v>75</v>
      </c>
      <c r="I4155" t="s"/>
      <c r="J4155" t="s">
        <v>74</v>
      </c>
      <c r="K4155" t="n">
        <v>120</v>
      </c>
      <c r="L4155" t="s">
        <v>76</v>
      </c>
      <c r="M4155" t="s"/>
      <c r="N4155" t="s">
        <v>558</v>
      </c>
      <c r="O4155" t="s">
        <v>78</v>
      </c>
      <c r="P4155" t="s">
        <v>553</v>
      </c>
      <c r="Q4155" t="s"/>
      <c r="R4155" t="s">
        <v>112</v>
      </c>
      <c r="S4155" t="s">
        <v>554</v>
      </c>
      <c r="T4155" t="s">
        <v>81</v>
      </c>
      <c r="U4155" t="s">
        <v>82</v>
      </c>
      <c r="V4155" t="s">
        <v>83</v>
      </c>
      <c r="W4155" t="s">
        <v>109</v>
      </c>
      <c r="X4155" t="s"/>
      <c r="Y4155" t="s">
        <v>85</v>
      </c>
      <c r="Z4155">
        <f>HYPERLINK("https://hotel-media.eclerx.com/savepage/tk_1546241328100673_sr_188.html","info")</f>
        <v/>
      </c>
      <c r="AA4155" t="n">
        <v>29343</v>
      </c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30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231325</v>
      </c>
      <c r="AZ4155" t="s">
        <v>555</v>
      </c>
      <c r="BA4155" t="s"/>
      <c r="BB4155" t="n">
        <v>5</v>
      </c>
      <c r="BC4155" t="n">
        <v>52.551593</v>
      </c>
      <c r="BD4155" t="n">
        <v>52.551593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551</v>
      </c>
      <c r="F4156" t="n">
        <v>529935</v>
      </c>
      <c r="G4156" t="s">
        <v>74</v>
      </c>
      <c r="H4156" t="s">
        <v>75</v>
      </c>
      <c r="I4156" t="s"/>
      <c r="J4156" t="s">
        <v>74</v>
      </c>
      <c r="K4156" t="n">
        <v>120</v>
      </c>
      <c r="L4156" t="s">
        <v>76</v>
      </c>
      <c r="M4156" t="s"/>
      <c r="N4156" t="s">
        <v>399</v>
      </c>
      <c r="O4156" t="s">
        <v>78</v>
      </c>
      <c r="P4156" t="s">
        <v>553</v>
      </c>
      <c r="Q4156" t="s"/>
      <c r="R4156" t="s">
        <v>112</v>
      </c>
      <c r="S4156" t="s">
        <v>554</v>
      </c>
      <c r="T4156" t="s">
        <v>81</v>
      </c>
      <c r="U4156" t="s">
        <v>82</v>
      </c>
      <c r="V4156" t="s">
        <v>83</v>
      </c>
      <c r="W4156" t="s">
        <v>109</v>
      </c>
      <c r="X4156" t="s"/>
      <c r="Y4156" t="s">
        <v>85</v>
      </c>
      <c r="Z4156">
        <f>HYPERLINK("https://hotel-media.eclerx.com/savepage/tk_1546241328100673_sr_188.html","info")</f>
        <v/>
      </c>
      <c r="AA4156" t="n">
        <v>29343</v>
      </c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30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231325</v>
      </c>
      <c r="AZ4156" t="s">
        <v>555</v>
      </c>
      <c r="BA4156" t="s"/>
      <c r="BB4156" t="n">
        <v>5</v>
      </c>
      <c r="BC4156" t="n">
        <v>52.551593</v>
      </c>
      <c r="BD4156" t="n">
        <v>52.551593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551</v>
      </c>
      <c r="F4157" t="n">
        <v>529935</v>
      </c>
      <c r="G4157" t="s">
        <v>74</v>
      </c>
      <c r="H4157" t="s">
        <v>75</v>
      </c>
      <c r="I4157" t="s"/>
      <c r="J4157" t="s">
        <v>74</v>
      </c>
      <c r="K4157" t="n">
        <v>120</v>
      </c>
      <c r="L4157" t="s">
        <v>76</v>
      </c>
      <c r="M4157" t="s"/>
      <c r="N4157" t="s">
        <v>557</v>
      </c>
      <c r="O4157" t="s">
        <v>78</v>
      </c>
      <c r="P4157" t="s">
        <v>553</v>
      </c>
      <c r="Q4157" t="s"/>
      <c r="R4157" t="s">
        <v>112</v>
      </c>
      <c r="S4157" t="s">
        <v>554</v>
      </c>
      <c r="T4157" t="s">
        <v>81</v>
      </c>
      <c r="U4157" t="s">
        <v>82</v>
      </c>
      <c r="V4157" t="s">
        <v>83</v>
      </c>
      <c r="W4157" t="s">
        <v>109</v>
      </c>
      <c r="X4157" t="s"/>
      <c r="Y4157" t="s">
        <v>85</v>
      </c>
      <c r="Z4157">
        <f>HYPERLINK("https://hotel-media.eclerx.com/savepage/tk_1546241328100673_sr_188.html","info")</f>
        <v/>
      </c>
      <c r="AA4157" t="n">
        <v>29343</v>
      </c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30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231325</v>
      </c>
      <c r="AZ4157" t="s">
        <v>555</v>
      </c>
      <c r="BA4157" t="s"/>
      <c r="BB4157" t="n">
        <v>5</v>
      </c>
      <c r="BC4157" t="n">
        <v>52.551593</v>
      </c>
      <c r="BD4157" t="n">
        <v>52.551593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551</v>
      </c>
      <c r="F4158" t="n">
        <v>529935</v>
      </c>
      <c r="G4158" t="s">
        <v>74</v>
      </c>
      <c r="H4158" t="s">
        <v>75</v>
      </c>
      <c r="I4158" t="s"/>
      <c r="J4158" t="s">
        <v>74</v>
      </c>
      <c r="K4158" t="n">
        <v>120</v>
      </c>
      <c r="L4158" t="s">
        <v>76</v>
      </c>
      <c r="M4158" t="s"/>
      <c r="N4158" t="s">
        <v>558</v>
      </c>
      <c r="O4158" t="s">
        <v>78</v>
      </c>
      <c r="P4158" t="s">
        <v>553</v>
      </c>
      <c r="Q4158" t="s"/>
      <c r="R4158" t="s">
        <v>112</v>
      </c>
      <c r="S4158" t="s">
        <v>554</v>
      </c>
      <c r="T4158" t="s">
        <v>81</v>
      </c>
      <c r="U4158" t="s">
        <v>82</v>
      </c>
      <c r="V4158" t="s">
        <v>83</v>
      </c>
      <c r="W4158" t="s">
        <v>109</v>
      </c>
      <c r="X4158" t="s"/>
      <c r="Y4158" t="s">
        <v>85</v>
      </c>
      <c r="Z4158">
        <f>HYPERLINK("https://hotel-media.eclerx.com/savepage/tk_1546241328100673_sr_188.html","info")</f>
        <v/>
      </c>
      <c r="AA4158" t="n">
        <v>29343</v>
      </c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30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231325</v>
      </c>
      <c r="AZ4158" t="s">
        <v>555</v>
      </c>
      <c r="BA4158" t="s"/>
      <c r="BB4158" t="n">
        <v>5</v>
      </c>
      <c r="BC4158" t="n">
        <v>52.551593</v>
      </c>
      <c r="BD4158" t="n">
        <v>52.551593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551</v>
      </c>
      <c r="F4159" t="n">
        <v>529935</v>
      </c>
      <c r="G4159" t="s">
        <v>74</v>
      </c>
      <c r="H4159" t="s">
        <v>75</v>
      </c>
      <c r="I4159" t="s"/>
      <c r="J4159" t="s">
        <v>74</v>
      </c>
      <c r="K4159" t="n">
        <v>132</v>
      </c>
      <c r="L4159" t="s">
        <v>76</v>
      </c>
      <c r="M4159" t="s"/>
      <c r="N4159" t="s">
        <v>559</v>
      </c>
      <c r="O4159" t="s">
        <v>78</v>
      </c>
      <c r="P4159" t="s">
        <v>553</v>
      </c>
      <c r="Q4159" t="s"/>
      <c r="R4159" t="s">
        <v>112</v>
      </c>
      <c r="S4159" t="s">
        <v>556</v>
      </c>
      <c r="T4159" t="s">
        <v>81</v>
      </c>
      <c r="U4159" t="s">
        <v>82</v>
      </c>
      <c r="V4159" t="s">
        <v>83</v>
      </c>
      <c r="W4159" t="s">
        <v>109</v>
      </c>
      <c r="X4159" t="s"/>
      <c r="Y4159" t="s">
        <v>85</v>
      </c>
      <c r="Z4159">
        <f>HYPERLINK("https://hotel-media.eclerx.com/savepage/tk_1546241328100673_sr_188.html","info")</f>
        <v/>
      </c>
      <c r="AA4159" t="n">
        <v>29343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30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231325</v>
      </c>
      <c r="AZ4159" t="s">
        <v>555</v>
      </c>
      <c r="BA4159" t="s"/>
      <c r="BB4159" t="n">
        <v>5</v>
      </c>
      <c r="BC4159" t="n">
        <v>52.551593</v>
      </c>
      <c r="BD4159" t="n">
        <v>52.551593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551</v>
      </c>
      <c r="F4160" t="n">
        <v>529935</v>
      </c>
      <c r="G4160" t="s">
        <v>74</v>
      </c>
      <c r="H4160" t="s">
        <v>75</v>
      </c>
      <c r="I4160" t="s"/>
      <c r="J4160" t="s">
        <v>74</v>
      </c>
      <c r="K4160" t="n">
        <v>132</v>
      </c>
      <c r="L4160" t="s">
        <v>76</v>
      </c>
      <c r="M4160" t="s"/>
      <c r="N4160" t="s">
        <v>560</v>
      </c>
      <c r="O4160" t="s">
        <v>78</v>
      </c>
      <c r="P4160" t="s">
        <v>553</v>
      </c>
      <c r="Q4160" t="s"/>
      <c r="R4160" t="s">
        <v>112</v>
      </c>
      <c r="S4160" t="s">
        <v>556</v>
      </c>
      <c r="T4160" t="s">
        <v>81</v>
      </c>
      <c r="U4160" t="s">
        <v>82</v>
      </c>
      <c r="V4160" t="s">
        <v>83</v>
      </c>
      <c r="W4160" t="s">
        <v>109</v>
      </c>
      <c r="X4160" t="s"/>
      <c r="Y4160" t="s">
        <v>85</v>
      </c>
      <c r="Z4160">
        <f>HYPERLINK("https://hotel-media.eclerx.com/savepage/tk_1546241328100673_sr_188.html","info")</f>
        <v/>
      </c>
      <c r="AA4160" t="n">
        <v>29343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30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231325</v>
      </c>
      <c r="AZ4160" t="s">
        <v>555</v>
      </c>
      <c r="BA4160" t="s"/>
      <c r="BB4160" t="n">
        <v>5</v>
      </c>
      <c r="BC4160" t="n">
        <v>52.551593</v>
      </c>
      <c r="BD4160" t="n">
        <v>52.551593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551</v>
      </c>
      <c r="F4161" t="n">
        <v>529935</v>
      </c>
      <c r="G4161" t="s">
        <v>74</v>
      </c>
      <c r="H4161" t="s">
        <v>75</v>
      </c>
      <c r="I4161" t="s"/>
      <c r="J4161" t="s">
        <v>74</v>
      </c>
      <c r="K4161" t="n">
        <v>145</v>
      </c>
      <c r="L4161" t="s">
        <v>76</v>
      </c>
      <c r="M4161" t="s"/>
      <c r="N4161" t="s">
        <v>561</v>
      </c>
      <c r="O4161" t="s">
        <v>78</v>
      </c>
      <c r="P4161" t="s">
        <v>553</v>
      </c>
      <c r="Q4161" t="s"/>
      <c r="R4161" t="s">
        <v>112</v>
      </c>
      <c r="S4161" t="s">
        <v>562</v>
      </c>
      <c r="T4161" t="s">
        <v>81</v>
      </c>
      <c r="U4161" t="s">
        <v>82</v>
      </c>
      <c r="V4161" t="s">
        <v>83</v>
      </c>
      <c r="W4161" t="s">
        <v>109</v>
      </c>
      <c r="X4161" t="s"/>
      <c r="Y4161" t="s">
        <v>85</v>
      </c>
      <c r="Z4161">
        <f>HYPERLINK("https://hotel-media.eclerx.com/savepage/tk_1546241328100673_sr_188.html","info")</f>
        <v/>
      </c>
      <c r="AA4161" t="n">
        <v>29343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30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231325</v>
      </c>
      <c r="AZ4161" t="s">
        <v>555</v>
      </c>
      <c r="BA4161" t="s"/>
      <c r="BB4161" t="n">
        <v>5</v>
      </c>
      <c r="BC4161" t="n">
        <v>52.551593</v>
      </c>
      <c r="BD4161" t="n">
        <v>52.551593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551</v>
      </c>
      <c r="F4162" t="n">
        <v>529935</v>
      </c>
      <c r="G4162" t="s">
        <v>74</v>
      </c>
      <c r="H4162" t="s">
        <v>75</v>
      </c>
      <c r="I4162" t="s"/>
      <c r="J4162" t="s">
        <v>74</v>
      </c>
      <c r="K4162" t="n">
        <v>145</v>
      </c>
      <c r="L4162" t="s">
        <v>76</v>
      </c>
      <c r="M4162" t="s"/>
      <c r="N4162" t="s">
        <v>561</v>
      </c>
      <c r="O4162" t="s">
        <v>78</v>
      </c>
      <c r="P4162" t="s">
        <v>553</v>
      </c>
      <c r="Q4162" t="s"/>
      <c r="R4162" t="s">
        <v>112</v>
      </c>
      <c r="S4162" t="s">
        <v>562</v>
      </c>
      <c r="T4162" t="s">
        <v>81</v>
      </c>
      <c r="U4162" t="s">
        <v>82</v>
      </c>
      <c r="V4162" t="s">
        <v>83</v>
      </c>
      <c r="W4162" t="s">
        <v>109</v>
      </c>
      <c r="X4162" t="s"/>
      <c r="Y4162" t="s">
        <v>85</v>
      </c>
      <c r="Z4162">
        <f>HYPERLINK("https://hotel-media.eclerx.com/savepage/tk_1546241328100673_sr_188.html","info")</f>
        <v/>
      </c>
      <c r="AA4162" t="n">
        <v>29343</v>
      </c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30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231325</v>
      </c>
      <c r="AZ4162" t="s">
        <v>555</v>
      </c>
      <c r="BA4162" t="s"/>
      <c r="BB4162" t="n">
        <v>5</v>
      </c>
      <c r="BC4162" t="n">
        <v>52.551593</v>
      </c>
      <c r="BD4162" t="n">
        <v>52.551593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551</v>
      </c>
      <c r="F4163" t="n">
        <v>529935</v>
      </c>
      <c r="G4163" t="s">
        <v>74</v>
      </c>
      <c r="H4163" t="s">
        <v>75</v>
      </c>
      <c r="I4163" t="s"/>
      <c r="J4163" t="s">
        <v>74</v>
      </c>
      <c r="K4163" t="n">
        <v>145</v>
      </c>
      <c r="L4163" t="s">
        <v>76</v>
      </c>
      <c r="M4163" t="s"/>
      <c r="N4163" t="s">
        <v>561</v>
      </c>
      <c r="O4163" t="s">
        <v>78</v>
      </c>
      <c r="P4163" t="s">
        <v>553</v>
      </c>
      <c r="Q4163" t="s"/>
      <c r="R4163" t="s">
        <v>112</v>
      </c>
      <c r="S4163" t="s">
        <v>562</v>
      </c>
      <c r="T4163" t="s">
        <v>81</v>
      </c>
      <c r="U4163" t="s">
        <v>82</v>
      </c>
      <c r="V4163" t="s">
        <v>83</v>
      </c>
      <c r="W4163" t="s">
        <v>109</v>
      </c>
      <c r="X4163" t="s"/>
      <c r="Y4163" t="s">
        <v>85</v>
      </c>
      <c r="Z4163">
        <f>HYPERLINK("https://hotel-media.eclerx.com/savepage/tk_1546241328100673_sr_188.html","info")</f>
        <v/>
      </c>
      <c r="AA4163" t="n">
        <v>29343</v>
      </c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30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231325</v>
      </c>
      <c r="AZ4163" t="s">
        <v>555</v>
      </c>
      <c r="BA4163" t="s"/>
      <c r="BB4163" t="n">
        <v>5</v>
      </c>
      <c r="BC4163" t="n">
        <v>52.551593</v>
      </c>
      <c r="BD4163" t="n">
        <v>52.551593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551</v>
      </c>
      <c r="F4164" t="n">
        <v>529935</v>
      </c>
      <c r="G4164" t="s">
        <v>74</v>
      </c>
      <c r="H4164" t="s">
        <v>75</v>
      </c>
      <c r="I4164" t="s"/>
      <c r="J4164" t="s">
        <v>74</v>
      </c>
      <c r="K4164" t="n">
        <v>157</v>
      </c>
      <c r="L4164" t="s">
        <v>76</v>
      </c>
      <c r="M4164" t="s"/>
      <c r="N4164" t="s">
        <v>563</v>
      </c>
      <c r="O4164" t="s">
        <v>78</v>
      </c>
      <c r="P4164" t="s">
        <v>553</v>
      </c>
      <c r="Q4164" t="s"/>
      <c r="R4164" t="s">
        <v>112</v>
      </c>
      <c r="S4164" t="s">
        <v>564</v>
      </c>
      <c r="T4164" t="s">
        <v>81</v>
      </c>
      <c r="U4164" t="s">
        <v>82</v>
      </c>
      <c r="V4164" t="s">
        <v>83</v>
      </c>
      <c r="W4164" t="s">
        <v>109</v>
      </c>
      <c r="X4164" t="s"/>
      <c r="Y4164" t="s">
        <v>85</v>
      </c>
      <c r="Z4164">
        <f>HYPERLINK("https://hotel-media.eclerx.com/savepage/tk_1546241328100673_sr_188.html","info")</f>
        <v/>
      </c>
      <c r="AA4164" t="n">
        <v>29343</v>
      </c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30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231325</v>
      </c>
      <c r="AZ4164" t="s">
        <v>555</v>
      </c>
      <c r="BA4164" t="s"/>
      <c r="BB4164" t="n">
        <v>5</v>
      </c>
      <c r="BC4164" t="n">
        <v>52.551593</v>
      </c>
      <c r="BD4164" t="n">
        <v>52.551593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551</v>
      </c>
      <c r="F4165" t="n">
        <v>529935</v>
      </c>
      <c r="G4165" t="s">
        <v>74</v>
      </c>
      <c r="H4165" t="s">
        <v>75</v>
      </c>
      <c r="I4165" t="s"/>
      <c r="J4165" t="s">
        <v>74</v>
      </c>
      <c r="K4165" t="n">
        <v>168</v>
      </c>
      <c r="L4165" t="s">
        <v>76</v>
      </c>
      <c r="M4165" t="s"/>
      <c r="N4165" t="s">
        <v>399</v>
      </c>
      <c r="O4165" t="s">
        <v>78</v>
      </c>
      <c r="P4165" t="s">
        <v>553</v>
      </c>
      <c r="Q4165" t="s"/>
      <c r="R4165" t="s">
        <v>112</v>
      </c>
      <c r="S4165" t="s">
        <v>565</v>
      </c>
      <c r="T4165" t="s">
        <v>81</v>
      </c>
      <c r="U4165" t="s">
        <v>82</v>
      </c>
      <c r="V4165" t="s">
        <v>83</v>
      </c>
      <c r="W4165" t="s">
        <v>84</v>
      </c>
      <c r="X4165" t="s"/>
      <c r="Y4165" t="s">
        <v>85</v>
      </c>
      <c r="Z4165">
        <f>HYPERLINK("https://hotel-media.eclerx.com/savepage/tk_1546241328100673_sr_188.html","info")</f>
        <v/>
      </c>
      <c r="AA4165" t="n">
        <v>29343</v>
      </c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30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231325</v>
      </c>
      <c r="AZ4165" t="s">
        <v>555</v>
      </c>
      <c r="BA4165" t="s"/>
      <c r="BB4165" t="n">
        <v>5</v>
      </c>
      <c r="BC4165" t="n">
        <v>52.551593</v>
      </c>
      <c r="BD4165" t="n">
        <v>52.551593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551</v>
      </c>
      <c r="F4166" t="n">
        <v>529935</v>
      </c>
      <c r="G4166" t="s">
        <v>74</v>
      </c>
      <c r="H4166" t="s">
        <v>75</v>
      </c>
      <c r="I4166" t="s"/>
      <c r="J4166" t="s">
        <v>74</v>
      </c>
      <c r="K4166" t="n">
        <v>168</v>
      </c>
      <c r="L4166" t="s">
        <v>76</v>
      </c>
      <c r="M4166" t="s"/>
      <c r="N4166" t="s">
        <v>557</v>
      </c>
      <c r="O4166" t="s">
        <v>78</v>
      </c>
      <c r="P4166" t="s">
        <v>553</v>
      </c>
      <c r="Q4166" t="s"/>
      <c r="R4166" t="s">
        <v>112</v>
      </c>
      <c r="S4166" t="s">
        <v>565</v>
      </c>
      <c r="T4166" t="s">
        <v>81</v>
      </c>
      <c r="U4166" t="s">
        <v>82</v>
      </c>
      <c r="V4166" t="s">
        <v>83</v>
      </c>
      <c r="W4166" t="s">
        <v>84</v>
      </c>
      <c r="X4166" t="s"/>
      <c r="Y4166" t="s">
        <v>85</v>
      </c>
      <c r="Z4166">
        <f>HYPERLINK("https://hotel-media.eclerx.com/savepage/tk_1546241328100673_sr_188.html","info")</f>
        <v/>
      </c>
      <c r="AA4166" t="n">
        <v>29343</v>
      </c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30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231325</v>
      </c>
      <c r="AZ4166" t="s">
        <v>555</v>
      </c>
      <c r="BA4166" t="s"/>
      <c r="BB4166" t="n">
        <v>5</v>
      </c>
      <c r="BC4166" t="n">
        <v>52.551593</v>
      </c>
      <c r="BD4166" t="n">
        <v>52.551593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551</v>
      </c>
      <c r="F4167" t="n">
        <v>529935</v>
      </c>
      <c r="G4167" t="s">
        <v>74</v>
      </c>
      <c r="H4167" t="s">
        <v>75</v>
      </c>
      <c r="I4167" t="s"/>
      <c r="J4167" t="s">
        <v>74</v>
      </c>
      <c r="K4167" t="n">
        <v>168</v>
      </c>
      <c r="L4167" t="s">
        <v>76</v>
      </c>
      <c r="M4167" t="s"/>
      <c r="N4167" t="s">
        <v>558</v>
      </c>
      <c r="O4167" t="s">
        <v>78</v>
      </c>
      <c r="P4167" t="s">
        <v>553</v>
      </c>
      <c r="Q4167" t="s"/>
      <c r="R4167" t="s">
        <v>112</v>
      </c>
      <c r="S4167" t="s">
        <v>565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>
        <f>HYPERLINK("https://hotel-media.eclerx.com/savepage/tk_1546241328100673_sr_188.html","info")</f>
        <v/>
      </c>
      <c r="AA4167" t="n">
        <v>29343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30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231325</v>
      </c>
      <c r="AZ4167" t="s">
        <v>555</v>
      </c>
      <c r="BA4167" t="s"/>
      <c r="BB4167" t="n">
        <v>5</v>
      </c>
      <c r="BC4167" t="n">
        <v>52.551593</v>
      </c>
      <c r="BD4167" t="n">
        <v>52.551593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551</v>
      </c>
      <c r="F4168" t="n">
        <v>529935</v>
      </c>
      <c r="G4168" t="s">
        <v>74</v>
      </c>
      <c r="H4168" t="s">
        <v>75</v>
      </c>
      <c r="I4168" t="s"/>
      <c r="J4168" t="s">
        <v>74</v>
      </c>
      <c r="K4168" t="n">
        <v>168</v>
      </c>
      <c r="L4168" t="s">
        <v>76</v>
      </c>
      <c r="M4168" t="s"/>
      <c r="N4168" t="s">
        <v>399</v>
      </c>
      <c r="O4168" t="s">
        <v>78</v>
      </c>
      <c r="P4168" t="s">
        <v>553</v>
      </c>
      <c r="Q4168" t="s"/>
      <c r="R4168" t="s">
        <v>112</v>
      </c>
      <c r="S4168" t="s">
        <v>565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>
        <f>HYPERLINK("https://hotel-media.eclerx.com/savepage/tk_1546241328100673_sr_188.html","info")</f>
        <v/>
      </c>
      <c r="AA4168" t="n">
        <v>29343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30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231325</v>
      </c>
      <c r="AZ4168" t="s">
        <v>555</v>
      </c>
      <c r="BA4168" t="s"/>
      <c r="BB4168" t="n">
        <v>5</v>
      </c>
      <c r="BC4168" t="n">
        <v>52.551593</v>
      </c>
      <c r="BD4168" t="n">
        <v>52.551593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2691</v>
      </c>
      <c r="F4169" t="n">
        <v>529944</v>
      </c>
      <c r="G4169" t="s">
        <v>74</v>
      </c>
      <c r="H4169" t="s">
        <v>75</v>
      </c>
      <c r="I4169" t="s"/>
      <c r="J4169" t="s">
        <v>74</v>
      </c>
      <c r="K4169" t="n">
        <v>239</v>
      </c>
      <c r="L4169" t="s">
        <v>76</v>
      </c>
      <c r="M4169" t="s"/>
      <c r="N4169" t="s">
        <v>2692</v>
      </c>
      <c r="O4169" t="s">
        <v>78</v>
      </c>
      <c r="P4169" t="s">
        <v>2693</v>
      </c>
      <c r="Q4169" t="s"/>
      <c r="R4169" t="s">
        <v>107</v>
      </c>
      <c r="S4169" t="s">
        <v>2694</v>
      </c>
      <c r="T4169" t="s">
        <v>81</v>
      </c>
      <c r="U4169" t="s">
        <v>82</v>
      </c>
      <c r="V4169" t="s">
        <v>83</v>
      </c>
      <c r="W4169" t="s">
        <v>109</v>
      </c>
      <c r="X4169" t="s"/>
      <c r="Y4169" t="s">
        <v>85</v>
      </c>
      <c r="Z4169">
        <f>HYPERLINK("https://hotel-media.eclerx.com/savepage/tk_15462417281593251_sr_189.html","info")</f>
        <v/>
      </c>
      <c r="AA4169" t="n">
        <v>99075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221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230689</v>
      </c>
      <c r="AZ4169" t="s">
        <v>2695</v>
      </c>
      <c r="BA4169" t="s"/>
      <c r="BB4169" t="n">
        <v>65746</v>
      </c>
      <c r="BC4169" t="n">
        <v>52.514647</v>
      </c>
      <c r="BD4169" t="n">
        <v>52.514647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2691</v>
      </c>
      <c r="F4170" t="n">
        <v>529944</v>
      </c>
      <c r="G4170" t="s">
        <v>74</v>
      </c>
      <c r="H4170" t="s">
        <v>75</v>
      </c>
      <c r="I4170" t="s"/>
      <c r="J4170" t="s">
        <v>74</v>
      </c>
      <c r="K4170" t="n">
        <v>289</v>
      </c>
      <c r="L4170" t="s">
        <v>76</v>
      </c>
      <c r="M4170" t="s"/>
      <c r="N4170" t="s">
        <v>2696</v>
      </c>
      <c r="O4170" t="s">
        <v>78</v>
      </c>
      <c r="P4170" t="s">
        <v>2693</v>
      </c>
      <c r="Q4170" t="s"/>
      <c r="R4170" t="s">
        <v>107</v>
      </c>
      <c r="S4170" t="s">
        <v>2697</v>
      </c>
      <c r="T4170" t="s">
        <v>81</v>
      </c>
      <c r="U4170" t="s">
        <v>82</v>
      </c>
      <c r="V4170" t="s">
        <v>83</v>
      </c>
      <c r="W4170" t="s">
        <v>109</v>
      </c>
      <c r="X4170" t="s"/>
      <c r="Y4170" t="s">
        <v>85</v>
      </c>
      <c r="Z4170">
        <f>HYPERLINK("https://hotel-media.eclerx.com/savepage/tk_15462417281593251_sr_189.html","info")</f>
        <v/>
      </c>
      <c r="AA4170" t="n">
        <v>99075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221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230689</v>
      </c>
      <c r="AZ4170" t="s">
        <v>2695</v>
      </c>
      <c r="BA4170" t="s"/>
      <c r="BB4170" t="n">
        <v>65746</v>
      </c>
      <c r="BC4170" t="n">
        <v>52.514647</v>
      </c>
      <c r="BD4170" t="n">
        <v>52.514647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2691</v>
      </c>
      <c r="F4171" t="n">
        <v>529944</v>
      </c>
      <c r="G4171" t="s">
        <v>74</v>
      </c>
      <c r="H4171" t="s">
        <v>75</v>
      </c>
      <c r="I4171" t="s"/>
      <c r="J4171" t="s">
        <v>74</v>
      </c>
      <c r="K4171" t="n">
        <v>239</v>
      </c>
      <c r="L4171" t="s">
        <v>76</v>
      </c>
      <c r="M4171" t="s"/>
      <c r="N4171" t="s">
        <v>2698</v>
      </c>
      <c r="O4171" t="s">
        <v>78</v>
      </c>
      <c r="P4171" t="s">
        <v>2693</v>
      </c>
      <c r="Q4171" t="s"/>
      <c r="R4171" t="s">
        <v>107</v>
      </c>
      <c r="S4171" t="s">
        <v>2694</v>
      </c>
      <c r="T4171" t="s">
        <v>81</v>
      </c>
      <c r="U4171" t="s">
        <v>82</v>
      </c>
      <c r="V4171" t="s">
        <v>83</v>
      </c>
      <c r="W4171" t="s">
        <v>109</v>
      </c>
      <c r="X4171" t="s"/>
      <c r="Y4171" t="s">
        <v>85</v>
      </c>
      <c r="Z4171">
        <f>HYPERLINK("https://hotel-media.eclerx.com/savepage/tk_15462417281593251_sr_189.html","info")</f>
        <v/>
      </c>
      <c r="AA4171" t="n">
        <v>99075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221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230689</v>
      </c>
      <c r="AZ4171" t="s">
        <v>2695</v>
      </c>
      <c r="BA4171" t="s"/>
      <c r="BB4171" t="n">
        <v>65746</v>
      </c>
      <c r="BC4171" t="n">
        <v>52.514647</v>
      </c>
      <c r="BD4171" t="n">
        <v>52.514647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2691</v>
      </c>
      <c r="F4172" t="n">
        <v>529944</v>
      </c>
      <c r="G4172" t="s">
        <v>74</v>
      </c>
      <c r="H4172" t="s">
        <v>75</v>
      </c>
      <c r="I4172" t="s"/>
      <c r="J4172" t="s">
        <v>74</v>
      </c>
      <c r="K4172" t="n">
        <v>260.5</v>
      </c>
      <c r="L4172" t="s">
        <v>76</v>
      </c>
      <c r="M4172" t="s"/>
      <c r="N4172" t="s">
        <v>2698</v>
      </c>
      <c r="O4172" t="s">
        <v>78</v>
      </c>
      <c r="P4172" t="s">
        <v>2693</v>
      </c>
      <c r="Q4172" t="s"/>
      <c r="R4172" t="s">
        <v>107</v>
      </c>
      <c r="S4172" t="s">
        <v>2699</v>
      </c>
      <c r="T4172" t="s">
        <v>81</v>
      </c>
      <c r="U4172" t="s">
        <v>82</v>
      </c>
      <c r="V4172" t="s">
        <v>83</v>
      </c>
      <c r="W4172" t="s">
        <v>109</v>
      </c>
      <c r="X4172" t="s"/>
      <c r="Y4172" t="s">
        <v>85</v>
      </c>
      <c r="Z4172">
        <f>HYPERLINK("https://hotel-media.eclerx.com/savepage/tk_15462417281593251_sr_189.html","info")</f>
        <v/>
      </c>
      <c r="AA4172" t="n">
        <v>99075</v>
      </c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221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230689</v>
      </c>
      <c r="AZ4172" t="s">
        <v>2695</v>
      </c>
      <c r="BA4172" t="s"/>
      <c r="BB4172" t="n">
        <v>65746</v>
      </c>
      <c r="BC4172" t="n">
        <v>52.514647</v>
      </c>
      <c r="BD4172" t="n">
        <v>52.514647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2691</v>
      </c>
      <c r="F4173" t="n">
        <v>529944</v>
      </c>
      <c r="G4173" t="s">
        <v>74</v>
      </c>
      <c r="H4173" t="s">
        <v>75</v>
      </c>
      <c r="I4173" t="s"/>
      <c r="J4173" t="s">
        <v>74</v>
      </c>
      <c r="K4173" t="n">
        <v>260.5</v>
      </c>
      <c r="L4173" t="s">
        <v>76</v>
      </c>
      <c r="M4173" t="s"/>
      <c r="N4173" t="s">
        <v>2698</v>
      </c>
      <c r="O4173" t="s">
        <v>78</v>
      </c>
      <c r="P4173" t="s">
        <v>2693</v>
      </c>
      <c r="Q4173" t="s"/>
      <c r="R4173" t="s">
        <v>107</v>
      </c>
      <c r="S4173" t="s">
        <v>2699</v>
      </c>
      <c r="T4173" t="s">
        <v>81</v>
      </c>
      <c r="U4173" t="s">
        <v>82</v>
      </c>
      <c r="V4173" t="s">
        <v>83</v>
      </c>
      <c r="W4173" t="s">
        <v>109</v>
      </c>
      <c r="X4173" t="s"/>
      <c r="Y4173" t="s">
        <v>85</v>
      </c>
      <c r="Z4173">
        <f>HYPERLINK("https://hotel-media.eclerx.com/savepage/tk_15462417281593251_sr_189.html","info")</f>
        <v/>
      </c>
      <c r="AA4173" t="n">
        <v>99075</v>
      </c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221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230689</v>
      </c>
      <c r="AZ4173" t="s">
        <v>2695</v>
      </c>
      <c r="BA4173" t="s"/>
      <c r="BB4173" t="n">
        <v>65746</v>
      </c>
      <c r="BC4173" t="n">
        <v>52.514647</v>
      </c>
      <c r="BD4173" t="n">
        <v>52.514647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2691</v>
      </c>
      <c r="F4174" t="n">
        <v>529944</v>
      </c>
      <c r="G4174" t="s">
        <v>74</v>
      </c>
      <c r="H4174" t="s">
        <v>75</v>
      </c>
      <c r="I4174" t="s"/>
      <c r="J4174" t="s">
        <v>74</v>
      </c>
      <c r="K4174" t="n">
        <v>264</v>
      </c>
      <c r="L4174" t="s">
        <v>76</v>
      </c>
      <c r="M4174" t="s"/>
      <c r="N4174" t="s">
        <v>2700</v>
      </c>
      <c r="O4174" t="s">
        <v>78</v>
      </c>
      <c r="P4174" t="s">
        <v>2693</v>
      </c>
      <c r="Q4174" t="s"/>
      <c r="R4174" t="s">
        <v>107</v>
      </c>
      <c r="S4174" t="s">
        <v>2701</v>
      </c>
      <c r="T4174" t="s">
        <v>81</v>
      </c>
      <c r="U4174" t="s">
        <v>82</v>
      </c>
      <c r="V4174" t="s">
        <v>83</v>
      </c>
      <c r="W4174" t="s">
        <v>109</v>
      </c>
      <c r="X4174" t="s"/>
      <c r="Y4174" t="s">
        <v>85</v>
      </c>
      <c r="Z4174">
        <f>HYPERLINK("https://hotel-media.eclerx.com/savepage/tk_15462417281593251_sr_189.html","info")</f>
        <v/>
      </c>
      <c r="AA4174" t="n">
        <v>99075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221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230689</v>
      </c>
      <c r="AZ4174" t="s">
        <v>2695</v>
      </c>
      <c r="BA4174" t="s"/>
      <c r="BB4174" t="n">
        <v>65746</v>
      </c>
      <c r="BC4174" t="n">
        <v>52.514647</v>
      </c>
      <c r="BD4174" t="n">
        <v>52.514647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2691</v>
      </c>
      <c r="F4175" t="n">
        <v>529944</v>
      </c>
      <c r="G4175" t="s">
        <v>74</v>
      </c>
      <c r="H4175" t="s">
        <v>75</v>
      </c>
      <c r="I4175" t="s"/>
      <c r="J4175" t="s">
        <v>74</v>
      </c>
      <c r="K4175" t="n">
        <v>264</v>
      </c>
      <c r="L4175" t="s">
        <v>76</v>
      </c>
      <c r="M4175" t="s"/>
      <c r="N4175" t="s">
        <v>2700</v>
      </c>
      <c r="O4175" t="s">
        <v>78</v>
      </c>
      <c r="P4175" t="s">
        <v>2693</v>
      </c>
      <c r="Q4175" t="s"/>
      <c r="R4175" t="s">
        <v>107</v>
      </c>
      <c r="S4175" t="s">
        <v>2701</v>
      </c>
      <c r="T4175" t="s">
        <v>81</v>
      </c>
      <c r="U4175" t="s">
        <v>82</v>
      </c>
      <c r="V4175" t="s">
        <v>83</v>
      </c>
      <c r="W4175" t="s">
        <v>109</v>
      </c>
      <c r="X4175" t="s"/>
      <c r="Y4175" t="s">
        <v>85</v>
      </c>
      <c r="Z4175">
        <f>HYPERLINK("https://hotel-media.eclerx.com/savepage/tk_15462417281593251_sr_189.html","info")</f>
        <v/>
      </c>
      <c r="AA4175" t="n">
        <v>99075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221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230689</v>
      </c>
      <c r="AZ4175" t="s">
        <v>2695</v>
      </c>
      <c r="BA4175" t="s"/>
      <c r="BB4175" t="n">
        <v>65746</v>
      </c>
      <c r="BC4175" t="n">
        <v>52.514647</v>
      </c>
      <c r="BD4175" t="n">
        <v>52.514647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2691</v>
      </c>
      <c r="F4176" t="n">
        <v>529944</v>
      </c>
      <c r="G4176" t="s">
        <v>74</v>
      </c>
      <c r="H4176" t="s">
        <v>75</v>
      </c>
      <c r="I4176" t="s"/>
      <c r="J4176" t="s">
        <v>74</v>
      </c>
      <c r="K4176" t="n">
        <v>283</v>
      </c>
      <c r="L4176" t="s">
        <v>76</v>
      </c>
      <c r="M4176" t="s"/>
      <c r="N4176" t="s">
        <v>2698</v>
      </c>
      <c r="O4176" t="s">
        <v>78</v>
      </c>
      <c r="P4176" t="s">
        <v>2693</v>
      </c>
      <c r="Q4176" t="s"/>
      <c r="R4176" t="s">
        <v>107</v>
      </c>
      <c r="S4176" t="s">
        <v>2702</v>
      </c>
      <c r="T4176" t="s">
        <v>81</v>
      </c>
      <c r="U4176" t="s">
        <v>82</v>
      </c>
      <c r="V4176" t="s">
        <v>83</v>
      </c>
      <c r="W4176" t="s">
        <v>84</v>
      </c>
      <c r="X4176" t="s"/>
      <c r="Y4176" t="s">
        <v>85</v>
      </c>
      <c r="Z4176">
        <f>HYPERLINK("https://hotel-media.eclerx.com/savepage/tk_15462417281593251_sr_189.html","info")</f>
        <v/>
      </c>
      <c r="AA4176" t="n">
        <v>99075</v>
      </c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221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230689</v>
      </c>
      <c r="AZ4176" t="s">
        <v>2695</v>
      </c>
      <c r="BA4176" t="s"/>
      <c r="BB4176" t="n">
        <v>65746</v>
      </c>
      <c r="BC4176" t="n">
        <v>52.514647</v>
      </c>
      <c r="BD4176" t="n">
        <v>52.514647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2691</v>
      </c>
      <c r="F4177" t="n">
        <v>529944</v>
      </c>
      <c r="G4177" t="s">
        <v>74</v>
      </c>
      <c r="H4177" t="s">
        <v>75</v>
      </c>
      <c r="I4177" t="s"/>
      <c r="J4177" t="s">
        <v>74</v>
      </c>
      <c r="K4177" t="n">
        <v>285.5</v>
      </c>
      <c r="L4177" t="s">
        <v>76</v>
      </c>
      <c r="M4177" t="s"/>
      <c r="N4177" t="s">
        <v>2700</v>
      </c>
      <c r="O4177" t="s">
        <v>78</v>
      </c>
      <c r="P4177" t="s">
        <v>2693</v>
      </c>
      <c r="Q4177" t="s"/>
      <c r="R4177" t="s">
        <v>107</v>
      </c>
      <c r="S4177" t="s">
        <v>2703</v>
      </c>
      <c r="T4177" t="s">
        <v>81</v>
      </c>
      <c r="U4177" t="s">
        <v>82</v>
      </c>
      <c r="V4177" t="s">
        <v>83</v>
      </c>
      <c r="W4177" t="s">
        <v>109</v>
      </c>
      <c r="X4177" t="s"/>
      <c r="Y4177" t="s">
        <v>85</v>
      </c>
      <c r="Z4177">
        <f>HYPERLINK("https://hotel-media.eclerx.com/savepage/tk_15462417281593251_sr_189.html","info")</f>
        <v/>
      </c>
      <c r="AA4177" t="n">
        <v>99075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221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230689</v>
      </c>
      <c r="AZ4177" t="s">
        <v>2695</v>
      </c>
      <c r="BA4177" t="s"/>
      <c r="BB4177" t="n">
        <v>65746</v>
      </c>
      <c r="BC4177" t="n">
        <v>52.514647</v>
      </c>
      <c r="BD4177" t="n">
        <v>52.514647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2691</v>
      </c>
      <c r="F4178" t="n">
        <v>529944</v>
      </c>
      <c r="G4178" t="s">
        <v>74</v>
      </c>
      <c r="H4178" t="s">
        <v>75</v>
      </c>
      <c r="I4178" t="s"/>
      <c r="J4178" t="s">
        <v>74</v>
      </c>
      <c r="K4178" t="n">
        <v>285.5</v>
      </c>
      <c r="L4178" t="s">
        <v>76</v>
      </c>
      <c r="M4178" t="s"/>
      <c r="N4178" t="s">
        <v>2700</v>
      </c>
      <c r="O4178" t="s">
        <v>78</v>
      </c>
      <c r="P4178" t="s">
        <v>2693</v>
      </c>
      <c r="Q4178" t="s"/>
      <c r="R4178" t="s">
        <v>107</v>
      </c>
      <c r="S4178" t="s">
        <v>2703</v>
      </c>
      <c r="T4178" t="s">
        <v>81</v>
      </c>
      <c r="U4178" t="s">
        <v>82</v>
      </c>
      <c r="V4178" t="s">
        <v>83</v>
      </c>
      <c r="W4178" t="s">
        <v>109</v>
      </c>
      <c r="X4178" t="s"/>
      <c r="Y4178" t="s">
        <v>85</v>
      </c>
      <c r="Z4178">
        <f>HYPERLINK("https://hotel-media.eclerx.com/savepage/tk_15462417281593251_sr_189.html","info")</f>
        <v/>
      </c>
      <c r="AA4178" t="n">
        <v>99075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221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230689</v>
      </c>
      <c r="AZ4178" t="s">
        <v>2695</v>
      </c>
      <c r="BA4178" t="s"/>
      <c r="BB4178" t="n">
        <v>65746</v>
      </c>
      <c r="BC4178" t="n">
        <v>52.514647</v>
      </c>
      <c r="BD4178" t="n">
        <v>52.514647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2691</v>
      </c>
      <c r="F4179" t="n">
        <v>529944</v>
      </c>
      <c r="G4179" t="s">
        <v>74</v>
      </c>
      <c r="H4179" t="s">
        <v>75</v>
      </c>
      <c r="I4179" t="s"/>
      <c r="J4179" t="s">
        <v>74</v>
      </c>
      <c r="K4179" t="n">
        <v>304.5</v>
      </c>
      <c r="L4179" t="s">
        <v>76</v>
      </c>
      <c r="M4179" t="s"/>
      <c r="N4179" t="s">
        <v>2698</v>
      </c>
      <c r="O4179" t="s">
        <v>78</v>
      </c>
      <c r="P4179" t="s">
        <v>2693</v>
      </c>
      <c r="Q4179" t="s"/>
      <c r="R4179" t="s">
        <v>107</v>
      </c>
      <c r="S4179" t="s">
        <v>2704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>
        <f>HYPERLINK("https://hotel-media.eclerx.com/savepage/tk_15462417281593251_sr_189.html","info")</f>
        <v/>
      </c>
      <c r="AA4179" t="n">
        <v>99075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221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230689</v>
      </c>
      <c r="AZ4179" t="s">
        <v>2695</v>
      </c>
      <c r="BA4179" t="s"/>
      <c r="BB4179" t="n">
        <v>65746</v>
      </c>
      <c r="BC4179" t="n">
        <v>52.514647</v>
      </c>
      <c r="BD4179" t="n">
        <v>52.514647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2691</v>
      </c>
      <c r="F4180" t="n">
        <v>529944</v>
      </c>
      <c r="G4180" t="s">
        <v>74</v>
      </c>
      <c r="H4180" t="s">
        <v>75</v>
      </c>
      <c r="I4180" t="s"/>
      <c r="J4180" t="s">
        <v>74</v>
      </c>
      <c r="K4180" t="n">
        <v>308</v>
      </c>
      <c r="L4180" t="s">
        <v>76</v>
      </c>
      <c r="M4180" t="s"/>
      <c r="N4180" t="s">
        <v>2700</v>
      </c>
      <c r="O4180" t="s">
        <v>78</v>
      </c>
      <c r="P4180" t="s">
        <v>2693</v>
      </c>
      <c r="Q4180" t="s"/>
      <c r="R4180" t="s">
        <v>107</v>
      </c>
      <c r="S4180" t="s">
        <v>2705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>
        <f>HYPERLINK("https://hotel-media.eclerx.com/savepage/tk_15462417281593251_sr_189.html","info")</f>
        <v/>
      </c>
      <c r="AA4180" t="n">
        <v>99075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221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230689</v>
      </c>
      <c r="AZ4180" t="s">
        <v>2695</v>
      </c>
      <c r="BA4180" t="s"/>
      <c r="BB4180" t="n">
        <v>65746</v>
      </c>
      <c r="BC4180" t="n">
        <v>52.514647</v>
      </c>
      <c r="BD4180" t="n">
        <v>52.514647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2691</v>
      </c>
      <c r="F4181" t="n">
        <v>529944</v>
      </c>
      <c r="G4181" t="s">
        <v>74</v>
      </c>
      <c r="H4181" t="s">
        <v>75</v>
      </c>
      <c r="I4181" t="s"/>
      <c r="J4181" t="s">
        <v>74</v>
      </c>
      <c r="K4181" t="n">
        <v>314</v>
      </c>
      <c r="L4181" t="s">
        <v>76</v>
      </c>
      <c r="M4181" t="s"/>
      <c r="N4181" t="s">
        <v>2706</v>
      </c>
      <c r="O4181" t="s">
        <v>78</v>
      </c>
      <c r="P4181" t="s">
        <v>2693</v>
      </c>
      <c r="Q4181" t="s"/>
      <c r="R4181" t="s">
        <v>107</v>
      </c>
      <c r="S4181" t="s">
        <v>2707</v>
      </c>
      <c r="T4181" t="s">
        <v>81</v>
      </c>
      <c r="U4181" t="s">
        <v>82</v>
      </c>
      <c r="V4181" t="s">
        <v>83</v>
      </c>
      <c r="W4181" t="s">
        <v>109</v>
      </c>
      <c r="X4181" t="s"/>
      <c r="Y4181" t="s">
        <v>85</v>
      </c>
      <c r="Z4181">
        <f>HYPERLINK("https://hotel-media.eclerx.com/savepage/tk_15462417281593251_sr_189.html","info")</f>
        <v/>
      </c>
      <c r="AA4181" t="n">
        <v>99075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221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230689</v>
      </c>
      <c r="AZ4181" t="s">
        <v>2695</v>
      </c>
      <c r="BA4181" t="s"/>
      <c r="BB4181" t="n">
        <v>65746</v>
      </c>
      <c r="BC4181" t="n">
        <v>52.514647</v>
      </c>
      <c r="BD4181" t="n">
        <v>52.514647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2691</v>
      </c>
      <c r="F4182" t="n">
        <v>529944</v>
      </c>
      <c r="G4182" t="s">
        <v>74</v>
      </c>
      <c r="H4182" t="s">
        <v>75</v>
      </c>
      <c r="I4182" t="s"/>
      <c r="J4182" t="s">
        <v>74</v>
      </c>
      <c r="K4182" t="n">
        <v>314</v>
      </c>
      <c r="L4182" t="s">
        <v>76</v>
      </c>
      <c r="M4182" t="s"/>
      <c r="N4182" t="s">
        <v>2708</v>
      </c>
      <c r="O4182" t="s">
        <v>78</v>
      </c>
      <c r="P4182" t="s">
        <v>2693</v>
      </c>
      <c r="Q4182" t="s"/>
      <c r="R4182" t="s">
        <v>107</v>
      </c>
      <c r="S4182" t="s">
        <v>2707</v>
      </c>
      <c r="T4182" t="s">
        <v>81</v>
      </c>
      <c r="U4182" t="s">
        <v>82</v>
      </c>
      <c r="V4182" t="s">
        <v>83</v>
      </c>
      <c r="W4182" t="s">
        <v>109</v>
      </c>
      <c r="X4182" t="s"/>
      <c r="Y4182" t="s">
        <v>85</v>
      </c>
      <c r="Z4182">
        <f>HYPERLINK("https://hotel-media.eclerx.com/savepage/tk_15462417281593251_sr_189.html","info")</f>
        <v/>
      </c>
      <c r="AA4182" t="n">
        <v>99075</v>
      </c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221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230689</v>
      </c>
      <c r="AZ4182" t="s">
        <v>2695</v>
      </c>
      <c r="BA4182" t="s"/>
      <c r="BB4182" t="n">
        <v>65746</v>
      </c>
      <c r="BC4182" t="n">
        <v>52.514647</v>
      </c>
      <c r="BD4182" t="n">
        <v>52.514647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2691</v>
      </c>
      <c r="F4183" t="n">
        <v>529944</v>
      </c>
      <c r="G4183" t="s">
        <v>74</v>
      </c>
      <c r="H4183" t="s">
        <v>75</v>
      </c>
      <c r="I4183" t="s"/>
      <c r="J4183" t="s">
        <v>74</v>
      </c>
      <c r="K4183" t="n">
        <v>314</v>
      </c>
      <c r="L4183" t="s">
        <v>76</v>
      </c>
      <c r="M4183" t="s"/>
      <c r="N4183" t="s">
        <v>2708</v>
      </c>
      <c r="O4183" t="s">
        <v>78</v>
      </c>
      <c r="P4183" t="s">
        <v>2693</v>
      </c>
      <c r="Q4183" t="s"/>
      <c r="R4183" t="s">
        <v>107</v>
      </c>
      <c r="S4183" t="s">
        <v>2707</v>
      </c>
      <c r="T4183" t="s">
        <v>81</v>
      </c>
      <c r="U4183" t="s">
        <v>82</v>
      </c>
      <c r="V4183" t="s">
        <v>83</v>
      </c>
      <c r="W4183" t="s">
        <v>109</v>
      </c>
      <c r="X4183" t="s"/>
      <c r="Y4183" t="s">
        <v>85</v>
      </c>
      <c r="Z4183">
        <f>HYPERLINK("https://hotel-media.eclerx.com/savepage/tk_15462417281593251_sr_189.html","info")</f>
        <v/>
      </c>
      <c r="AA4183" t="n">
        <v>99075</v>
      </c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221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230689</v>
      </c>
      <c r="AZ4183" t="s">
        <v>2695</v>
      </c>
      <c r="BA4183" t="s"/>
      <c r="BB4183" t="n">
        <v>65746</v>
      </c>
      <c r="BC4183" t="n">
        <v>52.514647</v>
      </c>
      <c r="BD4183" t="n">
        <v>52.514647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2691</v>
      </c>
      <c r="F4184" t="n">
        <v>529944</v>
      </c>
      <c r="G4184" t="s">
        <v>74</v>
      </c>
      <c r="H4184" t="s">
        <v>75</v>
      </c>
      <c r="I4184" t="s"/>
      <c r="J4184" t="s">
        <v>74</v>
      </c>
      <c r="K4184" t="n">
        <v>329.5</v>
      </c>
      <c r="L4184" t="s">
        <v>76</v>
      </c>
      <c r="M4184" t="s"/>
      <c r="N4184" t="s">
        <v>2700</v>
      </c>
      <c r="O4184" t="s">
        <v>78</v>
      </c>
      <c r="P4184" t="s">
        <v>2693</v>
      </c>
      <c r="Q4184" t="s"/>
      <c r="R4184" t="s">
        <v>107</v>
      </c>
      <c r="S4184" t="s">
        <v>2709</v>
      </c>
      <c r="T4184" t="s">
        <v>81</v>
      </c>
      <c r="U4184" t="s">
        <v>82</v>
      </c>
      <c r="V4184" t="s">
        <v>83</v>
      </c>
      <c r="W4184" t="s">
        <v>84</v>
      </c>
      <c r="X4184" t="s"/>
      <c r="Y4184" t="s">
        <v>85</v>
      </c>
      <c r="Z4184">
        <f>HYPERLINK("https://hotel-media.eclerx.com/savepage/tk_15462417281593251_sr_189.html","info")</f>
        <v/>
      </c>
      <c r="AA4184" t="n">
        <v>99075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221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230689</v>
      </c>
      <c r="AZ4184" t="s">
        <v>2695</v>
      </c>
      <c r="BA4184" t="s"/>
      <c r="BB4184" t="n">
        <v>65746</v>
      </c>
      <c r="BC4184" t="n">
        <v>52.514647</v>
      </c>
      <c r="BD4184" t="n">
        <v>52.514647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2691</v>
      </c>
      <c r="F4185" t="n">
        <v>529944</v>
      </c>
      <c r="G4185" t="s">
        <v>74</v>
      </c>
      <c r="H4185" t="s">
        <v>75</v>
      </c>
      <c r="I4185" t="s"/>
      <c r="J4185" t="s">
        <v>74</v>
      </c>
      <c r="K4185" t="n">
        <v>333</v>
      </c>
      <c r="L4185" t="s">
        <v>76</v>
      </c>
      <c r="M4185" t="s"/>
      <c r="N4185" t="s">
        <v>2696</v>
      </c>
      <c r="O4185" t="s">
        <v>78</v>
      </c>
      <c r="P4185" t="s">
        <v>2693</v>
      </c>
      <c r="Q4185" t="s"/>
      <c r="R4185" t="s">
        <v>107</v>
      </c>
      <c r="S4185" t="s">
        <v>2710</v>
      </c>
      <c r="T4185" t="s">
        <v>81</v>
      </c>
      <c r="U4185" t="s">
        <v>82</v>
      </c>
      <c r="V4185" t="s">
        <v>83</v>
      </c>
      <c r="W4185" t="s">
        <v>84</v>
      </c>
      <c r="X4185" t="s"/>
      <c r="Y4185" t="s">
        <v>85</v>
      </c>
      <c r="Z4185">
        <f>HYPERLINK("https://hotel-media.eclerx.com/savepage/tk_15462417281593251_sr_189.html","info")</f>
        <v/>
      </c>
      <c r="AA4185" t="n">
        <v>99075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221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230689</v>
      </c>
      <c r="AZ4185" t="s">
        <v>2695</v>
      </c>
      <c r="BA4185" t="s"/>
      <c r="BB4185" t="n">
        <v>65746</v>
      </c>
      <c r="BC4185" t="n">
        <v>52.514647</v>
      </c>
      <c r="BD4185" t="n">
        <v>52.514647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2691</v>
      </c>
      <c r="F4186" t="n">
        <v>529944</v>
      </c>
      <c r="G4186" t="s">
        <v>74</v>
      </c>
      <c r="H4186" t="s">
        <v>75</v>
      </c>
      <c r="I4186" t="s"/>
      <c r="J4186" t="s">
        <v>74</v>
      </c>
      <c r="K4186" t="n">
        <v>333</v>
      </c>
      <c r="L4186" t="s">
        <v>76</v>
      </c>
      <c r="M4186" t="s"/>
      <c r="N4186" t="s">
        <v>2696</v>
      </c>
      <c r="O4186" t="s">
        <v>78</v>
      </c>
      <c r="P4186" t="s">
        <v>2693</v>
      </c>
      <c r="Q4186" t="s"/>
      <c r="R4186" t="s">
        <v>107</v>
      </c>
      <c r="S4186" t="s">
        <v>2710</v>
      </c>
      <c r="T4186" t="s">
        <v>81</v>
      </c>
      <c r="U4186" t="s">
        <v>82</v>
      </c>
      <c r="V4186" t="s">
        <v>83</v>
      </c>
      <c r="W4186" t="s">
        <v>84</v>
      </c>
      <c r="X4186" t="s"/>
      <c r="Y4186" t="s">
        <v>85</v>
      </c>
      <c r="Z4186">
        <f>HYPERLINK("https://hotel-media.eclerx.com/savepage/tk_15462417281593251_sr_189.html","info")</f>
        <v/>
      </c>
      <c r="AA4186" t="n">
        <v>99075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221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230689</v>
      </c>
      <c r="AZ4186" t="s">
        <v>2695</v>
      </c>
      <c r="BA4186" t="s"/>
      <c r="BB4186" t="n">
        <v>65746</v>
      </c>
      <c r="BC4186" t="n">
        <v>52.514647</v>
      </c>
      <c r="BD4186" t="n">
        <v>52.514647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2691</v>
      </c>
      <c r="F4187" t="n">
        <v>529944</v>
      </c>
      <c r="G4187" t="s">
        <v>74</v>
      </c>
      <c r="H4187" t="s">
        <v>75</v>
      </c>
      <c r="I4187" t="s"/>
      <c r="J4187" t="s">
        <v>74</v>
      </c>
      <c r="K4187" t="n">
        <v>335.5</v>
      </c>
      <c r="L4187" t="s">
        <v>76</v>
      </c>
      <c r="M4187" t="s"/>
      <c r="N4187" t="s">
        <v>2708</v>
      </c>
      <c r="O4187" t="s">
        <v>78</v>
      </c>
      <c r="P4187" t="s">
        <v>2693</v>
      </c>
      <c r="Q4187" t="s"/>
      <c r="R4187" t="s">
        <v>107</v>
      </c>
      <c r="S4187" t="s">
        <v>2711</v>
      </c>
      <c r="T4187" t="s">
        <v>81</v>
      </c>
      <c r="U4187" t="s">
        <v>82</v>
      </c>
      <c r="V4187" t="s">
        <v>83</v>
      </c>
      <c r="W4187" t="s">
        <v>109</v>
      </c>
      <c r="X4187" t="s"/>
      <c r="Y4187" t="s">
        <v>85</v>
      </c>
      <c r="Z4187">
        <f>HYPERLINK("https://hotel-media.eclerx.com/savepage/tk_15462417281593251_sr_189.html","info")</f>
        <v/>
      </c>
      <c r="AA4187" t="n">
        <v>99075</v>
      </c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221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230689</v>
      </c>
      <c r="AZ4187" t="s">
        <v>2695</v>
      </c>
      <c r="BA4187" t="s"/>
      <c r="BB4187" t="n">
        <v>65746</v>
      </c>
      <c r="BC4187" t="n">
        <v>52.514647</v>
      </c>
      <c r="BD4187" t="n">
        <v>52.514647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2691</v>
      </c>
      <c r="F4188" t="n">
        <v>529944</v>
      </c>
      <c r="G4188" t="s">
        <v>74</v>
      </c>
      <c r="H4188" t="s">
        <v>75</v>
      </c>
      <c r="I4188" t="s"/>
      <c r="J4188" t="s">
        <v>74</v>
      </c>
      <c r="K4188" t="n">
        <v>335.5</v>
      </c>
      <c r="L4188" t="s">
        <v>76</v>
      </c>
      <c r="M4188" t="s"/>
      <c r="N4188" t="s">
        <v>2708</v>
      </c>
      <c r="O4188" t="s">
        <v>78</v>
      </c>
      <c r="P4188" t="s">
        <v>2693</v>
      </c>
      <c r="Q4188" t="s"/>
      <c r="R4188" t="s">
        <v>107</v>
      </c>
      <c r="S4188" t="s">
        <v>2711</v>
      </c>
      <c r="T4188" t="s">
        <v>81</v>
      </c>
      <c r="U4188" t="s">
        <v>82</v>
      </c>
      <c r="V4188" t="s">
        <v>83</v>
      </c>
      <c r="W4188" t="s">
        <v>109</v>
      </c>
      <c r="X4188" t="s"/>
      <c r="Y4188" t="s">
        <v>85</v>
      </c>
      <c r="Z4188">
        <f>HYPERLINK("https://hotel-media.eclerx.com/savepage/tk_15462417281593251_sr_189.html","info")</f>
        <v/>
      </c>
      <c r="AA4188" t="n">
        <v>99075</v>
      </c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221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230689</v>
      </c>
      <c r="AZ4188" t="s">
        <v>2695</v>
      </c>
      <c r="BA4188" t="s"/>
      <c r="BB4188" t="n">
        <v>65746</v>
      </c>
      <c r="BC4188" t="n">
        <v>52.514647</v>
      </c>
      <c r="BD4188" t="n">
        <v>52.514647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1439</v>
      </c>
      <c r="F4189" t="n">
        <v>-1</v>
      </c>
      <c r="G4189" t="s">
        <v>74</v>
      </c>
      <c r="H4189" t="s">
        <v>75</v>
      </c>
      <c r="I4189" t="s"/>
      <c r="J4189" t="s">
        <v>74</v>
      </c>
      <c r="K4189" t="n">
        <v>78.39</v>
      </c>
      <c r="L4189" t="s">
        <v>76</v>
      </c>
      <c r="M4189" t="s"/>
      <c r="N4189" t="s">
        <v>1440</v>
      </c>
      <c r="O4189" t="s">
        <v>78</v>
      </c>
      <c r="P4189" t="s">
        <v>1439</v>
      </c>
      <c r="Q4189" t="s"/>
      <c r="R4189" t="s">
        <v>171</v>
      </c>
      <c r="S4189" t="s">
        <v>1441</v>
      </c>
      <c r="T4189" t="s">
        <v>81</v>
      </c>
      <c r="U4189" t="s">
        <v>82</v>
      </c>
      <c r="V4189" t="s">
        <v>83</v>
      </c>
      <c r="W4189" t="s">
        <v>109</v>
      </c>
      <c r="X4189" t="s"/>
      <c r="Y4189" t="s">
        <v>85</v>
      </c>
      <c r="Z4189">
        <f>HYPERLINK("https://hotel-media.eclerx.com/savepage/tk_1546241931115291_sr_188.html","info")</f>
        <v/>
      </c>
      <c r="AA4189" t="n">
        <v>-2071497</v>
      </c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356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2071497</v>
      </c>
      <c r="AZ4189" t="s">
        <v>1442</v>
      </c>
      <c r="BA4189" t="s"/>
      <c r="BB4189" t="n">
        <v>16917</v>
      </c>
      <c r="BC4189" t="n">
        <v>52.50226</v>
      </c>
      <c r="BD4189" t="n">
        <v>52.50226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1439</v>
      </c>
      <c r="F4190" t="n">
        <v>-1</v>
      </c>
      <c r="G4190" t="s">
        <v>74</v>
      </c>
      <c r="H4190" t="s">
        <v>75</v>
      </c>
      <c r="I4190" t="s"/>
      <c r="J4190" t="s">
        <v>74</v>
      </c>
      <c r="K4190" t="n">
        <v>86.01000000000001</v>
      </c>
      <c r="L4190" t="s">
        <v>76</v>
      </c>
      <c r="M4190" t="s"/>
      <c r="N4190" t="s">
        <v>1443</v>
      </c>
      <c r="O4190" t="s">
        <v>78</v>
      </c>
      <c r="P4190" t="s">
        <v>1439</v>
      </c>
      <c r="Q4190" t="s"/>
      <c r="R4190" t="s">
        <v>171</v>
      </c>
      <c r="S4190" t="s">
        <v>1444</v>
      </c>
      <c r="T4190" t="s">
        <v>81</v>
      </c>
      <c r="U4190" t="s">
        <v>82</v>
      </c>
      <c r="V4190" t="s">
        <v>83</v>
      </c>
      <c r="W4190" t="s">
        <v>109</v>
      </c>
      <c r="X4190" t="s"/>
      <c r="Y4190" t="s">
        <v>85</v>
      </c>
      <c r="Z4190">
        <f>HYPERLINK("https://hotel-media.eclerx.com/savepage/tk_1546241931115291_sr_188.html","info")</f>
        <v/>
      </c>
      <c r="AA4190" t="n">
        <v>-2071497</v>
      </c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356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2071497</v>
      </c>
      <c r="AZ4190" t="s">
        <v>1442</v>
      </c>
      <c r="BA4190" t="s"/>
      <c r="BB4190" t="n">
        <v>16917</v>
      </c>
      <c r="BC4190" t="n">
        <v>52.50226</v>
      </c>
      <c r="BD4190" t="n">
        <v>52.50226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1439</v>
      </c>
      <c r="F4191" t="n">
        <v>-1</v>
      </c>
      <c r="G4191" t="s">
        <v>74</v>
      </c>
      <c r="H4191" t="s">
        <v>75</v>
      </c>
      <c r="I4191" t="s"/>
      <c r="J4191" t="s">
        <v>74</v>
      </c>
      <c r="K4191" t="n">
        <v>79.3</v>
      </c>
      <c r="L4191" t="s">
        <v>76</v>
      </c>
      <c r="M4191" t="s"/>
      <c r="N4191" t="s">
        <v>183</v>
      </c>
      <c r="O4191" t="s">
        <v>78</v>
      </c>
      <c r="P4191" t="s">
        <v>1439</v>
      </c>
      <c r="Q4191" t="s"/>
      <c r="R4191" t="s">
        <v>171</v>
      </c>
      <c r="S4191" t="s">
        <v>1445</v>
      </c>
      <c r="T4191" t="s">
        <v>81</v>
      </c>
      <c r="U4191" t="s">
        <v>82</v>
      </c>
      <c r="V4191" t="s">
        <v>83</v>
      </c>
      <c r="W4191" t="s">
        <v>109</v>
      </c>
      <c r="X4191" t="s"/>
      <c r="Y4191" t="s">
        <v>85</v>
      </c>
      <c r="Z4191">
        <f>HYPERLINK("https://hotel-media.eclerx.com/savepage/tk_1546241931115291_sr_188.html","info")</f>
        <v/>
      </c>
      <c r="AA4191" t="n">
        <v>-2071497</v>
      </c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356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2071497</v>
      </c>
      <c r="AZ4191" t="s">
        <v>1442</v>
      </c>
      <c r="BA4191" t="s"/>
      <c r="BB4191" t="n">
        <v>16917</v>
      </c>
      <c r="BC4191" t="n">
        <v>52.50226</v>
      </c>
      <c r="BD4191" t="n">
        <v>52.50226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1439</v>
      </c>
      <c r="F4192" t="n">
        <v>-1</v>
      </c>
      <c r="G4192" t="s">
        <v>74</v>
      </c>
      <c r="H4192" t="s">
        <v>75</v>
      </c>
      <c r="I4192" t="s"/>
      <c r="J4192" t="s">
        <v>74</v>
      </c>
      <c r="K4192" t="n">
        <v>87</v>
      </c>
      <c r="L4192" t="s">
        <v>76</v>
      </c>
      <c r="M4192" t="s"/>
      <c r="N4192" t="s">
        <v>183</v>
      </c>
      <c r="O4192" t="s">
        <v>78</v>
      </c>
      <c r="P4192" t="s">
        <v>1439</v>
      </c>
      <c r="Q4192" t="s"/>
      <c r="R4192" t="s">
        <v>171</v>
      </c>
      <c r="S4192" t="s">
        <v>181</v>
      </c>
      <c r="T4192" t="s">
        <v>81</v>
      </c>
      <c r="U4192" t="s">
        <v>82</v>
      </c>
      <c r="V4192" t="s">
        <v>83</v>
      </c>
      <c r="W4192" t="s">
        <v>109</v>
      </c>
      <c r="X4192" t="s"/>
      <c r="Y4192" t="s">
        <v>85</v>
      </c>
      <c r="Z4192">
        <f>HYPERLINK("https://hotel-media.eclerx.com/savepage/tk_1546241931115291_sr_188.html","info")</f>
        <v/>
      </c>
      <c r="AA4192" t="n">
        <v>-2071497</v>
      </c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356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2071497</v>
      </c>
      <c r="AZ4192" t="s">
        <v>1442</v>
      </c>
      <c r="BA4192" t="s"/>
      <c r="BB4192" t="n">
        <v>16917</v>
      </c>
      <c r="BC4192" t="n">
        <v>52.50226</v>
      </c>
      <c r="BD4192" t="n">
        <v>52.50226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1439</v>
      </c>
      <c r="F4193" t="n">
        <v>-1</v>
      </c>
      <c r="G4193" t="s">
        <v>74</v>
      </c>
      <c r="H4193" t="s">
        <v>75</v>
      </c>
      <c r="I4193" t="s"/>
      <c r="J4193" t="s">
        <v>74</v>
      </c>
      <c r="K4193" t="n">
        <v>103.59</v>
      </c>
      <c r="L4193" t="s">
        <v>76</v>
      </c>
      <c r="M4193" t="s"/>
      <c r="N4193" t="s">
        <v>475</v>
      </c>
      <c r="O4193" t="s">
        <v>78</v>
      </c>
      <c r="P4193" t="s">
        <v>1439</v>
      </c>
      <c r="Q4193" t="s"/>
      <c r="R4193" t="s">
        <v>171</v>
      </c>
      <c r="S4193" t="s">
        <v>1446</v>
      </c>
      <c r="T4193" t="s">
        <v>81</v>
      </c>
      <c r="U4193" t="s">
        <v>82</v>
      </c>
      <c r="V4193" t="s">
        <v>83</v>
      </c>
      <c r="W4193" t="s">
        <v>109</v>
      </c>
      <c r="X4193" t="s"/>
      <c r="Y4193" t="s">
        <v>85</v>
      </c>
      <c r="Z4193">
        <f>HYPERLINK("https://hotel-media.eclerx.com/savepage/tk_1546241931115291_sr_188.html","info")</f>
        <v/>
      </c>
      <c r="AA4193" t="n">
        <v>-2071497</v>
      </c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356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2071497</v>
      </c>
      <c r="AZ4193" t="s">
        <v>1442</v>
      </c>
      <c r="BA4193" t="s"/>
      <c r="BB4193" t="n">
        <v>16917</v>
      </c>
      <c r="BC4193" t="n">
        <v>52.50226</v>
      </c>
      <c r="BD4193" t="n">
        <v>52.50226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1439</v>
      </c>
      <c r="F4194" t="n">
        <v>-1</v>
      </c>
      <c r="G4194" t="s">
        <v>74</v>
      </c>
      <c r="H4194" t="s">
        <v>75</v>
      </c>
      <c r="I4194" t="s"/>
      <c r="J4194" t="s">
        <v>74</v>
      </c>
      <c r="K4194" t="n">
        <v>110</v>
      </c>
      <c r="L4194" t="s">
        <v>76</v>
      </c>
      <c r="M4194" t="s"/>
      <c r="N4194" t="s">
        <v>1443</v>
      </c>
      <c r="O4194" t="s">
        <v>78</v>
      </c>
      <c r="P4194" t="s">
        <v>1439</v>
      </c>
      <c r="Q4194" t="s"/>
      <c r="R4194" t="s">
        <v>171</v>
      </c>
      <c r="S4194" t="s">
        <v>591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>
        <f>HYPERLINK("https://hotel-media.eclerx.com/savepage/tk_1546241931115291_sr_188.html","info")</f>
        <v/>
      </c>
      <c r="AA4194" t="n">
        <v>-2071497</v>
      </c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356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2071497</v>
      </c>
      <c r="AZ4194" t="s">
        <v>1442</v>
      </c>
      <c r="BA4194" t="s"/>
      <c r="BB4194" t="n">
        <v>16917</v>
      </c>
      <c r="BC4194" t="n">
        <v>52.50226</v>
      </c>
      <c r="BD4194" t="n">
        <v>52.50226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1439</v>
      </c>
      <c r="F4195" t="n">
        <v>-1</v>
      </c>
      <c r="G4195" t="s">
        <v>74</v>
      </c>
      <c r="H4195" t="s">
        <v>75</v>
      </c>
      <c r="I4195" t="s"/>
      <c r="J4195" t="s">
        <v>74</v>
      </c>
      <c r="K4195" t="n">
        <v>111.01</v>
      </c>
      <c r="L4195" t="s">
        <v>76</v>
      </c>
      <c r="M4195" t="s"/>
      <c r="N4195" t="s">
        <v>183</v>
      </c>
      <c r="O4195" t="s">
        <v>78</v>
      </c>
      <c r="P4195" t="s">
        <v>1439</v>
      </c>
      <c r="Q4195" t="s"/>
      <c r="R4195" t="s">
        <v>171</v>
      </c>
      <c r="S4195" t="s">
        <v>1447</v>
      </c>
      <c r="T4195" t="s">
        <v>81</v>
      </c>
      <c r="U4195" t="s">
        <v>82</v>
      </c>
      <c r="V4195" t="s">
        <v>83</v>
      </c>
      <c r="W4195" t="s">
        <v>84</v>
      </c>
      <c r="X4195" t="s"/>
      <c r="Y4195" t="s">
        <v>85</v>
      </c>
      <c r="Z4195">
        <f>HYPERLINK("https://hotel-media.eclerx.com/savepage/tk_1546241931115291_sr_188.html","info")</f>
        <v/>
      </c>
      <c r="AA4195" t="n">
        <v>-2071497</v>
      </c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356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2071497</v>
      </c>
      <c r="AZ4195" t="s">
        <v>1442</v>
      </c>
      <c r="BA4195" t="s"/>
      <c r="BB4195" t="n">
        <v>16917</v>
      </c>
      <c r="BC4195" t="n">
        <v>52.50226</v>
      </c>
      <c r="BD4195" t="n">
        <v>52.50226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1439</v>
      </c>
      <c r="F4196" t="n">
        <v>-1</v>
      </c>
      <c r="G4196" t="s">
        <v>74</v>
      </c>
      <c r="H4196" t="s">
        <v>75</v>
      </c>
      <c r="I4196" t="s"/>
      <c r="J4196" t="s">
        <v>74</v>
      </c>
      <c r="K4196" t="n">
        <v>114</v>
      </c>
      <c r="L4196" t="s">
        <v>76</v>
      </c>
      <c r="M4196" t="s"/>
      <c r="N4196" t="s">
        <v>475</v>
      </c>
      <c r="O4196" t="s">
        <v>78</v>
      </c>
      <c r="P4196" t="s">
        <v>1439</v>
      </c>
      <c r="Q4196" t="s"/>
      <c r="R4196" t="s">
        <v>171</v>
      </c>
      <c r="S4196" t="s">
        <v>417</v>
      </c>
      <c r="T4196" t="s">
        <v>81</v>
      </c>
      <c r="U4196" t="s">
        <v>82</v>
      </c>
      <c r="V4196" t="s">
        <v>83</v>
      </c>
      <c r="W4196" t="s">
        <v>109</v>
      </c>
      <c r="X4196" t="s"/>
      <c r="Y4196" t="s">
        <v>85</v>
      </c>
      <c r="Z4196">
        <f>HYPERLINK("https://hotel-media.eclerx.com/savepage/tk_1546241931115291_sr_188.html","info")</f>
        <v/>
      </c>
      <c r="AA4196" t="n">
        <v>-2071497</v>
      </c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356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2071497</v>
      </c>
      <c r="AZ4196" t="s">
        <v>1442</v>
      </c>
      <c r="BA4196" t="s"/>
      <c r="BB4196" t="n">
        <v>16917</v>
      </c>
      <c r="BC4196" t="n">
        <v>52.50226</v>
      </c>
      <c r="BD4196" t="n">
        <v>52.50226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1439</v>
      </c>
      <c r="F4197" t="n">
        <v>-1</v>
      </c>
      <c r="G4197" t="s">
        <v>74</v>
      </c>
      <c r="H4197" t="s">
        <v>75</v>
      </c>
      <c r="I4197" t="s"/>
      <c r="J4197" t="s">
        <v>74</v>
      </c>
      <c r="K4197" t="n">
        <v>138</v>
      </c>
      <c r="L4197" t="s">
        <v>76</v>
      </c>
      <c r="M4197" t="s"/>
      <c r="N4197" t="s">
        <v>475</v>
      </c>
      <c r="O4197" t="s">
        <v>78</v>
      </c>
      <c r="P4197" t="s">
        <v>1439</v>
      </c>
      <c r="Q4197" t="s"/>
      <c r="R4197" t="s">
        <v>171</v>
      </c>
      <c r="S4197" t="s">
        <v>168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>
        <f>HYPERLINK("https://hotel-media.eclerx.com/savepage/tk_1546241931115291_sr_188.html","info")</f>
        <v/>
      </c>
      <c r="AA4197" t="n">
        <v>-2071497</v>
      </c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356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2071497</v>
      </c>
      <c r="AZ4197" t="s">
        <v>1442</v>
      </c>
      <c r="BA4197" t="s"/>
      <c r="BB4197" t="n">
        <v>16917</v>
      </c>
      <c r="BC4197" t="n">
        <v>52.50226</v>
      </c>
      <c r="BD4197" t="n">
        <v>52.50226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1439</v>
      </c>
      <c r="F4198" t="n">
        <v>-1</v>
      </c>
      <c r="G4198" t="s">
        <v>74</v>
      </c>
      <c r="H4198" t="s">
        <v>75</v>
      </c>
      <c r="I4198" t="s"/>
      <c r="J4198" t="s">
        <v>74</v>
      </c>
      <c r="K4198" t="n">
        <v>139.59</v>
      </c>
      <c r="L4198" t="s">
        <v>76</v>
      </c>
      <c r="M4198" t="s"/>
      <c r="N4198" t="s">
        <v>1448</v>
      </c>
      <c r="O4198" t="s">
        <v>78</v>
      </c>
      <c r="P4198" t="s">
        <v>1439</v>
      </c>
      <c r="Q4198" t="s"/>
      <c r="R4198" t="s">
        <v>171</v>
      </c>
      <c r="S4198" t="s">
        <v>1449</v>
      </c>
      <c r="T4198" t="s">
        <v>81</v>
      </c>
      <c r="U4198" t="s">
        <v>82</v>
      </c>
      <c r="V4198" t="s">
        <v>83</v>
      </c>
      <c r="W4198" t="s">
        <v>109</v>
      </c>
      <c r="X4198" t="s"/>
      <c r="Y4198" t="s">
        <v>85</v>
      </c>
      <c r="Z4198">
        <f>HYPERLINK("https://hotel-media.eclerx.com/savepage/tk_1546241931115291_sr_188.html","info")</f>
        <v/>
      </c>
      <c r="AA4198" t="n">
        <v>-2071497</v>
      </c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356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2071497</v>
      </c>
      <c r="AZ4198" t="s">
        <v>1442</v>
      </c>
      <c r="BA4198" t="s"/>
      <c r="BB4198" t="n">
        <v>16917</v>
      </c>
      <c r="BC4198" t="n">
        <v>52.50226</v>
      </c>
      <c r="BD4198" t="n">
        <v>52.50226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1439</v>
      </c>
      <c r="F4199" t="n">
        <v>-1</v>
      </c>
      <c r="G4199" t="s">
        <v>74</v>
      </c>
      <c r="H4199" t="s">
        <v>75</v>
      </c>
      <c r="I4199" t="s"/>
      <c r="J4199" t="s">
        <v>74</v>
      </c>
      <c r="K4199" t="n">
        <v>154</v>
      </c>
      <c r="L4199" t="s">
        <v>76</v>
      </c>
      <c r="M4199" t="s"/>
      <c r="N4199" t="s">
        <v>1448</v>
      </c>
      <c r="O4199" t="s">
        <v>78</v>
      </c>
      <c r="P4199" t="s">
        <v>1439</v>
      </c>
      <c r="Q4199" t="s"/>
      <c r="R4199" t="s">
        <v>171</v>
      </c>
      <c r="S4199" t="s">
        <v>785</v>
      </c>
      <c r="T4199" t="s">
        <v>81</v>
      </c>
      <c r="U4199" t="s">
        <v>82</v>
      </c>
      <c r="V4199" t="s">
        <v>83</v>
      </c>
      <c r="W4199" t="s">
        <v>109</v>
      </c>
      <c r="X4199" t="s"/>
      <c r="Y4199" t="s">
        <v>85</v>
      </c>
      <c r="Z4199">
        <f>HYPERLINK("https://hotel-media.eclerx.com/savepage/tk_1546241931115291_sr_188.html","info")</f>
        <v/>
      </c>
      <c r="AA4199" t="n">
        <v>-2071497</v>
      </c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356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2071497</v>
      </c>
      <c r="AZ4199" t="s">
        <v>1442</v>
      </c>
      <c r="BA4199" t="s"/>
      <c r="BB4199" t="n">
        <v>16917</v>
      </c>
      <c r="BC4199" t="n">
        <v>52.50226</v>
      </c>
      <c r="BD4199" t="n">
        <v>52.50226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1439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177.99</v>
      </c>
      <c r="L4200" t="s">
        <v>76</v>
      </c>
      <c r="M4200" t="s"/>
      <c r="N4200" t="s">
        <v>1448</v>
      </c>
      <c r="O4200" t="s">
        <v>78</v>
      </c>
      <c r="P4200" t="s">
        <v>1439</v>
      </c>
      <c r="Q4200" t="s"/>
      <c r="R4200" t="s">
        <v>171</v>
      </c>
      <c r="S4200" t="s">
        <v>1034</v>
      </c>
      <c r="T4200" t="s">
        <v>81</v>
      </c>
      <c r="U4200" t="s">
        <v>82</v>
      </c>
      <c r="V4200" t="s">
        <v>83</v>
      </c>
      <c r="W4200" t="s">
        <v>84</v>
      </c>
      <c r="X4200" t="s"/>
      <c r="Y4200" t="s">
        <v>85</v>
      </c>
      <c r="Z4200">
        <f>HYPERLINK("https://hotel-media.eclerx.com/savepage/tk_1546241931115291_sr_188.html","info")</f>
        <v/>
      </c>
      <c r="AA4200" t="n">
        <v>-2071497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356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2071497</v>
      </c>
      <c r="AZ4200" t="s">
        <v>1442</v>
      </c>
      <c r="BA4200" t="s"/>
      <c r="BB4200" t="n">
        <v>16917</v>
      </c>
      <c r="BC4200" t="n">
        <v>52.50226</v>
      </c>
      <c r="BD4200" t="n">
        <v>52.50226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2562</v>
      </c>
      <c r="F4201" t="n">
        <v>3578701</v>
      </c>
      <c r="G4201" t="s">
        <v>74</v>
      </c>
      <c r="H4201" t="s">
        <v>75</v>
      </c>
      <c r="I4201" t="s"/>
      <c r="J4201" t="s">
        <v>74</v>
      </c>
      <c r="K4201" t="n">
        <v>75</v>
      </c>
      <c r="L4201" t="s">
        <v>76</v>
      </c>
      <c r="M4201" t="s"/>
      <c r="N4201" t="s">
        <v>104</v>
      </c>
      <c r="O4201" t="s">
        <v>78</v>
      </c>
      <c r="P4201" t="s">
        <v>2563</v>
      </c>
      <c r="Q4201" t="s"/>
      <c r="R4201" t="s">
        <v>79</v>
      </c>
      <c r="S4201" t="s">
        <v>210</v>
      </c>
      <c r="T4201" t="s">
        <v>81</v>
      </c>
      <c r="U4201" t="s">
        <v>82</v>
      </c>
      <c r="V4201" t="s">
        <v>83</v>
      </c>
      <c r="W4201" t="s">
        <v>84</v>
      </c>
      <c r="X4201" t="s"/>
      <c r="Y4201" t="s">
        <v>85</v>
      </c>
      <c r="Z4201">
        <f>HYPERLINK("https://hotel-media.eclerx.com/savepage/tk_15462418981007838_sr_189.html","info")</f>
        <v/>
      </c>
      <c r="AA4201" t="n">
        <v>215963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302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2071752</v>
      </c>
      <c r="AZ4201" t="s">
        <v>2564</v>
      </c>
      <c r="BA4201" t="s"/>
      <c r="BB4201" t="n">
        <v>41942</v>
      </c>
      <c r="BC4201" t="n">
        <v>52.538091</v>
      </c>
      <c r="BD4201" t="n">
        <v>52.538091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2662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93.5</v>
      </c>
      <c r="L4202" t="s">
        <v>76</v>
      </c>
      <c r="M4202" t="s"/>
      <c r="N4202" t="s">
        <v>93</v>
      </c>
      <c r="O4202" t="s">
        <v>78</v>
      </c>
      <c r="P4202" t="s">
        <v>2662</v>
      </c>
      <c r="Q4202" t="s"/>
      <c r="R4202" t="s">
        <v>171</v>
      </c>
      <c r="S4202" t="s">
        <v>1563</v>
      </c>
      <c r="T4202" t="s">
        <v>81</v>
      </c>
      <c r="U4202" t="s">
        <v>82</v>
      </c>
      <c r="V4202" t="s">
        <v>83</v>
      </c>
      <c r="W4202" t="s">
        <v>109</v>
      </c>
      <c r="X4202" t="s"/>
      <c r="Y4202" t="s">
        <v>85</v>
      </c>
      <c r="Z4202">
        <f>HYPERLINK("https://hotel-media.eclerx.com/savepage/tk_1546241711731199_sr_188.html","info")</f>
        <v/>
      </c>
      <c r="AA4202" t="n">
        <v>-2071595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238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2071595</v>
      </c>
      <c r="AZ4202" t="s">
        <v>2663</v>
      </c>
      <c r="BA4202" t="s"/>
      <c r="BB4202" t="n">
        <v>42024</v>
      </c>
      <c r="BC4202" t="n">
        <v>52.49133</v>
      </c>
      <c r="BD4202" t="n">
        <v>52.49133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2662</v>
      </c>
      <c r="F4203" t="n">
        <v>-1</v>
      </c>
      <c r="G4203" t="s">
        <v>74</v>
      </c>
      <c r="H4203" t="s">
        <v>75</v>
      </c>
      <c r="I4203" t="s"/>
      <c r="J4203" t="s">
        <v>74</v>
      </c>
      <c r="K4203" t="n">
        <v>110</v>
      </c>
      <c r="L4203" t="s">
        <v>76</v>
      </c>
      <c r="M4203" t="s"/>
      <c r="N4203" t="s">
        <v>95</v>
      </c>
      <c r="O4203" t="s">
        <v>78</v>
      </c>
      <c r="P4203" t="s">
        <v>2662</v>
      </c>
      <c r="Q4203" t="s"/>
      <c r="R4203" t="s">
        <v>171</v>
      </c>
      <c r="S4203" t="s">
        <v>591</v>
      </c>
      <c r="T4203" t="s">
        <v>81</v>
      </c>
      <c r="U4203" t="s">
        <v>82</v>
      </c>
      <c r="V4203" t="s">
        <v>83</v>
      </c>
      <c r="W4203" t="s">
        <v>109</v>
      </c>
      <c r="X4203" t="s"/>
      <c r="Y4203" t="s">
        <v>85</v>
      </c>
      <c r="Z4203">
        <f>HYPERLINK("https://hotel-media.eclerx.com/savepage/tk_1546241711731199_sr_188.html","info")</f>
        <v/>
      </c>
      <c r="AA4203" t="n">
        <v>-2071595</v>
      </c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238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2071595</v>
      </c>
      <c r="AZ4203" t="s">
        <v>2663</v>
      </c>
      <c r="BA4203" t="s"/>
      <c r="BB4203" t="n">
        <v>42024</v>
      </c>
      <c r="BC4203" t="n">
        <v>52.49133</v>
      </c>
      <c r="BD4203" t="n">
        <v>52.49133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1694</v>
      </c>
      <c r="F4204" t="n">
        <v>2173724</v>
      </c>
      <c r="G4204" t="s">
        <v>74</v>
      </c>
      <c r="H4204" t="s">
        <v>75</v>
      </c>
      <c r="I4204" t="s"/>
      <c r="J4204" t="s">
        <v>74</v>
      </c>
      <c r="K4204" t="n">
        <v>81</v>
      </c>
      <c r="L4204" t="s">
        <v>76</v>
      </c>
      <c r="M4204" t="s"/>
      <c r="N4204" t="s">
        <v>1432</v>
      </c>
      <c r="O4204" t="s">
        <v>78</v>
      </c>
      <c r="P4204" t="s">
        <v>1695</v>
      </c>
      <c r="Q4204" t="s"/>
      <c r="R4204" t="s">
        <v>79</v>
      </c>
      <c r="S4204" t="s">
        <v>721</v>
      </c>
      <c r="T4204" t="s">
        <v>81</v>
      </c>
      <c r="U4204" t="s">
        <v>82</v>
      </c>
      <c r="V4204" t="s">
        <v>83</v>
      </c>
      <c r="W4204" t="s">
        <v>109</v>
      </c>
      <c r="X4204" t="s"/>
      <c r="Y4204" t="s">
        <v>85</v>
      </c>
      <c r="Z4204">
        <f>HYPERLINK("https://hotel-media.eclerx.com/savepage/tk_15462412944737883_sr_189.html","info")</f>
        <v/>
      </c>
      <c r="AA4204" t="n">
        <v>228055</v>
      </c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10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2071483</v>
      </c>
      <c r="AZ4204" t="s">
        <v>1696</v>
      </c>
      <c r="BA4204" t="s"/>
      <c r="BB4204" t="n">
        <v>84373</v>
      </c>
      <c r="BC4204" t="n">
        <v>52.533062</v>
      </c>
      <c r="BD4204" t="n">
        <v>52.533062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1694</v>
      </c>
      <c r="F4205" t="n">
        <v>2173724</v>
      </c>
      <c r="G4205" t="s">
        <v>74</v>
      </c>
      <c r="H4205" t="s">
        <v>75</v>
      </c>
      <c r="I4205" t="s"/>
      <c r="J4205" t="s">
        <v>74</v>
      </c>
      <c r="K4205" t="n">
        <v>90</v>
      </c>
      <c r="L4205" t="s">
        <v>76</v>
      </c>
      <c r="M4205" t="s"/>
      <c r="N4205" t="s">
        <v>1435</v>
      </c>
      <c r="O4205" t="s">
        <v>78</v>
      </c>
      <c r="P4205" t="s">
        <v>1695</v>
      </c>
      <c r="Q4205" t="s"/>
      <c r="R4205" t="s">
        <v>79</v>
      </c>
      <c r="S4205" t="s">
        <v>398</v>
      </c>
      <c r="T4205" t="s">
        <v>81</v>
      </c>
      <c r="U4205" t="s">
        <v>82</v>
      </c>
      <c r="V4205" t="s">
        <v>83</v>
      </c>
      <c r="W4205" t="s">
        <v>109</v>
      </c>
      <c r="X4205" t="s"/>
      <c r="Y4205" t="s">
        <v>85</v>
      </c>
      <c r="Z4205">
        <f>HYPERLINK("https://hotel-media.eclerx.com/savepage/tk_15462412944737883_sr_189.html","info")</f>
        <v/>
      </c>
      <c r="AA4205" t="n">
        <v>228055</v>
      </c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10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2071483</v>
      </c>
      <c r="AZ4205" t="s">
        <v>1696</v>
      </c>
      <c r="BA4205" t="s"/>
      <c r="BB4205" t="n">
        <v>84373</v>
      </c>
      <c r="BC4205" t="n">
        <v>52.533062</v>
      </c>
      <c r="BD4205" t="n">
        <v>52.533062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1694</v>
      </c>
      <c r="F4206" t="n">
        <v>2173724</v>
      </c>
      <c r="G4206" t="s">
        <v>74</v>
      </c>
      <c r="H4206" t="s">
        <v>75</v>
      </c>
      <c r="I4206" t="s"/>
      <c r="J4206" t="s">
        <v>74</v>
      </c>
      <c r="K4206" t="n">
        <v>81</v>
      </c>
      <c r="L4206" t="s">
        <v>76</v>
      </c>
      <c r="M4206" t="s"/>
      <c r="N4206" t="s">
        <v>558</v>
      </c>
      <c r="O4206" t="s">
        <v>78</v>
      </c>
      <c r="P4206" t="s">
        <v>1695</v>
      </c>
      <c r="Q4206" t="s"/>
      <c r="R4206" t="s">
        <v>79</v>
      </c>
      <c r="S4206" t="s">
        <v>721</v>
      </c>
      <c r="T4206" t="s">
        <v>81</v>
      </c>
      <c r="U4206" t="s">
        <v>82</v>
      </c>
      <c r="V4206" t="s">
        <v>83</v>
      </c>
      <c r="W4206" t="s">
        <v>109</v>
      </c>
      <c r="X4206" t="s"/>
      <c r="Y4206" t="s">
        <v>85</v>
      </c>
      <c r="Z4206">
        <f>HYPERLINK("https://hotel-media.eclerx.com/savepage/tk_15462412944737883_sr_189.html","info")</f>
        <v/>
      </c>
      <c r="AA4206" t="n">
        <v>228055</v>
      </c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10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2071483</v>
      </c>
      <c r="AZ4206" t="s">
        <v>1696</v>
      </c>
      <c r="BA4206" t="s"/>
      <c r="BB4206" t="n">
        <v>84373</v>
      </c>
      <c r="BC4206" t="n">
        <v>52.533062</v>
      </c>
      <c r="BD4206" t="n">
        <v>52.533062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1694</v>
      </c>
      <c r="F4207" t="n">
        <v>2173724</v>
      </c>
      <c r="G4207" t="s">
        <v>74</v>
      </c>
      <c r="H4207" t="s">
        <v>75</v>
      </c>
      <c r="I4207" t="s"/>
      <c r="J4207" t="s">
        <v>74</v>
      </c>
      <c r="K4207" t="n">
        <v>81</v>
      </c>
      <c r="L4207" t="s">
        <v>76</v>
      </c>
      <c r="M4207" t="s"/>
      <c r="N4207" t="s">
        <v>1436</v>
      </c>
      <c r="O4207" t="s">
        <v>78</v>
      </c>
      <c r="P4207" t="s">
        <v>1695</v>
      </c>
      <c r="Q4207" t="s"/>
      <c r="R4207" t="s">
        <v>79</v>
      </c>
      <c r="S4207" t="s">
        <v>721</v>
      </c>
      <c r="T4207" t="s">
        <v>81</v>
      </c>
      <c r="U4207" t="s">
        <v>82</v>
      </c>
      <c r="V4207" t="s">
        <v>83</v>
      </c>
      <c r="W4207" t="s">
        <v>109</v>
      </c>
      <c r="X4207" t="s"/>
      <c r="Y4207" t="s">
        <v>85</v>
      </c>
      <c r="Z4207">
        <f>HYPERLINK("https://hotel-media.eclerx.com/savepage/tk_15462412944737883_sr_189.html","info")</f>
        <v/>
      </c>
      <c r="AA4207" t="n">
        <v>228055</v>
      </c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10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2071483</v>
      </c>
      <c r="AZ4207" t="s">
        <v>1696</v>
      </c>
      <c r="BA4207" t="s"/>
      <c r="BB4207" t="n">
        <v>84373</v>
      </c>
      <c r="BC4207" t="n">
        <v>52.533062</v>
      </c>
      <c r="BD4207" t="n">
        <v>52.533062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1694</v>
      </c>
      <c r="F4208" t="n">
        <v>2173724</v>
      </c>
      <c r="G4208" t="s">
        <v>74</v>
      </c>
      <c r="H4208" t="s">
        <v>75</v>
      </c>
      <c r="I4208" t="s"/>
      <c r="J4208" t="s">
        <v>74</v>
      </c>
      <c r="K4208" t="n">
        <v>81</v>
      </c>
      <c r="L4208" t="s">
        <v>76</v>
      </c>
      <c r="M4208" t="s"/>
      <c r="N4208" t="s">
        <v>558</v>
      </c>
      <c r="O4208" t="s">
        <v>78</v>
      </c>
      <c r="P4208" t="s">
        <v>1695</v>
      </c>
      <c r="Q4208" t="s"/>
      <c r="R4208" t="s">
        <v>79</v>
      </c>
      <c r="S4208" t="s">
        <v>721</v>
      </c>
      <c r="T4208" t="s">
        <v>81</v>
      </c>
      <c r="U4208" t="s">
        <v>82</v>
      </c>
      <c r="V4208" t="s">
        <v>83</v>
      </c>
      <c r="W4208" t="s">
        <v>109</v>
      </c>
      <c r="X4208" t="s"/>
      <c r="Y4208" t="s">
        <v>85</v>
      </c>
      <c r="Z4208">
        <f>HYPERLINK("https://hotel-media.eclerx.com/savepage/tk_15462412944737883_sr_189.html","info")</f>
        <v/>
      </c>
      <c r="AA4208" t="n">
        <v>228055</v>
      </c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10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2071483</v>
      </c>
      <c r="AZ4208" t="s">
        <v>1696</v>
      </c>
      <c r="BA4208" t="s"/>
      <c r="BB4208" t="n">
        <v>84373</v>
      </c>
      <c r="BC4208" t="n">
        <v>52.533062</v>
      </c>
      <c r="BD4208" t="n">
        <v>52.533062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1694</v>
      </c>
      <c r="F4209" t="n">
        <v>2173724</v>
      </c>
      <c r="G4209" t="s">
        <v>74</v>
      </c>
      <c r="H4209" t="s">
        <v>75</v>
      </c>
      <c r="I4209" t="s"/>
      <c r="J4209" t="s">
        <v>74</v>
      </c>
      <c r="K4209" t="n">
        <v>90</v>
      </c>
      <c r="L4209" t="s">
        <v>76</v>
      </c>
      <c r="M4209" t="s"/>
      <c r="N4209" t="s">
        <v>560</v>
      </c>
      <c r="O4209" t="s">
        <v>78</v>
      </c>
      <c r="P4209" t="s">
        <v>1695</v>
      </c>
      <c r="Q4209" t="s"/>
      <c r="R4209" t="s">
        <v>79</v>
      </c>
      <c r="S4209" t="s">
        <v>398</v>
      </c>
      <c r="T4209" t="s">
        <v>81</v>
      </c>
      <c r="U4209" t="s">
        <v>82</v>
      </c>
      <c r="V4209" t="s">
        <v>83</v>
      </c>
      <c r="W4209" t="s">
        <v>109</v>
      </c>
      <c r="X4209" t="s"/>
      <c r="Y4209" t="s">
        <v>85</v>
      </c>
      <c r="Z4209">
        <f>HYPERLINK("https://hotel-media.eclerx.com/savepage/tk_15462412944737883_sr_189.html","info")</f>
        <v/>
      </c>
      <c r="AA4209" t="n">
        <v>228055</v>
      </c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10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2071483</v>
      </c>
      <c r="AZ4209" t="s">
        <v>1696</v>
      </c>
      <c r="BA4209" t="s"/>
      <c r="BB4209" t="n">
        <v>84373</v>
      </c>
      <c r="BC4209" t="n">
        <v>52.533062</v>
      </c>
      <c r="BD4209" t="n">
        <v>52.533062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1694</v>
      </c>
      <c r="F4210" t="n">
        <v>2173724</v>
      </c>
      <c r="G4210" t="s">
        <v>74</v>
      </c>
      <c r="H4210" t="s">
        <v>75</v>
      </c>
      <c r="I4210" t="s"/>
      <c r="J4210" t="s">
        <v>74</v>
      </c>
      <c r="K4210" t="n">
        <v>99</v>
      </c>
      <c r="L4210" t="s">
        <v>76</v>
      </c>
      <c r="M4210" t="s"/>
      <c r="N4210" t="s">
        <v>1436</v>
      </c>
      <c r="O4210" t="s">
        <v>78</v>
      </c>
      <c r="P4210" t="s">
        <v>1695</v>
      </c>
      <c r="Q4210" t="s"/>
      <c r="R4210" t="s">
        <v>79</v>
      </c>
      <c r="S4210" t="s">
        <v>200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>
        <f>HYPERLINK("https://hotel-media.eclerx.com/savepage/tk_15462412944737883_sr_189.html","info")</f>
        <v/>
      </c>
      <c r="AA4210" t="n">
        <v>228055</v>
      </c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10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2071483</v>
      </c>
      <c r="AZ4210" t="s">
        <v>1696</v>
      </c>
      <c r="BA4210" t="s"/>
      <c r="BB4210" t="n">
        <v>84373</v>
      </c>
      <c r="BC4210" t="n">
        <v>52.533062</v>
      </c>
      <c r="BD4210" t="n">
        <v>52.533062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1694</v>
      </c>
      <c r="F4211" t="n">
        <v>2173724</v>
      </c>
      <c r="G4211" t="s">
        <v>74</v>
      </c>
      <c r="H4211" t="s">
        <v>75</v>
      </c>
      <c r="I4211" t="s"/>
      <c r="J4211" t="s">
        <v>74</v>
      </c>
      <c r="K4211" t="n">
        <v>99</v>
      </c>
      <c r="L4211" t="s">
        <v>76</v>
      </c>
      <c r="M4211" t="s"/>
      <c r="N4211" t="s">
        <v>558</v>
      </c>
      <c r="O4211" t="s">
        <v>78</v>
      </c>
      <c r="P4211" t="s">
        <v>1695</v>
      </c>
      <c r="Q4211" t="s"/>
      <c r="R4211" t="s">
        <v>79</v>
      </c>
      <c r="S4211" t="s">
        <v>200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>
        <f>HYPERLINK("https://hotel-media.eclerx.com/savepage/tk_15462412944737883_sr_189.html","info")</f>
        <v/>
      </c>
      <c r="AA4211" t="n">
        <v>228055</v>
      </c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10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2071483</v>
      </c>
      <c r="AZ4211" t="s">
        <v>1696</v>
      </c>
      <c r="BA4211" t="s"/>
      <c r="BB4211" t="n">
        <v>84373</v>
      </c>
      <c r="BC4211" t="n">
        <v>52.533062</v>
      </c>
      <c r="BD4211" t="n">
        <v>52.533062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1694</v>
      </c>
      <c r="F4212" t="n">
        <v>2173724</v>
      </c>
      <c r="G4212" t="s">
        <v>74</v>
      </c>
      <c r="H4212" t="s">
        <v>75</v>
      </c>
      <c r="I4212" t="s"/>
      <c r="J4212" t="s">
        <v>74</v>
      </c>
      <c r="K4212" t="n">
        <v>99</v>
      </c>
      <c r="L4212" t="s">
        <v>76</v>
      </c>
      <c r="M4212" t="s"/>
      <c r="N4212" t="s">
        <v>1436</v>
      </c>
      <c r="O4212" t="s">
        <v>78</v>
      </c>
      <c r="P4212" t="s">
        <v>1695</v>
      </c>
      <c r="Q4212" t="s"/>
      <c r="R4212" t="s">
        <v>79</v>
      </c>
      <c r="S4212" t="s">
        <v>200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>
        <f>HYPERLINK("https://hotel-media.eclerx.com/savepage/tk_15462412944737883_sr_189.html","info")</f>
        <v/>
      </c>
      <c r="AA4212" t="n">
        <v>228055</v>
      </c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10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2071483</v>
      </c>
      <c r="AZ4212" t="s">
        <v>1696</v>
      </c>
      <c r="BA4212" t="s"/>
      <c r="BB4212" t="n">
        <v>84373</v>
      </c>
      <c r="BC4212" t="n">
        <v>52.533062</v>
      </c>
      <c r="BD4212" t="n">
        <v>52.533062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1694</v>
      </c>
      <c r="F4213" t="n">
        <v>2173724</v>
      </c>
      <c r="G4213" t="s">
        <v>74</v>
      </c>
      <c r="H4213" t="s">
        <v>75</v>
      </c>
      <c r="I4213" t="s"/>
      <c r="J4213" t="s">
        <v>74</v>
      </c>
      <c r="K4213" t="n">
        <v>99</v>
      </c>
      <c r="L4213" t="s">
        <v>76</v>
      </c>
      <c r="M4213" t="s"/>
      <c r="N4213" t="s">
        <v>558</v>
      </c>
      <c r="O4213" t="s">
        <v>78</v>
      </c>
      <c r="P4213" t="s">
        <v>1695</v>
      </c>
      <c r="Q4213" t="s"/>
      <c r="R4213" t="s">
        <v>79</v>
      </c>
      <c r="S4213" t="s">
        <v>200</v>
      </c>
      <c r="T4213" t="s">
        <v>81</v>
      </c>
      <c r="U4213" t="s">
        <v>82</v>
      </c>
      <c r="V4213" t="s">
        <v>83</v>
      </c>
      <c r="W4213" t="s">
        <v>84</v>
      </c>
      <c r="X4213" t="s"/>
      <c r="Y4213" t="s">
        <v>85</v>
      </c>
      <c r="Z4213">
        <f>HYPERLINK("https://hotel-media.eclerx.com/savepage/tk_15462412944737883_sr_189.html","info")</f>
        <v/>
      </c>
      <c r="AA4213" t="n">
        <v>228055</v>
      </c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10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2071483</v>
      </c>
      <c r="AZ4213" t="s">
        <v>1696</v>
      </c>
      <c r="BA4213" t="s"/>
      <c r="BB4213" t="n">
        <v>84373</v>
      </c>
      <c r="BC4213" t="n">
        <v>52.533062</v>
      </c>
      <c r="BD4213" t="n">
        <v>52.533062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1694</v>
      </c>
      <c r="F4214" t="n">
        <v>2173724</v>
      </c>
      <c r="G4214" t="s">
        <v>74</v>
      </c>
      <c r="H4214" t="s">
        <v>75</v>
      </c>
      <c r="I4214" t="s"/>
      <c r="J4214" t="s">
        <v>74</v>
      </c>
      <c r="K4214" t="n">
        <v>112</v>
      </c>
      <c r="L4214" t="s">
        <v>76</v>
      </c>
      <c r="M4214" t="s"/>
      <c r="N4214" t="s">
        <v>1435</v>
      </c>
      <c r="O4214" t="s">
        <v>78</v>
      </c>
      <c r="P4214" t="s">
        <v>1695</v>
      </c>
      <c r="Q4214" t="s"/>
      <c r="R4214" t="s">
        <v>79</v>
      </c>
      <c r="S4214" t="s">
        <v>666</v>
      </c>
      <c r="T4214" t="s">
        <v>81</v>
      </c>
      <c r="U4214" t="s">
        <v>82</v>
      </c>
      <c r="V4214" t="s">
        <v>83</v>
      </c>
      <c r="W4214" t="s">
        <v>84</v>
      </c>
      <c r="X4214" t="s"/>
      <c r="Y4214" t="s">
        <v>85</v>
      </c>
      <c r="Z4214">
        <f>HYPERLINK("https://hotel-media.eclerx.com/savepage/tk_15462412944737883_sr_189.html","info")</f>
        <v/>
      </c>
      <c r="AA4214" t="n">
        <v>228055</v>
      </c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10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2071483</v>
      </c>
      <c r="AZ4214" t="s">
        <v>1696</v>
      </c>
      <c r="BA4214" t="s"/>
      <c r="BB4214" t="n">
        <v>84373</v>
      </c>
      <c r="BC4214" t="n">
        <v>52.533062</v>
      </c>
      <c r="BD4214" t="n">
        <v>52.533062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1694</v>
      </c>
      <c r="F4215" t="n">
        <v>2173724</v>
      </c>
      <c r="G4215" t="s">
        <v>74</v>
      </c>
      <c r="H4215" t="s">
        <v>75</v>
      </c>
      <c r="I4215" t="s"/>
      <c r="J4215" t="s">
        <v>74</v>
      </c>
      <c r="K4215" t="n">
        <v>112</v>
      </c>
      <c r="L4215" t="s">
        <v>76</v>
      </c>
      <c r="M4215" t="s"/>
      <c r="N4215" t="s">
        <v>560</v>
      </c>
      <c r="O4215" t="s">
        <v>78</v>
      </c>
      <c r="P4215" t="s">
        <v>1695</v>
      </c>
      <c r="Q4215" t="s"/>
      <c r="R4215" t="s">
        <v>79</v>
      </c>
      <c r="S4215" t="s">
        <v>666</v>
      </c>
      <c r="T4215" t="s">
        <v>81</v>
      </c>
      <c r="U4215" t="s">
        <v>82</v>
      </c>
      <c r="V4215" t="s">
        <v>83</v>
      </c>
      <c r="W4215" t="s">
        <v>84</v>
      </c>
      <c r="X4215" t="s"/>
      <c r="Y4215" t="s">
        <v>85</v>
      </c>
      <c r="Z4215">
        <f>HYPERLINK("https://hotel-media.eclerx.com/savepage/tk_15462412944737883_sr_189.html","info")</f>
        <v/>
      </c>
      <c r="AA4215" t="n">
        <v>228055</v>
      </c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10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2071483</v>
      </c>
      <c r="AZ4215" t="s">
        <v>1696</v>
      </c>
      <c r="BA4215" t="s"/>
      <c r="BB4215" t="n">
        <v>84373</v>
      </c>
      <c r="BC4215" t="n">
        <v>52.533062</v>
      </c>
      <c r="BD4215" t="n">
        <v>52.533062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2647</v>
      </c>
      <c r="F4216" t="n">
        <v>-1</v>
      </c>
      <c r="G4216" t="s">
        <v>74</v>
      </c>
      <c r="H4216" t="s">
        <v>75</v>
      </c>
      <c r="I4216" t="s"/>
      <c r="J4216" t="s">
        <v>74</v>
      </c>
      <c r="K4216" t="n">
        <v>65</v>
      </c>
      <c r="L4216" t="s">
        <v>76</v>
      </c>
      <c r="M4216" t="s"/>
      <c r="N4216" t="s">
        <v>104</v>
      </c>
      <c r="O4216" t="s">
        <v>78</v>
      </c>
      <c r="P4216" t="s">
        <v>2647</v>
      </c>
      <c r="Q4216" t="s"/>
      <c r="R4216" t="s">
        <v>171</v>
      </c>
      <c r="S4216" t="s">
        <v>363</v>
      </c>
      <c r="T4216" t="s">
        <v>81</v>
      </c>
      <c r="U4216" t="s">
        <v>82</v>
      </c>
      <c r="V4216" t="s">
        <v>83</v>
      </c>
      <c r="W4216" t="s">
        <v>84</v>
      </c>
      <c r="X4216" t="s"/>
      <c r="Y4216" t="s">
        <v>85</v>
      </c>
      <c r="Z4216">
        <f>HYPERLINK("https://hotel-media.eclerx.com/savepage/tk_1546241313213916_sr_189.html","info")</f>
        <v/>
      </c>
      <c r="AA4216" t="n">
        <v>-3852188</v>
      </c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20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3852188</v>
      </c>
      <c r="AZ4216" t="s">
        <v>2648</v>
      </c>
      <c r="BA4216" t="s"/>
      <c r="BB4216" t="n">
        <v>164614</v>
      </c>
      <c r="BC4216" t="n">
        <v>52.489378</v>
      </c>
      <c r="BD4216" t="n">
        <v>52.489378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2574</v>
      </c>
      <c r="F4217" t="n">
        <v>-1</v>
      </c>
      <c r="G4217" t="s">
        <v>74</v>
      </c>
      <c r="H4217" t="s">
        <v>75</v>
      </c>
      <c r="I4217" t="s"/>
      <c r="J4217" t="s">
        <v>74</v>
      </c>
      <c r="K4217" t="n">
        <v>58.5</v>
      </c>
      <c r="L4217" t="s">
        <v>76</v>
      </c>
      <c r="M4217" t="s"/>
      <c r="N4217" t="s">
        <v>93</v>
      </c>
      <c r="O4217" t="s">
        <v>78</v>
      </c>
      <c r="P4217" t="s">
        <v>2574</v>
      </c>
      <c r="Q4217" t="s"/>
      <c r="R4217" t="s">
        <v>79</v>
      </c>
      <c r="S4217" t="s">
        <v>1953</v>
      </c>
      <c r="T4217" t="s">
        <v>81</v>
      </c>
      <c r="U4217" t="s">
        <v>82</v>
      </c>
      <c r="V4217" t="s">
        <v>83</v>
      </c>
      <c r="W4217" t="s">
        <v>84</v>
      </c>
      <c r="X4217" t="s"/>
      <c r="Y4217" t="s">
        <v>85</v>
      </c>
      <c r="Z4217">
        <f>HYPERLINK("https://hotel-media.eclerx.com/savepage/tk_15462418341676393_sr_188.html","info")</f>
        <v/>
      </c>
      <c r="AA4217" t="n">
        <v>-6859055</v>
      </c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304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6859055</v>
      </c>
      <c r="AZ4217" t="s">
        <v>2575</v>
      </c>
      <c r="BA4217" t="s"/>
      <c r="BB4217" t="n">
        <v>171415</v>
      </c>
      <c r="BC4217" t="n">
        <v>52.50573</v>
      </c>
      <c r="BD4217" t="n">
        <v>52.50573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2574</v>
      </c>
      <c r="F4218" t="n">
        <v>-1</v>
      </c>
      <c r="G4218" t="s">
        <v>74</v>
      </c>
      <c r="H4218" t="s">
        <v>75</v>
      </c>
      <c r="I4218" t="s"/>
      <c r="J4218" t="s">
        <v>74</v>
      </c>
      <c r="K4218" t="n">
        <v>59</v>
      </c>
      <c r="L4218" t="s">
        <v>76</v>
      </c>
      <c r="M4218" t="s"/>
      <c r="N4218" t="s">
        <v>2576</v>
      </c>
      <c r="O4218" t="s">
        <v>78</v>
      </c>
      <c r="P4218" t="s">
        <v>2574</v>
      </c>
      <c r="Q4218" t="s"/>
      <c r="R4218" t="s">
        <v>79</v>
      </c>
      <c r="S4218" t="s">
        <v>286</v>
      </c>
      <c r="T4218" t="s">
        <v>81</v>
      </c>
      <c r="U4218" t="s">
        <v>82</v>
      </c>
      <c r="V4218" t="s">
        <v>83</v>
      </c>
      <c r="W4218" t="s">
        <v>109</v>
      </c>
      <c r="X4218" t="s"/>
      <c r="Y4218" t="s">
        <v>85</v>
      </c>
      <c r="Z4218">
        <f>HYPERLINK("https://hotel-media.eclerx.com/savepage/tk_15462418341676393_sr_188.html","info")</f>
        <v/>
      </c>
      <c r="AA4218" t="n">
        <v>-6859055</v>
      </c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304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6859055</v>
      </c>
      <c r="AZ4218" t="s">
        <v>2575</v>
      </c>
      <c r="BA4218" t="s"/>
      <c r="BB4218" t="n">
        <v>171415</v>
      </c>
      <c r="BC4218" t="n">
        <v>52.50573</v>
      </c>
      <c r="BD4218" t="n">
        <v>52.50573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2574</v>
      </c>
      <c r="F4219" t="n">
        <v>-1</v>
      </c>
      <c r="G4219" t="s">
        <v>74</v>
      </c>
      <c r="H4219" t="s">
        <v>75</v>
      </c>
      <c r="I4219" t="s"/>
      <c r="J4219" t="s">
        <v>74</v>
      </c>
      <c r="K4219" t="n">
        <v>59</v>
      </c>
      <c r="L4219" t="s">
        <v>76</v>
      </c>
      <c r="M4219" t="s"/>
      <c r="N4219" t="s">
        <v>137</v>
      </c>
      <c r="O4219" t="s">
        <v>78</v>
      </c>
      <c r="P4219" t="s">
        <v>2574</v>
      </c>
      <c r="Q4219" t="s"/>
      <c r="R4219" t="s">
        <v>79</v>
      </c>
      <c r="S4219" t="s">
        <v>286</v>
      </c>
      <c r="T4219" t="s">
        <v>81</v>
      </c>
      <c r="U4219" t="s">
        <v>82</v>
      </c>
      <c r="V4219" t="s">
        <v>83</v>
      </c>
      <c r="W4219" t="s">
        <v>109</v>
      </c>
      <c r="X4219" t="s"/>
      <c r="Y4219" t="s">
        <v>85</v>
      </c>
      <c r="Z4219">
        <f>HYPERLINK("https://hotel-media.eclerx.com/savepage/tk_15462418341676393_sr_188.html","info")</f>
        <v/>
      </c>
      <c r="AA4219" t="n">
        <v>-6859055</v>
      </c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304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6859055</v>
      </c>
      <c r="AZ4219" t="s">
        <v>2575</v>
      </c>
      <c r="BA4219" t="s"/>
      <c r="BB4219" t="n">
        <v>171415</v>
      </c>
      <c r="BC4219" t="n">
        <v>52.50573</v>
      </c>
      <c r="BD4219" t="n">
        <v>52.50573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2574</v>
      </c>
      <c r="F4220" t="n">
        <v>-1</v>
      </c>
      <c r="G4220" t="s">
        <v>74</v>
      </c>
      <c r="H4220" t="s">
        <v>75</v>
      </c>
      <c r="I4220" t="s"/>
      <c r="J4220" t="s">
        <v>74</v>
      </c>
      <c r="K4220" t="n">
        <v>64.98999999999999</v>
      </c>
      <c r="L4220" t="s">
        <v>76</v>
      </c>
      <c r="M4220" t="s"/>
      <c r="N4220" t="s">
        <v>2576</v>
      </c>
      <c r="O4220" t="s">
        <v>78</v>
      </c>
      <c r="P4220" t="s">
        <v>2574</v>
      </c>
      <c r="Q4220" t="s"/>
      <c r="R4220" t="s">
        <v>79</v>
      </c>
      <c r="S4220" t="s">
        <v>1123</v>
      </c>
      <c r="T4220" t="s">
        <v>81</v>
      </c>
      <c r="U4220" t="s">
        <v>82</v>
      </c>
      <c r="V4220" t="s">
        <v>83</v>
      </c>
      <c r="W4220" t="s">
        <v>84</v>
      </c>
      <c r="X4220" t="s"/>
      <c r="Y4220" t="s">
        <v>85</v>
      </c>
      <c r="Z4220">
        <f>HYPERLINK("https://hotel-media.eclerx.com/savepage/tk_15462418341676393_sr_188.html","info")</f>
        <v/>
      </c>
      <c r="AA4220" t="n">
        <v>-6859055</v>
      </c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304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6859055</v>
      </c>
      <c r="AZ4220" t="s">
        <v>2575</v>
      </c>
      <c r="BA4220" t="s"/>
      <c r="BB4220" t="n">
        <v>171415</v>
      </c>
      <c r="BC4220" t="n">
        <v>52.50573</v>
      </c>
      <c r="BD4220" t="n">
        <v>52.50573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2574</v>
      </c>
      <c r="F4221" t="n">
        <v>-1</v>
      </c>
      <c r="G4221" t="s">
        <v>74</v>
      </c>
      <c r="H4221" t="s">
        <v>75</v>
      </c>
      <c r="I4221" t="s"/>
      <c r="J4221" t="s">
        <v>74</v>
      </c>
      <c r="K4221" t="n">
        <v>64.98999999999999</v>
      </c>
      <c r="L4221" t="s">
        <v>76</v>
      </c>
      <c r="M4221" t="s"/>
      <c r="N4221" t="s">
        <v>137</v>
      </c>
      <c r="O4221" t="s">
        <v>78</v>
      </c>
      <c r="P4221" t="s">
        <v>2574</v>
      </c>
      <c r="Q4221" t="s"/>
      <c r="R4221" t="s">
        <v>79</v>
      </c>
      <c r="S4221" t="s">
        <v>1123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>
        <f>HYPERLINK("https://hotel-media.eclerx.com/savepage/tk_15462418341676393_sr_188.html","info")</f>
        <v/>
      </c>
      <c r="AA4221" t="n">
        <v>-6859055</v>
      </c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304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6859055</v>
      </c>
      <c r="AZ4221" t="s">
        <v>2575</v>
      </c>
      <c r="BA4221" t="s"/>
      <c r="BB4221" t="n">
        <v>171415</v>
      </c>
      <c r="BC4221" t="n">
        <v>52.50573</v>
      </c>
      <c r="BD4221" t="n">
        <v>52.50573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822</v>
      </c>
      <c r="F4222" t="n">
        <v>-1</v>
      </c>
      <c r="G4222" t="s">
        <v>74</v>
      </c>
      <c r="H4222" t="s">
        <v>75</v>
      </c>
      <c r="I4222" t="s"/>
      <c r="J4222" t="s">
        <v>74</v>
      </c>
      <c r="K4222" t="n">
        <v>59</v>
      </c>
      <c r="L4222" t="s">
        <v>76</v>
      </c>
      <c r="M4222" t="s"/>
      <c r="N4222" t="s">
        <v>95</v>
      </c>
      <c r="O4222" t="s">
        <v>78</v>
      </c>
      <c r="P4222" t="s">
        <v>822</v>
      </c>
      <c r="Q4222" t="s"/>
      <c r="R4222" t="s">
        <v>171</v>
      </c>
      <c r="S4222" t="s">
        <v>286</v>
      </c>
      <c r="T4222" t="s">
        <v>81</v>
      </c>
      <c r="U4222" t="s">
        <v>82</v>
      </c>
      <c r="V4222" t="s">
        <v>83</v>
      </c>
      <c r="W4222" t="s">
        <v>109</v>
      </c>
      <c r="X4222" t="s"/>
      <c r="Y4222" t="s">
        <v>85</v>
      </c>
      <c r="Z4222">
        <f>HYPERLINK("https://hotel-media.eclerx.com/savepage/tk_15462417229871168_sr_188.html","info")</f>
        <v/>
      </c>
      <c r="AA4222" t="n">
        <v>-8979244</v>
      </c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244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8979244</v>
      </c>
      <c r="AZ4222" t="s">
        <v>823</v>
      </c>
      <c r="BA4222" t="s"/>
      <c r="BB4222" t="n">
        <v>412242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822</v>
      </c>
      <c r="F4223" t="n">
        <v>-1</v>
      </c>
      <c r="G4223" t="s">
        <v>74</v>
      </c>
      <c r="H4223" t="s">
        <v>75</v>
      </c>
      <c r="I4223" t="s"/>
      <c r="J4223" t="s">
        <v>74</v>
      </c>
      <c r="K4223" t="n">
        <v>89.01000000000001</v>
      </c>
      <c r="L4223" t="s">
        <v>76</v>
      </c>
      <c r="M4223" t="s"/>
      <c r="N4223" t="s">
        <v>824</v>
      </c>
      <c r="O4223" t="s">
        <v>78</v>
      </c>
      <c r="P4223" t="s">
        <v>822</v>
      </c>
      <c r="Q4223" t="s"/>
      <c r="R4223" t="s">
        <v>171</v>
      </c>
      <c r="S4223" t="s">
        <v>476</v>
      </c>
      <c r="T4223" t="s">
        <v>81</v>
      </c>
      <c r="U4223" t="s">
        <v>82</v>
      </c>
      <c r="V4223" t="s">
        <v>83</v>
      </c>
      <c r="W4223" t="s">
        <v>109</v>
      </c>
      <c r="X4223" t="s"/>
      <c r="Y4223" t="s">
        <v>85</v>
      </c>
      <c r="Z4223">
        <f>HYPERLINK("https://hotel-media.eclerx.com/savepage/tk_15462417229871168_sr_188.html","info")</f>
        <v/>
      </c>
      <c r="AA4223" t="n">
        <v>-8979244</v>
      </c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244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8979244</v>
      </c>
      <c r="AZ4223" t="s">
        <v>823</v>
      </c>
      <c r="BA4223" t="s"/>
      <c r="BB4223" t="n">
        <v>412242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2075</v>
      </c>
      <c r="F4224" t="n">
        <v>156496</v>
      </c>
      <c r="G4224" t="s">
        <v>74</v>
      </c>
      <c r="H4224" t="s">
        <v>75</v>
      </c>
      <c r="I4224" t="s"/>
      <c r="J4224" t="s">
        <v>74</v>
      </c>
      <c r="K4224" t="n">
        <v>67</v>
      </c>
      <c r="L4224" t="s">
        <v>76</v>
      </c>
      <c r="M4224" t="s"/>
      <c r="N4224" t="s">
        <v>2076</v>
      </c>
      <c r="O4224" t="s">
        <v>78</v>
      </c>
      <c r="P4224" t="s">
        <v>2077</v>
      </c>
      <c r="Q4224" t="s"/>
      <c r="R4224" t="s">
        <v>171</v>
      </c>
      <c r="S4224" t="s">
        <v>381</v>
      </c>
      <c r="T4224" t="s">
        <v>81</v>
      </c>
      <c r="U4224" t="s">
        <v>82</v>
      </c>
      <c r="V4224" t="s">
        <v>83</v>
      </c>
      <c r="W4224" t="s">
        <v>109</v>
      </c>
      <c r="X4224" t="s"/>
      <c r="Y4224" t="s">
        <v>85</v>
      </c>
      <c r="Z4224">
        <f>HYPERLINK("https://hotel-media.eclerx.com/savepage/tk_15462420393166022_sr_189.html","info")</f>
        <v/>
      </c>
      <c r="AA4224" t="n">
        <v>68680</v>
      </c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370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2950767</v>
      </c>
      <c r="AZ4224" t="s">
        <v>2078</v>
      </c>
      <c r="BA4224" t="s"/>
      <c r="BB4224" t="n">
        <v>50689</v>
      </c>
      <c r="BC4224" t="n">
        <v>52.48427</v>
      </c>
      <c r="BD4224" t="n">
        <v>52.48427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2075</v>
      </c>
      <c r="F4225" t="n">
        <v>156496</v>
      </c>
      <c r="G4225" t="s">
        <v>74</v>
      </c>
      <c r="H4225" t="s">
        <v>75</v>
      </c>
      <c r="I4225" t="s"/>
      <c r="J4225" t="s">
        <v>74</v>
      </c>
      <c r="K4225" t="n">
        <v>67</v>
      </c>
      <c r="L4225" t="s">
        <v>76</v>
      </c>
      <c r="M4225" t="s"/>
      <c r="N4225" t="s">
        <v>2079</v>
      </c>
      <c r="O4225" t="s">
        <v>78</v>
      </c>
      <c r="P4225" t="s">
        <v>2077</v>
      </c>
      <c r="Q4225" t="s"/>
      <c r="R4225" t="s">
        <v>171</v>
      </c>
      <c r="S4225" t="s">
        <v>381</v>
      </c>
      <c r="T4225" t="s">
        <v>81</v>
      </c>
      <c r="U4225" t="s">
        <v>82</v>
      </c>
      <c r="V4225" t="s">
        <v>83</v>
      </c>
      <c r="W4225" t="s">
        <v>109</v>
      </c>
      <c r="X4225" t="s"/>
      <c r="Y4225" t="s">
        <v>85</v>
      </c>
      <c r="Z4225">
        <f>HYPERLINK("https://hotel-media.eclerx.com/savepage/tk_15462420393166022_sr_189.html","info")</f>
        <v/>
      </c>
      <c r="AA4225" t="n">
        <v>68680</v>
      </c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370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2950767</v>
      </c>
      <c r="AZ4225" t="s">
        <v>2078</v>
      </c>
      <c r="BA4225" t="s"/>
      <c r="BB4225" t="n">
        <v>50689</v>
      </c>
      <c r="BC4225" t="n">
        <v>52.48427</v>
      </c>
      <c r="BD4225" t="n">
        <v>52.48427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2075</v>
      </c>
      <c r="F4226" t="n">
        <v>156496</v>
      </c>
      <c r="G4226" t="s">
        <v>74</v>
      </c>
      <c r="H4226" t="s">
        <v>75</v>
      </c>
      <c r="I4226" t="s"/>
      <c r="J4226" t="s">
        <v>74</v>
      </c>
      <c r="K4226" t="n">
        <v>100.99</v>
      </c>
      <c r="L4226" t="s">
        <v>76</v>
      </c>
      <c r="M4226" t="s"/>
      <c r="N4226" t="s">
        <v>2076</v>
      </c>
      <c r="O4226" t="s">
        <v>78</v>
      </c>
      <c r="P4226" t="s">
        <v>2077</v>
      </c>
      <c r="Q4226" t="s"/>
      <c r="R4226" t="s">
        <v>171</v>
      </c>
      <c r="S4226" t="s">
        <v>801</v>
      </c>
      <c r="T4226" t="s">
        <v>81</v>
      </c>
      <c r="U4226" t="s">
        <v>82</v>
      </c>
      <c r="V4226" t="s">
        <v>83</v>
      </c>
      <c r="W4226" t="s">
        <v>84</v>
      </c>
      <c r="X4226" t="s"/>
      <c r="Y4226" t="s">
        <v>85</v>
      </c>
      <c r="Z4226">
        <f>HYPERLINK("https://hotel-media.eclerx.com/savepage/tk_15462420393166022_sr_189.html","info")</f>
        <v/>
      </c>
      <c r="AA4226" t="n">
        <v>68680</v>
      </c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370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2950767</v>
      </c>
      <c r="AZ4226" t="s">
        <v>2078</v>
      </c>
      <c r="BA4226" t="s"/>
      <c r="BB4226" t="n">
        <v>50689</v>
      </c>
      <c r="BC4226" t="n">
        <v>52.48427</v>
      </c>
      <c r="BD4226" t="n">
        <v>52.48427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2075</v>
      </c>
      <c r="F4227" t="n">
        <v>156496</v>
      </c>
      <c r="G4227" t="s">
        <v>74</v>
      </c>
      <c r="H4227" t="s">
        <v>75</v>
      </c>
      <c r="I4227" t="s"/>
      <c r="J4227" t="s">
        <v>74</v>
      </c>
      <c r="K4227" t="n">
        <v>100.99</v>
      </c>
      <c r="L4227" t="s">
        <v>76</v>
      </c>
      <c r="M4227" t="s"/>
      <c r="N4227" t="s">
        <v>2079</v>
      </c>
      <c r="O4227" t="s">
        <v>78</v>
      </c>
      <c r="P4227" t="s">
        <v>2077</v>
      </c>
      <c r="Q4227" t="s"/>
      <c r="R4227" t="s">
        <v>171</v>
      </c>
      <c r="S4227" t="s">
        <v>801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>
        <f>HYPERLINK("https://hotel-media.eclerx.com/savepage/tk_15462420393166022_sr_189.html","info")</f>
        <v/>
      </c>
      <c r="AA4227" t="n">
        <v>68680</v>
      </c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370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2950767</v>
      </c>
      <c r="AZ4227" t="s">
        <v>2078</v>
      </c>
      <c r="BA4227" t="s"/>
      <c r="BB4227" t="n">
        <v>50689</v>
      </c>
      <c r="BC4227" t="n">
        <v>52.48427</v>
      </c>
      <c r="BD4227" t="n">
        <v>52.48427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2560</v>
      </c>
      <c r="F4228" t="n">
        <v>-1</v>
      </c>
      <c r="G4228" t="s">
        <v>74</v>
      </c>
      <c r="H4228" t="s">
        <v>75</v>
      </c>
      <c r="I4228" t="s"/>
      <c r="J4228" t="s">
        <v>74</v>
      </c>
      <c r="K4228" t="n">
        <v>73.5</v>
      </c>
      <c r="L4228" t="s">
        <v>76</v>
      </c>
      <c r="M4228" t="s"/>
      <c r="N4228" t="s">
        <v>104</v>
      </c>
      <c r="O4228" t="s">
        <v>78</v>
      </c>
      <c r="P4228" t="s">
        <v>2560</v>
      </c>
      <c r="Q4228" t="s"/>
      <c r="R4228" t="s">
        <v>79</v>
      </c>
      <c r="S4228" t="s">
        <v>859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>
        <f>HYPERLINK("https://hotel-media.eclerx.com/savepage/tk_15462419754884894_sr_188.html","info")</f>
        <v/>
      </c>
      <c r="AA4228" t="n">
        <v>-8979219</v>
      </c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381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8979219</v>
      </c>
      <c r="AZ4228" t="s">
        <v>2561</v>
      </c>
      <c r="BA4228" t="s"/>
      <c r="BB4228" t="n">
        <v>143167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1899</v>
      </c>
      <c r="F4229" t="n">
        <v>3582781</v>
      </c>
      <c r="G4229" t="s">
        <v>74</v>
      </c>
      <c r="H4229" t="s">
        <v>75</v>
      </c>
      <c r="I4229" t="s"/>
      <c r="J4229" t="s">
        <v>74</v>
      </c>
      <c r="K4229" t="n">
        <v>69</v>
      </c>
      <c r="L4229" t="s">
        <v>76</v>
      </c>
      <c r="M4229" t="s"/>
      <c r="N4229" t="s">
        <v>93</v>
      </c>
      <c r="O4229" t="s">
        <v>78</v>
      </c>
      <c r="P4229" t="s">
        <v>1900</v>
      </c>
      <c r="Q4229" t="s"/>
      <c r="R4229" t="s">
        <v>269</v>
      </c>
      <c r="S4229" t="s">
        <v>367</v>
      </c>
      <c r="T4229" t="s">
        <v>81</v>
      </c>
      <c r="U4229" t="s">
        <v>82</v>
      </c>
      <c r="V4229" t="s">
        <v>83</v>
      </c>
      <c r="W4229" t="s">
        <v>84</v>
      </c>
      <c r="X4229" t="s"/>
      <c r="Y4229" t="s">
        <v>85</v>
      </c>
      <c r="Z4229">
        <f>HYPERLINK("https://hotel-media.eclerx.com/savepage/tk_15462418671144414_sr_188.html","info")</f>
        <v/>
      </c>
      <c r="AA4229" t="n">
        <v>274052</v>
      </c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322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2071633</v>
      </c>
      <c r="AZ4229" t="s">
        <v>1901</v>
      </c>
      <c r="BA4229" t="s"/>
      <c r="BB4229" t="n">
        <v>445832</v>
      </c>
      <c r="BC4229" t="n">
        <v>52.497174</v>
      </c>
      <c r="BD4229" t="n">
        <v>52.497174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1750</v>
      </c>
      <c r="F4230" t="n">
        <v>-1</v>
      </c>
      <c r="G4230" t="s">
        <v>74</v>
      </c>
      <c r="H4230" t="s">
        <v>75</v>
      </c>
      <c r="I4230" t="s"/>
      <c r="J4230" t="s">
        <v>74</v>
      </c>
      <c r="K4230" t="n">
        <v>126.6</v>
      </c>
      <c r="L4230" t="s">
        <v>76</v>
      </c>
      <c r="M4230" t="s"/>
      <c r="N4230" t="s">
        <v>93</v>
      </c>
      <c r="O4230" t="s">
        <v>78</v>
      </c>
      <c r="P4230" t="s">
        <v>1750</v>
      </c>
      <c r="Q4230" t="s"/>
      <c r="R4230" t="s">
        <v>112</v>
      </c>
      <c r="S4230" t="s">
        <v>1751</v>
      </c>
      <c r="T4230" t="s">
        <v>81</v>
      </c>
      <c r="U4230" t="s">
        <v>82</v>
      </c>
      <c r="V4230" t="s">
        <v>83</v>
      </c>
      <c r="W4230" t="s">
        <v>109</v>
      </c>
      <c r="X4230" t="s"/>
      <c r="Y4230" t="s">
        <v>85</v>
      </c>
      <c r="Z4230">
        <f>HYPERLINK("https://hotel-media.eclerx.com/savepage/tk_15462419991474333_sr_188.html","info")</f>
        <v/>
      </c>
      <c r="AA4230" t="n">
        <v>-2071719</v>
      </c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395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2071719</v>
      </c>
      <c r="AZ4230" t="s">
        <v>1752</v>
      </c>
      <c r="BA4230" t="s"/>
      <c r="BB4230" t="n">
        <v>14411</v>
      </c>
      <c r="BC4230" t="n">
        <v>52.524616</v>
      </c>
      <c r="BD4230" t="n">
        <v>52.524616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1750</v>
      </c>
      <c r="F4231" t="n">
        <v>-1</v>
      </c>
      <c r="G4231" t="s">
        <v>74</v>
      </c>
      <c r="H4231" t="s">
        <v>75</v>
      </c>
      <c r="I4231" t="s"/>
      <c r="J4231" t="s">
        <v>74</v>
      </c>
      <c r="K4231" t="n">
        <v>149</v>
      </c>
      <c r="L4231" t="s">
        <v>76</v>
      </c>
      <c r="M4231" t="s"/>
      <c r="N4231" t="s">
        <v>104</v>
      </c>
      <c r="O4231" t="s">
        <v>78</v>
      </c>
      <c r="P4231" t="s">
        <v>1750</v>
      </c>
      <c r="Q4231" t="s"/>
      <c r="R4231" t="s">
        <v>112</v>
      </c>
      <c r="S4231" t="s">
        <v>206</v>
      </c>
      <c r="T4231" t="s">
        <v>81</v>
      </c>
      <c r="U4231" t="s">
        <v>82</v>
      </c>
      <c r="V4231" t="s">
        <v>83</v>
      </c>
      <c r="W4231" t="s">
        <v>109</v>
      </c>
      <c r="X4231" t="s"/>
      <c r="Y4231" t="s">
        <v>85</v>
      </c>
      <c r="Z4231">
        <f>HYPERLINK("https://hotel-media.eclerx.com/savepage/tk_15462419991474333_sr_188.html","info")</f>
        <v/>
      </c>
      <c r="AA4231" t="n">
        <v>-2071719</v>
      </c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395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2071719</v>
      </c>
      <c r="AZ4231" t="s">
        <v>1752</v>
      </c>
      <c r="BA4231" t="s"/>
      <c r="BB4231" t="n">
        <v>14411</v>
      </c>
      <c r="BC4231" t="n">
        <v>52.524616</v>
      </c>
      <c r="BD4231" t="n">
        <v>52.524616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1750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159</v>
      </c>
      <c r="L4232" t="s">
        <v>76</v>
      </c>
      <c r="M4232" t="s"/>
      <c r="N4232" t="s">
        <v>182</v>
      </c>
      <c r="O4232" t="s">
        <v>78</v>
      </c>
      <c r="P4232" t="s">
        <v>1750</v>
      </c>
      <c r="Q4232" t="s"/>
      <c r="R4232" t="s">
        <v>112</v>
      </c>
      <c r="S4232" t="s">
        <v>985</v>
      </c>
      <c r="T4232" t="s">
        <v>81</v>
      </c>
      <c r="U4232" t="s">
        <v>82</v>
      </c>
      <c r="V4232" t="s">
        <v>83</v>
      </c>
      <c r="W4232" t="s">
        <v>109</v>
      </c>
      <c r="X4232" t="s"/>
      <c r="Y4232" t="s">
        <v>85</v>
      </c>
      <c r="Z4232">
        <f>HYPERLINK("https://hotel-media.eclerx.com/savepage/tk_15462419991474333_sr_188.html","info")</f>
        <v/>
      </c>
      <c r="AA4232" t="n">
        <v>-2071719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395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2071719</v>
      </c>
      <c r="AZ4232" t="s">
        <v>1752</v>
      </c>
      <c r="BA4232" t="s"/>
      <c r="BB4232" t="n">
        <v>14411</v>
      </c>
      <c r="BC4232" t="n">
        <v>52.524616</v>
      </c>
      <c r="BD4232" t="n">
        <v>52.524616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1750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199</v>
      </c>
      <c r="L4233" t="s">
        <v>76</v>
      </c>
      <c r="M4233" t="s"/>
      <c r="N4233" t="s">
        <v>220</v>
      </c>
      <c r="O4233" t="s">
        <v>78</v>
      </c>
      <c r="P4233" t="s">
        <v>1750</v>
      </c>
      <c r="Q4233" t="s"/>
      <c r="R4233" t="s">
        <v>112</v>
      </c>
      <c r="S4233" t="s">
        <v>1097</v>
      </c>
      <c r="T4233" t="s">
        <v>81</v>
      </c>
      <c r="U4233" t="s">
        <v>82</v>
      </c>
      <c r="V4233" t="s">
        <v>83</v>
      </c>
      <c r="W4233" t="s">
        <v>109</v>
      </c>
      <c r="X4233" t="s"/>
      <c r="Y4233" t="s">
        <v>85</v>
      </c>
      <c r="Z4233">
        <f>HYPERLINK("https://hotel-media.eclerx.com/savepage/tk_15462419991474333_sr_188.html","info")</f>
        <v/>
      </c>
      <c r="AA4233" t="n">
        <v>-2071719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395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2071719</v>
      </c>
      <c r="AZ4233" t="s">
        <v>1752</v>
      </c>
      <c r="BA4233" t="s"/>
      <c r="BB4233" t="n">
        <v>14411</v>
      </c>
      <c r="BC4233" t="n">
        <v>52.524616</v>
      </c>
      <c r="BD4233" t="n">
        <v>52.524616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1750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229</v>
      </c>
      <c r="L4234" t="s">
        <v>76</v>
      </c>
      <c r="M4234" t="s"/>
      <c r="N4234" t="s">
        <v>1753</v>
      </c>
      <c r="O4234" t="s">
        <v>78</v>
      </c>
      <c r="P4234" t="s">
        <v>1750</v>
      </c>
      <c r="Q4234" t="s"/>
      <c r="R4234" t="s">
        <v>112</v>
      </c>
      <c r="S4234" t="s">
        <v>1098</v>
      </c>
      <c r="T4234" t="s">
        <v>81</v>
      </c>
      <c r="U4234" t="s">
        <v>82</v>
      </c>
      <c r="V4234" t="s">
        <v>83</v>
      </c>
      <c r="W4234" t="s">
        <v>109</v>
      </c>
      <c r="X4234" t="s"/>
      <c r="Y4234" t="s">
        <v>85</v>
      </c>
      <c r="Z4234">
        <f>HYPERLINK("https://hotel-media.eclerx.com/savepage/tk_15462419991474333_sr_188.html","info")</f>
        <v/>
      </c>
      <c r="AA4234" t="n">
        <v>-2071719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395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2071719</v>
      </c>
      <c r="AZ4234" t="s">
        <v>1752</v>
      </c>
      <c r="BA4234" t="s"/>
      <c r="BB4234" t="n">
        <v>14411</v>
      </c>
      <c r="BC4234" t="n">
        <v>52.524616</v>
      </c>
      <c r="BD4234" t="n">
        <v>52.524616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2596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104</v>
      </c>
      <c r="L4235" t="s">
        <v>76</v>
      </c>
      <c r="M4235" t="s"/>
      <c r="N4235" t="s">
        <v>93</v>
      </c>
      <c r="O4235" t="s">
        <v>78</v>
      </c>
      <c r="P4235" t="s">
        <v>2596</v>
      </c>
      <c r="Q4235" t="s"/>
      <c r="R4235" t="s">
        <v>112</v>
      </c>
      <c r="S4235" t="s">
        <v>184</v>
      </c>
      <c r="T4235" t="s">
        <v>81</v>
      </c>
      <c r="U4235" t="s">
        <v>82</v>
      </c>
      <c r="V4235" t="s">
        <v>83</v>
      </c>
      <c r="W4235" t="s">
        <v>109</v>
      </c>
      <c r="X4235" t="s"/>
      <c r="Y4235" t="s">
        <v>85</v>
      </c>
      <c r="Z4235">
        <f>HYPERLINK("https://hotel-media.eclerx.com/savepage/tk_15462413780676076_sr_188.html","info")</f>
        <v/>
      </c>
      <c r="AA4235" t="n">
        <v>-8979223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8979223</v>
      </c>
      <c r="AZ4235" t="s">
        <v>2597</v>
      </c>
      <c r="BA4235" t="s"/>
      <c r="BB4235" t="n">
        <v>432435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2596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131.5</v>
      </c>
      <c r="L4236" t="s">
        <v>76</v>
      </c>
      <c r="M4236" t="s"/>
      <c r="N4236" t="s">
        <v>104</v>
      </c>
      <c r="O4236" t="s">
        <v>78</v>
      </c>
      <c r="P4236" t="s">
        <v>2596</v>
      </c>
      <c r="Q4236" t="s"/>
      <c r="R4236" t="s">
        <v>112</v>
      </c>
      <c r="S4236" t="s">
        <v>2586</v>
      </c>
      <c r="T4236" t="s">
        <v>81</v>
      </c>
      <c r="U4236" t="s">
        <v>82</v>
      </c>
      <c r="V4236" t="s">
        <v>83</v>
      </c>
      <c r="W4236" t="s">
        <v>109</v>
      </c>
      <c r="X4236" t="s"/>
      <c r="Y4236" t="s">
        <v>85</v>
      </c>
      <c r="Z4236">
        <f>HYPERLINK("https://hotel-media.eclerx.com/savepage/tk_15462413780676076_sr_188.html","info")</f>
        <v/>
      </c>
      <c r="AA4236" t="n">
        <v>-8979223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8979223</v>
      </c>
      <c r="AZ4236" t="s">
        <v>2597</v>
      </c>
      <c r="BA4236" t="s"/>
      <c r="BB4236" t="n">
        <v>432435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885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91</v>
      </c>
      <c r="L4237" t="s">
        <v>76</v>
      </c>
      <c r="M4237" t="s"/>
      <c r="N4237" t="s">
        <v>93</v>
      </c>
      <c r="O4237" t="s">
        <v>78</v>
      </c>
      <c r="P4237" t="s">
        <v>885</v>
      </c>
      <c r="Q4237" t="s"/>
      <c r="R4237" t="s">
        <v>112</v>
      </c>
      <c r="S4237" t="s">
        <v>94</v>
      </c>
      <c r="T4237" t="s">
        <v>81</v>
      </c>
      <c r="U4237" t="s">
        <v>82</v>
      </c>
      <c r="V4237" t="s">
        <v>83</v>
      </c>
      <c r="W4237" t="s">
        <v>109</v>
      </c>
      <c r="X4237" t="s"/>
      <c r="Y4237" t="s">
        <v>85</v>
      </c>
      <c r="Z4237">
        <f>HYPERLINK("https://hotel-media.eclerx.com/savepage/tk_15462414900726917_sr_189.html","info")</f>
        <v/>
      </c>
      <c r="AA4237" t="n">
        <v>-2667993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106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2667993</v>
      </c>
      <c r="AZ4237" t="s">
        <v>886</v>
      </c>
      <c r="BA4237" t="s"/>
      <c r="BB4237" t="n">
        <v>82271</v>
      </c>
      <c r="BC4237" t="n">
        <v>52.52335</v>
      </c>
      <c r="BD4237" t="n">
        <v>52.52335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885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100.99</v>
      </c>
      <c r="L4238" t="s">
        <v>76</v>
      </c>
      <c r="M4238" t="s"/>
      <c r="N4238" t="s">
        <v>708</v>
      </c>
      <c r="O4238" t="s">
        <v>78</v>
      </c>
      <c r="P4238" t="s">
        <v>885</v>
      </c>
      <c r="Q4238" t="s"/>
      <c r="R4238" t="s">
        <v>112</v>
      </c>
      <c r="S4238" t="s">
        <v>801</v>
      </c>
      <c r="T4238" t="s">
        <v>81</v>
      </c>
      <c r="U4238" t="s">
        <v>82</v>
      </c>
      <c r="V4238" t="s">
        <v>83</v>
      </c>
      <c r="W4238" t="s">
        <v>109</v>
      </c>
      <c r="X4238" t="s"/>
      <c r="Y4238" t="s">
        <v>85</v>
      </c>
      <c r="Z4238">
        <f>HYPERLINK("https://hotel-media.eclerx.com/savepage/tk_15462414900726917_sr_189.html","info")</f>
        <v/>
      </c>
      <c r="AA4238" t="n">
        <v>-2667993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106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2667993</v>
      </c>
      <c r="AZ4238" t="s">
        <v>886</v>
      </c>
      <c r="BA4238" t="s"/>
      <c r="BB4238" t="n">
        <v>82271</v>
      </c>
      <c r="BC4238" t="n">
        <v>52.52335</v>
      </c>
      <c r="BD4238" t="n">
        <v>52.52335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885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118</v>
      </c>
      <c r="L4239" t="s">
        <v>76</v>
      </c>
      <c r="M4239" t="s"/>
      <c r="N4239" t="s">
        <v>201</v>
      </c>
      <c r="O4239" t="s">
        <v>78</v>
      </c>
      <c r="P4239" t="s">
        <v>885</v>
      </c>
      <c r="Q4239" t="s"/>
      <c r="R4239" t="s">
        <v>112</v>
      </c>
      <c r="S4239" t="s">
        <v>165</v>
      </c>
      <c r="T4239" t="s">
        <v>81</v>
      </c>
      <c r="U4239" t="s">
        <v>82</v>
      </c>
      <c r="V4239" t="s">
        <v>83</v>
      </c>
      <c r="W4239" t="s">
        <v>109</v>
      </c>
      <c r="X4239" t="s"/>
      <c r="Y4239" t="s">
        <v>85</v>
      </c>
      <c r="Z4239">
        <f>HYPERLINK("https://hotel-media.eclerx.com/savepage/tk_15462414900726917_sr_189.html","info")</f>
        <v/>
      </c>
      <c r="AA4239" t="n">
        <v>-2667993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106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2667993</v>
      </c>
      <c r="AZ4239" t="s">
        <v>886</v>
      </c>
      <c r="BA4239" t="s"/>
      <c r="BB4239" t="n">
        <v>82271</v>
      </c>
      <c r="BC4239" t="n">
        <v>52.52335</v>
      </c>
      <c r="BD4239" t="n">
        <v>52.52335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885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141</v>
      </c>
      <c r="L4240" t="s">
        <v>76</v>
      </c>
      <c r="M4240" t="s"/>
      <c r="N4240" t="s">
        <v>203</v>
      </c>
      <c r="O4240" t="s">
        <v>78</v>
      </c>
      <c r="P4240" t="s">
        <v>885</v>
      </c>
      <c r="Q4240" t="s"/>
      <c r="R4240" t="s">
        <v>112</v>
      </c>
      <c r="S4240" t="s">
        <v>887</v>
      </c>
      <c r="T4240" t="s">
        <v>81</v>
      </c>
      <c r="U4240" t="s">
        <v>82</v>
      </c>
      <c r="V4240" t="s">
        <v>83</v>
      </c>
      <c r="W4240" t="s">
        <v>109</v>
      </c>
      <c r="X4240" t="s"/>
      <c r="Y4240" t="s">
        <v>85</v>
      </c>
      <c r="Z4240">
        <f>HYPERLINK("https://hotel-media.eclerx.com/savepage/tk_15462414900726917_sr_189.html","info")</f>
        <v/>
      </c>
      <c r="AA4240" t="n">
        <v>-2667993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106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2667993</v>
      </c>
      <c r="AZ4240" t="s">
        <v>886</v>
      </c>
      <c r="BA4240" t="s"/>
      <c r="BB4240" t="n">
        <v>82271</v>
      </c>
      <c r="BC4240" t="n">
        <v>52.52335</v>
      </c>
      <c r="BD4240" t="n">
        <v>52.52335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885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141.01</v>
      </c>
      <c r="L4241" t="s">
        <v>76</v>
      </c>
      <c r="M4241" t="s"/>
      <c r="N4241" t="s">
        <v>708</v>
      </c>
      <c r="O4241" t="s">
        <v>78</v>
      </c>
      <c r="P4241" t="s">
        <v>885</v>
      </c>
      <c r="Q4241" t="s"/>
      <c r="R4241" t="s">
        <v>112</v>
      </c>
      <c r="S4241" t="s">
        <v>888</v>
      </c>
      <c r="T4241" t="s">
        <v>81</v>
      </c>
      <c r="U4241" t="s">
        <v>82</v>
      </c>
      <c r="V4241" t="s">
        <v>83</v>
      </c>
      <c r="W4241" t="s">
        <v>84</v>
      </c>
      <c r="X4241" t="s"/>
      <c r="Y4241" t="s">
        <v>85</v>
      </c>
      <c r="Z4241">
        <f>HYPERLINK("https://hotel-media.eclerx.com/savepage/tk_15462414900726917_sr_189.html","info")</f>
        <v/>
      </c>
      <c r="AA4241" t="n">
        <v>-2667993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106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2667993</v>
      </c>
      <c r="AZ4241" t="s">
        <v>886</v>
      </c>
      <c r="BA4241" t="s"/>
      <c r="BB4241" t="n">
        <v>82271</v>
      </c>
      <c r="BC4241" t="n">
        <v>52.52335</v>
      </c>
      <c r="BD4241" t="n">
        <v>52.52335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885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150.01</v>
      </c>
      <c r="L4242" t="s">
        <v>76</v>
      </c>
      <c r="M4242" t="s"/>
      <c r="N4242" t="s">
        <v>546</v>
      </c>
      <c r="O4242" t="s">
        <v>78</v>
      </c>
      <c r="P4242" t="s">
        <v>885</v>
      </c>
      <c r="Q4242" t="s"/>
      <c r="R4242" t="s">
        <v>112</v>
      </c>
      <c r="S4242" t="s">
        <v>889</v>
      </c>
      <c r="T4242" t="s">
        <v>81</v>
      </c>
      <c r="U4242" t="s">
        <v>82</v>
      </c>
      <c r="V4242" t="s">
        <v>83</v>
      </c>
      <c r="W4242" t="s">
        <v>109</v>
      </c>
      <c r="X4242" t="s"/>
      <c r="Y4242" t="s">
        <v>85</v>
      </c>
      <c r="Z4242">
        <f>HYPERLINK("https://hotel-media.eclerx.com/savepage/tk_15462414900726917_sr_189.html","info")</f>
        <v/>
      </c>
      <c r="AA4242" t="n">
        <v>-2667993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106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2667993</v>
      </c>
      <c r="AZ4242" t="s">
        <v>886</v>
      </c>
      <c r="BA4242" t="s"/>
      <c r="BB4242" t="n">
        <v>82271</v>
      </c>
      <c r="BC4242" t="n">
        <v>52.52335</v>
      </c>
      <c r="BD4242" t="n">
        <v>52.52335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885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176</v>
      </c>
      <c r="L4243" t="s">
        <v>76</v>
      </c>
      <c r="M4243" t="s"/>
      <c r="N4243" t="s">
        <v>205</v>
      </c>
      <c r="O4243" t="s">
        <v>78</v>
      </c>
      <c r="P4243" t="s">
        <v>885</v>
      </c>
      <c r="Q4243" t="s"/>
      <c r="R4243" t="s">
        <v>112</v>
      </c>
      <c r="S4243" t="s">
        <v>890</v>
      </c>
      <c r="T4243" t="s">
        <v>81</v>
      </c>
      <c r="U4243" t="s">
        <v>82</v>
      </c>
      <c r="V4243" t="s">
        <v>83</v>
      </c>
      <c r="W4243" t="s">
        <v>109</v>
      </c>
      <c r="X4243" t="s"/>
      <c r="Y4243" t="s">
        <v>85</v>
      </c>
      <c r="Z4243">
        <f>HYPERLINK("https://hotel-media.eclerx.com/savepage/tk_15462414900726917_sr_189.html","info")</f>
        <v/>
      </c>
      <c r="AA4243" t="n">
        <v>-2667993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106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2667993</v>
      </c>
      <c r="AZ4243" t="s">
        <v>886</v>
      </c>
      <c r="BA4243" t="s"/>
      <c r="BB4243" t="n">
        <v>82271</v>
      </c>
      <c r="BC4243" t="n">
        <v>52.52335</v>
      </c>
      <c r="BD4243" t="n">
        <v>52.52335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885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199.01</v>
      </c>
      <c r="L4244" t="s">
        <v>76</v>
      </c>
      <c r="M4244" t="s"/>
      <c r="N4244" t="s">
        <v>546</v>
      </c>
      <c r="O4244" t="s">
        <v>78</v>
      </c>
      <c r="P4244" t="s">
        <v>885</v>
      </c>
      <c r="Q4244" t="s"/>
      <c r="R4244" t="s">
        <v>112</v>
      </c>
      <c r="S4244" t="s">
        <v>891</v>
      </c>
      <c r="T4244" t="s">
        <v>81</v>
      </c>
      <c r="U4244" t="s">
        <v>82</v>
      </c>
      <c r="V4244" t="s">
        <v>83</v>
      </c>
      <c r="W4244" t="s">
        <v>84</v>
      </c>
      <c r="X4244" t="s"/>
      <c r="Y4244" t="s">
        <v>85</v>
      </c>
      <c r="Z4244">
        <f>HYPERLINK("https://hotel-media.eclerx.com/savepage/tk_15462414900726917_sr_189.html","info")</f>
        <v/>
      </c>
      <c r="AA4244" t="n">
        <v>-2667993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106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2667993</v>
      </c>
      <c r="AZ4244" t="s">
        <v>886</v>
      </c>
      <c r="BA4244" t="s"/>
      <c r="BB4244" t="n">
        <v>82271</v>
      </c>
      <c r="BC4244" t="n">
        <v>52.52335</v>
      </c>
      <c r="BD4244" t="n">
        <v>52.52335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1983</v>
      </c>
      <c r="F4245" t="n">
        <v>3581634</v>
      </c>
      <c r="G4245" t="s">
        <v>74</v>
      </c>
      <c r="H4245" t="s">
        <v>75</v>
      </c>
      <c r="I4245" t="s"/>
      <c r="J4245" t="s">
        <v>74</v>
      </c>
      <c r="K4245" t="n">
        <v>54</v>
      </c>
      <c r="L4245" t="s">
        <v>76</v>
      </c>
      <c r="M4245" t="s"/>
      <c r="N4245" t="s">
        <v>93</v>
      </c>
      <c r="O4245" t="s">
        <v>78</v>
      </c>
      <c r="P4245" t="s">
        <v>1984</v>
      </c>
      <c r="Q4245" t="s"/>
      <c r="R4245" t="s">
        <v>171</v>
      </c>
      <c r="S4245" t="s">
        <v>1015</v>
      </c>
      <c r="T4245" t="s">
        <v>81</v>
      </c>
      <c r="U4245" t="s">
        <v>82</v>
      </c>
      <c r="V4245" t="s">
        <v>83</v>
      </c>
      <c r="W4245" t="s">
        <v>109</v>
      </c>
      <c r="X4245" t="s"/>
      <c r="Y4245" t="s">
        <v>85</v>
      </c>
      <c r="Z4245">
        <f>HYPERLINK("https://hotel-media.eclerx.com/savepage/tk_15462419977512426_sr_188.html","info")</f>
        <v/>
      </c>
      <c r="AA4245" t="n">
        <v>211135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394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231202</v>
      </c>
      <c r="AZ4245" t="s">
        <v>1985</v>
      </c>
      <c r="BA4245" t="s"/>
      <c r="BB4245" t="n">
        <v>20840</v>
      </c>
      <c r="BC4245" t="n">
        <v>52.50936</v>
      </c>
      <c r="BD4245" t="n">
        <v>52.50936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2431</v>
      </c>
      <c r="F4246" t="n">
        <v>71961</v>
      </c>
      <c r="G4246" t="s">
        <v>74</v>
      </c>
      <c r="H4246" t="s">
        <v>75</v>
      </c>
      <c r="I4246" t="s"/>
      <c r="J4246" t="s">
        <v>74</v>
      </c>
      <c r="K4246" t="n">
        <v>129</v>
      </c>
      <c r="L4246" t="s">
        <v>76</v>
      </c>
      <c r="M4246" t="s"/>
      <c r="N4246" t="s">
        <v>182</v>
      </c>
      <c r="O4246" t="s">
        <v>78</v>
      </c>
      <c r="P4246" t="s">
        <v>2432</v>
      </c>
      <c r="Q4246" t="s"/>
      <c r="R4246" t="s">
        <v>112</v>
      </c>
      <c r="S4246" t="s">
        <v>489</v>
      </c>
      <c r="T4246" t="s">
        <v>81</v>
      </c>
      <c r="U4246" t="s">
        <v>82</v>
      </c>
      <c r="V4246" t="s">
        <v>83</v>
      </c>
      <c r="W4246" t="s">
        <v>109</v>
      </c>
      <c r="X4246" t="s"/>
      <c r="Y4246" t="s">
        <v>85</v>
      </c>
      <c r="Z4246">
        <f>HYPERLINK("https://hotel-media.eclerx.com/savepage/tk_15462417666651533_sr_188.html","info")</f>
        <v/>
      </c>
      <c r="AA4246" t="n">
        <v>8819</v>
      </c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268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163098</v>
      </c>
      <c r="AZ4246" t="s">
        <v>2433</v>
      </c>
      <c r="BA4246" t="s"/>
      <c r="BB4246" t="n">
        <v>70314</v>
      </c>
      <c r="BC4246" t="n">
        <v>52.51071</v>
      </c>
      <c r="BD4246" t="n">
        <v>52.51071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1049</v>
      </c>
      <c r="F4247" t="n">
        <v>-1</v>
      </c>
      <c r="G4247" t="s">
        <v>74</v>
      </c>
      <c r="H4247" t="s">
        <v>75</v>
      </c>
      <c r="I4247" t="s"/>
      <c r="J4247" t="s">
        <v>74</v>
      </c>
      <c r="K4247" t="n">
        <v>111</v>
      </c>
      <c r="L4247" t="s">
        <v>76</v>
      </c>
      <c r="M4247" t="s"/>
      <c r="N4247" t="s">
        <v>95</v>
      </c>
      <c r="O4247" t="s">
        <v>78</v>
      </c>
      <c r="P4247" t="s">
        <v>1049</v>
      </c>
      <c r="Q4247" t="s"/>
      <c r="R4247" t="s">
        <v>112</v>
      </c>
      <c r="S4247" t="s">
        <v>408</v>
      </c>
      <c r="T4247" t="s">
        <v>81</v>
      </c>
      <c r="U4247" t="s">
        <v>82</v>
      </c>
      <c r="V4247" t="s">
        <v>83</v>
      </c>
      <c r="W4247" t="s">
        <v>109</v>
      </c>
      <c r="X4247" t="s"/>
      <c r="Y4247" t="s">
        <v>85</v>
      </c>
      <c r="Z4247">
        <f>HYPERLINK("https://hotel-media.eclerx.com/savepage/tk_15462418248077629_sr_189.html","info")</f>
        <v/>
      </c>
      <c r="AA4247" t="n">
        <v>-5868096</v>
      </c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269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5868096</v>
      </c>
      <c r="AZ4247" t="s">
        <v>1050</v>
      </c>
      <c r="BA4247" t="s"/>
      <c r="BB4247" t="n">
        <v>931422</v>
      </c>
      <c r="BC4247" t="n">
        <v>52.429398</v>
      </c>
      <c r="BD4247" t="n">
        <v>52.429398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617</v>
      </c>
      <c r="F4248" t="n">
        <v>579374</v>
      </c>
      <c r="G4248" t="s">
        <v>74</v>
      </c>
      <c r="H4248" t="s">
        <v>75</v>
      </c>
      <c r="I4248" t="s"/>
      <c r="J4248" t="s">
        <v>74</v>
      </c>
      <c r="K4248" t="n">
        <v>84</v>
      </c>
      <c r="L4248" t="s">
        <v>76</v>
      </c>
      <c r="M4248" t="s"/>
      <c r="N4248" t="s">
        <v>552</v>
      </c>
      <c r="O4248" t="s">
        <v>78</v>
      </c>
      <c r="P4248" t="s">
        <v>618</v>
      </c>
      <c r="Q4248" t="s"/>
      <c r="R4248" t="s">
        <v>112</v>
      </c>
      <c r="S4248" t="s">
        <v>179</v>
      </c>
      <c r="T4248" t="s">
        <v>81</v>
      </c>
      <c r="U4248" t="s">
        <v>82</v>
      </c>
      <c r="V4248" t="s">
        <v>83</v>
      </c>
      <c r="W4248" t="s">
        <v>109</v>
      </c>
      <c r="X4248" t="s"/>
      <c r="Y4248" t="s">
        <v>85</v>
      </c>
      <c r="Z4248">
        <f>HYPERLINK("https://hotel-media.eclerx.com/savepage/tk_15462412851590865_sr_188.html","info")</f>
        <v/>
      </c>
      <c r="AA4248" t="n">
        <v>134916</v>
      </c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5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1387364</v>
      </c>
      <c r="AZ4248" t="s">
        <v>619</v>
      </c>
      <c r="BA4248" t="s"/>
      <c r="BB4248" t="n">
        <v>85082</v>
      </c>
      <c r="BC4248" t="n">
        <v>52.53024</v>
      </c>
      <c r="BD4248" t="n">
        <v>52.53024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617</v>
      </c>
      <c r="F4249" t="n">
        <v>579374</v>
      </c>
      <c r="G4249" t="s">
        <v>74</v>
      </c>
      <c r="H4249" t="s">
        <v>75</v>
      </c>
      <c r="I4249" t="s"/>
      <c r="J4249" t="s">
        <v>74</v>
      </c>
      <c r="K4249" t="n">
        <v>99</v>
      </c>
      <c r="L4249" t="s">
        <v>76</v>
      </c>
      <c r="M4249" t="s"/>
      <c r="N4249" t="s">
        <v>400</v>
      </c>
      <c r="O4249" t="s">
        <v>78</v>
      </c>
      <c r="P4249" t="s">
        <v>618</v>
      </c>
      <c r="Q4249" t="s"/>
      <c r="R4249" t="s">
        <v>112</v>
      </c>
      <c r="S4249" t="s">
        <v>200</v>
      </c>
      <c r="T4249" t="s">
        <v>81</v>
      </c>
      <c r="U4249" t="s">
        <v>82</v>
      </c>
      <c r="V4249" t="s">
        <v>83</v>
      </c>
      <c r="W4249" t="s">
        <v>109</v>
      </c>
      <c r="X4249" t="s"/>
      <c r="Y4249" t="s">
        <v>85</v>
      </c>
      <c r="Z4249">
        <f>HYPERLINK("https://hotel-media.eclerx.com/savepage/tk_15462412851590865_sr_188.html","info")</f>
        <v/>
      </c>
      <c r="AA4249" t="n">
        <v>134916</v>
      </c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5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1387364</v>
      </c>
      <c r="AZ4249" t="s">
        <v>619</v>
      </c>
      <c r="BA4249" t="s"/>
      <c r="BB4249" t="n">
        <v>85082</v>
      </c>
      <c r="BC4249" t="n">
        <v>52.53024</v>
      </c>
      <c r="BD4249" t="n">
        <v>52.53024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617</v>
      </c>
      <c r="F4250" t="n">
        <v>579374</v>
      </c>
      <c r="G4250" t="s">
        <v>74</v>
      </c>
      <c r="H4250" t="s">
        <v>75</v>
      </c>
      <c r="I4250" t="s"/>
      <c r="J4250" t="s">
        <v>74</v>
      </c>
      <c r="K4250" t="n">
        <v>84</v>
      </c>
      <c r="L4250" t="s">
        <v>76</v>
      </c>
      <c r="M4250" t="s"/>
      <c r="N4250" t="s">
        <v>620</v>
      </c>
      <c r="O4250" t="s">
        <v>78</v>
      </c>
      <c r="P4250" t="s">
        <v>618</v>
      </c>
      <c r="Q4250" t="s"/>
      <c r="R4250" t="s">
        <v>112</v>
      </c>
      <c r="S4250" t="s">
        <v>179</v>
      </c>
      <c r="T4250" t="s">
        <v>81</v>
      </c>
      <c r="U4250" t="s">
        <v>82</v>
      </c>
      <c r="V4250" t="s">
        <v>83</v>
      </c>
      <c r="W4250" t="s">
        <v>109</v>
      </c>
      <c r="X4250" t="s"/>
      <c r="Y4250" t="s">
        <v>85</v>
      </c>
      <c r="Z4250">
        <f>HYPERLINK("https://hotel-media.eclerx.com/savepage/tk_15462412851590865_sr_188.html","info")</f>
        <v/>
      </c>
      <c r="AA4250" t="n">
        <v>134916</v>
      </c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5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1387364</v>
      </c>
      <c r="AZ4250" t="s">
        <v>619</v>
      </c>
      <c r="BA4250" t="s"/>
      <c r="BB4250" t="n">
        <v>85082</v>
      </c>
      <c r="BC4250" t="n">
        <v>52.53024</v>
      </c>
      <c r="BD4250" t="n">
        <v>52.53024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617</v>
      </c>
      <c r="F4251" t="n">
        <v>579374</v>
      </c>
      <c r="G4251" t="s">
        <v>74</v>
      </c>
      <c r="H4251" t="s">
        <v>75</v>
      </c>
      <c r="I4251" t="s"/>
      <c r="J4251" t="s">
        <v>74</v>
      </c>
      <c r="K4251" t="n">
        <v>84</v>
      </c>
      <c r="L4251" t="s">
        <v>76</v>
      </c>
      <c r="M4251" t="s"/>
      <c r="N4251" t="s">
        <v>399</v>
      </c>
      <c r="O4251" t="s">
        <v>78</v>
      </c>
      <c r="P4251" t="s">
        <v>618</v>
      </c>
      <c r="Q4251" t="s"/>
      <c r="R4251" t="s">
        <v>112</v>
      </c>
      <c r="S4251" t="s">
        <v>179</v>
      </c>
      <c r="T4251" t="s">
        <v>81</v>
      </c>
      <c r="U4251" t="s">
        <v>82</v>
      </c>
      <c r="V4251" t="s">
        <v>83</v>
      </c>
      <c r="W4251" t="s">
        <v>109</v>
      </c>
      <c r="X4251" t="s"/>
      <c r="Y4251" t="s">
        <v>85</v>
      </c>
      <c r="Z4251">
        <f>HYPERLINK("https://hotel-media.eclerx.com/savepage/tk_15462412851590865_sr_188.html","info")</f>
        <v/>
      </c>
      <c r="AA4251" t="n">
        <v>134916</v>
      </c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5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1387364</v>
      </c>
      <c r="AZ4251" t="s">
        <v>619</v>
      </c>
      <c r="BA4251" t="s"/>
      <c r="BB4251" t="n">
        <v>85082</v>
      </c>
      <c r="BC4251" t="n">
        <v>52.53024</v>
      </c>
      <c r="BD4251" t="n">
        <v>52.53024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617</v>
      </c>
      <c r="F4252" t="n">
        <v>579374</v>
      </c>
      <c r="G4252" t="s">
        <v>74</v>
      </c>
      <c r="H4252" t="s">
        <v>75</v>
      </c>
      <c r="I4252" t="s"/>
      <c r="J4252" t="s">
        <v>74</v>
      </c>
      <c r="K4252" t="n">
        <v>84</v>
      </c>
      <c r="L4252" t="s">
        <v>76</v>
      </c>
      <c r="M4252" t="s"/>
      <c r="N4252" t="s">
        <v>620</v>
      </c>
      <c r="O4252" t="s">
        <v>78</v>
      </c>
      <c r="P4252" t="s">
        <v>618</v>
      </c>
      <c r="Q4252" t="s"/>
      <c r="R4252" t="s">
        <v>112</v>
      </c>
      <c r="S4252" t="s">
        <v>179</v>
      </c>
      <c r="T4252" t="s">
        <v>81</v>
      </c>
      <c r="U4252" t="s">
        <v>82</v>
      </c>
      <c r="V4252" t="s">
        <v>83</v>
      </c>
      <c r="W4252" t="s">
        <v>109</v>
      </c>
      <c r="X4252" t="s"/>
      <c r="Y4252" t="s">
        <v>85</v>
      </c>
      <c r="Z4252">
        <f>HYPERLINK("https://hotel-media.eclerx.com/savepage/tk_15462412851590865_sr_188.html","info")</f>
        <v/>
      </c>
      <c r="AA4252" t="n">
        <v>134916</v>
      </c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5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1387364</v>
      </c>
      <c r="AZ4252" t="s">
        <v>619</v>
      </c>
      <c r="BA4252" t="s"/>
      <c r="BB4252" t="n">
        <v>85082</v>
      </c>
      <c r="BC4252" t="n">
        <v>52.53024</v>
      </c>
      <c r="BD4252" t="n">
        <v>52.53024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617</v>
      </c>
      <c r="F4253" t="n">
        <v>579374</v>
      </c>
      <c r="G4253" t="s">
        <v>74</v>
      </c>
      <c r="H4253" t="s">
        <v>75</v>
      </c>
      <c r="I4253" t="s"/>
      <c r="J4253" t="s">
        <v>74</v>
      </c>
      <c r="K4253" t="n">
        <v>84</v>
      </c>
      <c r="L4253" t="s">
        <v>76</v>
      </c>
      <c r="M4253" t="s"/>
      <c r="N4253" t="s">
        <v>399</v>
      </c>
      <c r="O4253" t="s">
        <v>78</v>
      </c>
      <c r="P4253" t="s">
        <v>618</v>
      </c>
      <c r="Q4253" t="s"/>
      <c r="R4253" t="s">
        <v>112</v>
      </c>
      <c r="S4253" t="s">
        <v>179</v>
      </c>
      <c r="T4253" t="s">
        <v>81</v>
      </c>
      <c r="U4253" t="s">
        <v>82</v>
      </c>
      <c r="V4253" t="s">
        <v>83</v>
      </c>
      <c r="W4253" t="s">
        <v>109</v>
      </c>
      <c r="X4253" t="s"/>
      <c r="Y4253" t="s">
        <v>85</v>
      </c>
      <c r="Z4253">
        <f>HYPERLINK("https://hotel-media.eclerx.com/savepage/tk_15462412851590865_sr_188.html","info")</f>
        <v/>
      </c>
      <c r="AA4253" t="n">
        <v>134916</v>
      </c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5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1387364</v>
      </c>
      <c r="AZ4253" t="s">
        <v>619</v>
      </c>
      <c r="BA4253" t="s"/>
      <c r="BB4253" t="n">
        <v>85082</v>
      </c>
      <c r="BC4253" t="n">
        <v>52.53024</v>
      </c>
      <c r="BD4253" t="n">
        <v>52.53024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617</v>
      </c>
      <c r="F4254" t="n">
        <v>579374</v>
      </c>
      <c r="G4254" t="s">
        <v>74</v>
      </c>
      <c r="H4254" t="s">
        <v>75</v>
      </c>
      <c r="I4254" t="s"/>
      <c r="J4254" t="s">
        <v>74</v>
      </c>
      <c r="K4254" t="n">
        <v>84</v>
      </c>
      <c r="L4254" t="s">
        <v>76</v>
      </c>
      <c r="M4254" t="s"/>
      <c r="N4254" t="s">
        <v>620</v>
      </c>
      <c r="O4254" t="s">
        <v>78</v>
      </c>
      <c r="P4254" t="s">
        <v>618</v>
      </c>
      <c r="Q4254" t="s"/>
      <c r="R4254" t="s">
        <v>112</v>
      </c>
      <c r="S4254" t="s">
        <v>179</v>
      </c>
      <c r="T4254" t="s">
        <v>81</v>
      </c>
      <c r="U4254" t="s">
        <v>82</v>
      </c>
      <c r="V4254" t="s">
        <v>83</v>
      </c>
      <c r="W4254" t="s">
        <v>109</v>
      </c>
      <c r="X4254" t="s"/>
      <c r="Y4254" t="s">
        <v>85</v>
      </c>
      <c r="Z4254">
        <f>HYPERLINK("https://hotel-media.eclerx.com/savepage/tk_15462412851590865_sr_188.html","info")</f>
        <v/>
      </c>
      <c r="AA4254" t="n">
        <v>134916</v>
      </c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5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1387364</v>
      </c>
      <c r="AZ4254" t="s">
        <v>619</v>
      </c>
      <c r="BA4254" t="s"/>
      <c r="BB4254" t="n">
        <v>85082</v>
      </c>
      <c r="BC4254" t="n">
        <v>52.53024</v>
      </c>
      <c r="BD4254" t="n">
        <v>52.53024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617</v>
      </c>
      <c r="F4255" t="n">
        <v>579374</v>
      </c>
      <c r="G4255" t="s">
        <v>74</v>
      </c>
      <c r="H4255" t="s">
        <v>75</v>
      </c>
      <c r="I4255" t="s"/>
      <c r="J4255" t="s">
        <v>74</v>
      </c>
      <c r="K4255" t="n">
        <v>94</v>
      </c>
      <c r="L4255" t="s">
        <v>76</v>
      </c>
      <c r="M4255" t="s"/>
      <c r="N4255" t="s">
        <v>621</v>
      </c>
      <c r="O4255" t="s">
        <v>78</v>
      </c>
      <c r="P4255" t="s">
        <v>618</v>
      </c>
      <c r="Q4255" t="s"/>
      <c r="R4255" t="s">
        <v>112</v>
      </c>
      <c r="S4255" t="s">
        <v>589</v>
      </c>
      <c r="T4255" t="s">
        <v>81</v>
      </c>
      <c r="U4255" t="s">
        <v>82</v>
      </c>
      <c r="V4255" t="s">
        <v>83</v>
      </c>
      <c r="W4255" t="s">
        <v>109</v>
      </c>
      <c r="X4255" t="s"/>
      <c r="Y4255" t="s">
        <v>85</v>
      </c>
      <c r="Z4255">
        <f>HYPERLINK("https://hotel-media.eclerx.com/savepage/tk_15462412851590865_sr_188.html","info")</f>
        <v/>
      </c>
      <c r="AA4255" t="n">
        <v>134916</v>
      </c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5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1387364</v>
      </c>
      <c r="AZ4255" t="s">
        <v>619</v>
      </c>
      <c r="BA4255" t="s"/>
      <c r="BB4255" t="n">
        <v>85082</v>
      </c>
      <c r="BC4255" t="n">
        <v>52.53024</v>
      </c>
      <c r="BD4255" t="n">
        <v>52.53024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617</v>
      </c>
      <c r="F4256" t="n">
        <v>579374</v>
      </c>
      <c r="G4256" t="s">
        <v>74</v>
      </c>
      <c r="H4256" t="s">
        <v>75</v>
      </c>
      <c r="I4256" t="s"/>
      <c r="J4256" t="s">
        <v>74</v>
      </c>
      <c r="K4256" t="n">
        <v>94</v>
      </c>
      <c r="L4256" t="s">
        <v>76</v>
      </c>
      <c r="M4256" t="s"/>
      <c r="N4256" t="s">
        <v>622</v>
      </c>
      <c r="O4256" t="s">
        <v>78</v>
      </c>
      <c r="P4256" t="s">
        <v>618</v>
      </c>
      <c r="Q4256" t="s"/>
      <c r="R4256" t="s">
        <v>112</v>
      </c>
      <c r="S4256" t="s">
        <v>589</v>
      </c>
      <c r="T4256" t="s">
        <v>81</v>
      </c>
      <c r="U4256" t="s">
        <v>82</v>
      </c>
      <c r="V4256" t="s">
        <v>83</v>
      </c>
      <c r="W4256" t="s">
        <v>109</v>
      </c>
      <c r="X4256" t="s"/>
      <c r="Y4256" t="s">
        <v>85</v>
      </c>
      <c r="Z4256">
        <f>HYPERLINK("https://hotel-media.eclerx.com/savepage/tk_15462412851590865_sr_188.html","info")</f>
        <v/>
      </c>
      <c r="AA4256" t="n">
        <v>134916</v>
      </c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5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1387364</v>
      </c>
      <c r="AZ4256" t="s">
        <v>619</v>
      </c>
      <c r="BA4256" t="s"/>
      <c r="BB4256" t="n">
        <v>85082</v>
      </c>
      <c r="BC4256" t="n">
        <v>52.53024</v>
      </c>
      <c r="BD4256" t="n">
        <v>52.53024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617</v>
      </c>
      <c r="F4257" t="n">
        <v>579374</v>
      </c>
      <c r="G4257" t="s">
        <v>74</v>
      </c>
      <c r="H4257" t="s">
        <v>75</v>
      </c>
      <c r="I4257" t="s"/>
      <c r="J4257" t="s">
        <v>74</v>
      </c>
      <c r="K4257" t="n">
        <v>94</v>
      </c>
      <c r="L4257" t="s">
        <v>76</v>
      </c>
      <c r="M4257" t="s"/>
      <c r="N4257" t="s">
        <v>364</v>
      </c>
      <c r="O4257" t="s">
        <v>78</v>
      </c>
      <c r="P4257" t="s">
        <v>618</v>
      </c>
      <c r="Q4257" t="s"/>
      <c r="R4257" t="s">
        <v>112</v>
      </c>
      <c r="S4257" t="s">
        <v>589</v>
      </c>
      <c r="T4257" t="s">
        <v>81</v>
      </c>
      <c r="U4257" t="s">
        <v>82</v>
      </c>
      <c r="V4257" t="s">
        <v>83</v>
      </c>
      <c r="W4257" t="s">
        <v>109</v>
      </c>
      <c r="X4257" t="s"/>
      <c r="Y4257" t="s">
        <v>85</v>
      </c>
      <c r="Z4257">
        <f>HYPERLINK("https://hotel-media.eclerx.com/savepage/tk_15462412851590865_sr_188.html","info")</f>
        <v/>
      </c>
      <c r="AA4257" t="n">
        <v>134916</v>
      </c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5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1387364</v>
      </c>
      <c r="AZ4257" t="s">
        <v>619</v>
      </c>
      <c r="BA4257" t="s"/>
      <c r="BB4257" t="n">
        <v>85082</v>
      </c>
      <c r="BC4257" t="n">
        <v>52.53024</v>
      </c>
      <c r="BD4257" t="n">
        <v>52.53024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617</v>
      </c>
      <c r="F4258" t="n">
        <v>579374</v>
      </c>
      <c r="G4258" t="s">
        <v>74</v>
      </c>
      <c r="H4258" t="s">
        <v>75</v>
      </c>
      <c r="I4258" t="s"/>
      <c r="J4258" t="s">
        <v>74</v>
      </c>
      <c r="K4258" t="n">
        <v>94</v>
      </c>
      <c r="L4258" t="s">
        <v>76</v>
      </c>
      <c r="M4258" t="s"/>
      <c r="N4258" t="s">
        <v>621</v>
      </c>
      <c r="O4258" t="s">
        <v>78</v>
      </c>
      <c r="P4258" t="s">
        <v>618</v>
      </c>
      <c r="Q4258" t="s"/>
      <c r="R4258" t="s">
        <v>112</v>
      </c>
      <c r="S4258" t="s">
        <v>589</v>
      </c>
      <c r="T4258" t="s">
        <v>81</v>
      </c>
      <c r="U4258" t="s">
        <v>82</v>
      </c>
      <c r="V4258" t="s">
        <v>83</v>
      </c>
      <c r="W4258" t="s">
        <v>109</v>
      </c>
      <c r="X4258" t="s"/>
      <c r="Y4258" t="s">
        <v>85</v>
      </c>
      <c r="Z4258">
        <f>HYPERLINK("https://hotel-media.eclerx.com/savepage/tk_15462412851590865_sr_188.html","info")</f>
        <v/>
      </c>
      <c r="AA4258" t="n">
        <v>134916</v>
      </c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5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1387364</v>
      </c>
      <c r="AZ4258" t="s">
        <v>619</v>
      </c>
      <c r="BA4258" t="s"/>
      <c r="BB4258" t="n">
        <v>85082</v>
      </c>
      <c r="BC4258" t="n">
        <v>52.53024</v>
      </c>
      <c r="BD4258" t="n">
        <v>52.53024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617</v>
      </c>
      <c r="F4259" t="n">
        <v>579374</v>
      </c>
      <c r="G4259" t="s">
        <v>74</v>
      </c>
      <c r="H4259" t="s">
        <v>75</v>
      </c>
      <c r="I4259" t="s"/>
      <c r="J4259" t="s">
        <v>74</v>
      </c>
      <c r="K4259" t="n">
        <v>94</v>
      </c>
      <c r="L4259" t="s">
        <v>76</v>
      </c>
      <c r="M4259" t="s"/>
      <c r="N4259" t="s">
        <v>622</v>
      </c>
      <c r="O4259" t="s">
        <v>78</v>
      </c>
      <c r="P4259" t="s">
        <v>618</v>
      </c>
      <c r="Q4259" t="s"/>
      <c r="R4259" t="s">
        <v>112</v>
      </c>
      <c r="S4259" t="s">
        <v>589</v>
      </c>
      <c r="T4259" t="s">
        <v>81</v>
      </c>
      <c r="U4259" t="s">
        <v>82</v>
      </c>
      <c r="V4259" t="s">
        <v>83</v>
      </c>
      <c r="W4259" t="s">
        <v>109</v>
      </c>
      <c r="X4259" t="s"/>
      <c r="Y4259" t="s">
        <v>85</v>
      </c>
      <c r="Z4259">
        <f>HYPERLINK("https://hotel-media.eclerx.com/savepage/tk_15462412851590865_sr_188.html","info")</f>
        <v/>
      </c>
      <c r="AA4259" t="n">
        <v>134916</v>
      </c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5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1387364</v>
      </c>
      <c r="AZ4259" t="s">
        <v>619</v>
      </c>
      <c r="BA4259" t="s"/>
      <c r="BB4259" t="n">
        <v>85082</v>
      </c>
      <c r="BC4259" t="n">
        <v>52.53024</v>
      </c>
      <c r="BD4259" t="n">
        <v>52.53024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617</v>
      </c>
      <c r="F4260" t="n">
        <v>579374</v>
      </c>
      <c r="G4260" t="s">
        <v>74</v>
      </c>
      <c r="H4260" t="s">
        <v>75</v>
      </c>
      <c r="I4260" t="s"/>
      <c r="J4260" t="s">
        <v>74</v>
      </c>
      <c r="K4260" t="n">
        <v>94</v>
      </c>
      <c r="L4260" t="s">
        <v>76</v>
      </c>
      <c r="M4260" t="s"/>
      <c r="N4260" t="s">
        <v>364</v>
      </c>
      <c r="O4260" t="s">
        <v>78</v>
      </c>
      <c r="P4260" t="s">
        <v>618</v>
      </c>
      <c r="Q4260" t="s"/>
      <c r="R4260" t="s">
        <v>112</v>
      </c>
      <c r="S4260" t="s">
        <v>589</v>
      </c>
      <c r="T4260" t="s">
        <v>81</v>
      </c>
      <c r="U4260" t="s">
        <v>82</v>
      </c>
      <c r="V4260" t="s">
        <v>83</v>
      </c>
      <c r="W4260" t="s">
        <v>109</v>
      </c>
      <c r="X4260" t="s"/>
      <c r="Y4260" t="s">
        <v>85</v>
      </c>
      <c r="Z4260">
        <f>HYPERLINK("https://hotel-media.eclerx.com/savepage/tk_15462412851590865_sr_188.html","info")</f>
        <v/>
      </c>
      <c r="AA4260" t="n">
        <v>134916</v>
      </c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5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1387364</v>
      </c>
      <c r="AZ4260" t="s">
        <v>619</v>
      </c>
      <c r="BA4260" t="s"/>
      <c r="BB4260" t="n">
        <v>85082</v>
      </c>
      <c r="BC4260" t="n">
        <v>52.53024</v>
      </c>
      <c r="BD4260" t="n">
        <v>52.53024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617</v>
      </c>
      <c r="F4261" t="n">
        <v>579374</v>
      </c>
      <c r="G4261" t="s">
        <v>74</v>
      </c>
      <c r="H4261" t="s">
        <v>75</v>
      </c>
      <c r="I4261" t="s"/>
      <c r="J4261" t="s">
        <v>74</v>
      </c>
      <c r="K4261" t="n">
        <v>94</v>
      </c>
      <c r="L4261" t="s">
        <v>76</v>
      </c>
      <c r="M4261" t="s"/>
      <c r="N4261" t="s">
        <v>621</v>
      </c>
      <c r="O4261" t="s">
        <v>78</v>
      </c>
      <c r="P4261" t="s">
        <v>618</v>
      </c>
      <c r="Q4261" t="s"/>
      <c r="R4261" t="s">
        <v>112</v>
      </c>
      <c r="S4261" t="s">
        <v>589</v>
      </c>
      <c r="T4261" t="s">
        <v>81</v>
      </c>
      <c r="U4261" t="s">
        <v>82</v>
      </c>
      <c r="V4261" t="s">
        <v>83</v>
      </c>
      <c r="W4261" t="s">
        <v>109</v>
      </c>
      <c r="X4261" t="s"/>
      <c r="Y4261" t="s">
        <v>85</v>
      </c>
      <c r="Z4261">
        <f>HYPERLINK("https://hotel-media.eclerx.com/savepage/tk_15462412851590865_sr_188.html","info")</f>
        <v/>
      </c>
      <c r="AA4261" t="n">
        <v>134916</v>
      </c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5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1387364</v>
      </c>
      <c r="AZ4261" t="s">
        <v>619</v>
      </c>
      <c r="BA4261" t="s"/>
      <c r="BB4261" t="n">
        <v>85082</v>
      </c>
      <c r="BC4261" t="n">
        <v>52.53024</v>
      </c>
      <c r="BD4261" t="n">
        <v>52.53024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617</v>
      </c>
      <c r="F4262" t="n">
        <v>579374</v>
      </c>
      <c r="G4262" t="s">
        <v>74</v>
      </c>
      <c r="H4262" t="s">
        <v>75</v>
      </c>
      <c r="I4262" t="s"/>
      <c r="J4262" t="s">
        <v>74</v>
      </c>
      <c r="K4262" t="n">
        <v>94</v>
      </c>
      <c r="L4262" t="s">
        <v>76</v>
      </c>
      <c r="M4262" t="s"/>
      <c r="N4262" t="s">
        <v>622</v>
      </c>
      <c r="O4262" t="s">
        <v>78</v>
      </c>
      <c r="P4262" t="s">
        <v>618</v>
      </c>
      <c r="Q4262" t="s"/>
      <c r="R4262" t="s">
        <v>112</v>
      </c>
      <c r="S4262" t="s">
        <v>589</v>
      </c>
      <c r="T4262" t="s">
        <v>81</v>
      </c>
      <c r="U4262" t="s">
        <v>82</v>
      </c>
      <c r="V4262" t="s">
        <v>83</v>
      </c>
      <c r="W4262" t="s">
        <v>109</v>
      </c>
      <c r="X4262" t="s"/>
      <c r="Y4262" t="s">
        <v>85</v>
      </c>
      <c r="Z4262">
        <f>HYPERLINK("https://hotel-media.eclerx.com/savepage/tk_15462412851590865_sr_188.html","info")</f>
        <v/>
      </c>
      <c r="AA4262" t="n">
        <v>134916</v>
      </c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5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1387364</v>
      </c>
      <c r="AZ4262" t="s">
        <v>619</v>
      </c>
      <c r="BA4262" t="s"/>
      <c r="BB4262" t="n">
        <v>85082</v>
      </c>
      <c r="BC4262" t="n">
        <v>52.53024</v>
      </c>
      <c r="BD4262" t="n">
        <v>52.53024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617</v>
      </c>
      <c r="F4263" t="n">
        <v>579374</v>
      </c>
      <c r="G4263" t="s">
        <v>74</v>
      </c>
      <c r="H4263" t="s">
        <v>75</v>
      </c>
      <c r="I4263" t="s"/>
      <c r="J4263" t="s">
        <v>74</v>
      </c>
      <c r="K4263" t="n">
        <v>94</v>
      </c>
      <c r="L4263" t="s">
        <v>76</v>
      </c>
      <c r="M4263" t="s"/>
      <c r="N4263" t="s">
        <v>364</v>
      </c>
      <c r="O4263" t="s">
        <v>78</v>
      </c>
      <c r="P4263" t="s">
        <v>618</v>
      </c>
      <c r="Q4263" t="s"/>
      <c r="R4263" t="s">
        <v>112</v>
      </c>
      <c r="S4263" t="s">
        <v>589</v>
      </c>
      <c r="T4263" t="s">
        <v>81</v>
      </c>
      <c r="U4263" t="s">
        <v>82</v>
      </c>
      <c r="V4263" t="s">
        <v>83</v>
      </c>
      <c r="W4263" t="s">
        <v>109</v>
      </c>
      <c r="X4263" t="s"/>
      <c r="Y4263" t="s">
        <v>85</v>
      </c>
      <c r="Z4263">
        <f>HYPERLINK("https://hotel-media.eclerx.com/savepage/tk_15462412851590865_sr_188.html","info")</f>
        <v/>
      </c>
      <c r="AA4263" t="n">
        <v>134916</v>
      </c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5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1387364</v>
      </c>
      <c r="AZ4263" t="s">
        <v>619</v>
      </c>
      <c r="BA4263" t="s"/>
      <c r="BB4263" t="n">
        <v>85082</v>
      </c>
      <c r="BC4263" t="n">
        <v>52.53024</v>
      </c>
      <c r="BD4263" t="n">
        <v>52.53024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617</v>
      </c>
      <c r="F4264" t="n">
        <v>579374</v>
      </c>
      <c r="G4264" t="s">
        <v>74</v>
      </c>
      <c r="H4264" t="s">
        <v>75</v>
      </c>
      <c r="I4264" t="s"/>
      <c r="J4264" t="s">
        <v>74</v>
      </c>
      <c r="K4264" t="n">
        <v>99</v>
      </c>
      <c r="L4264" t="s">
        <v>76</v>
      </c>
      <c r="M4264" t="s"/>
      <c r="N4264" t="s">
        <v>623</v>
      </c>
      <c r="O4264" t="s">
        <v>78</v>
      </c>
      <c r="P4264" t="s">
        <v>618</v>
      </c>
      <c r="Q4264" t="s"/>
      <c r="R4264" t="s">
        <v>112</v>
      </c>
      <c r="S4264" t="s">
        <v>200</v>
      </c>
      <c r="T4264" t="s">
        <v>81</v>
      </c>
      <c r="U4264" t="s">
        <v>82</v>
      </c>
      <c r="V4264" t="s">
        <v>83</v>
      </c>
      <c r="W4264" t="s">
        <v>109</v>
      </c>
      <c r="X4264" t="s"/>
      <c r="Y4264" t="s">
        <v>85</v>
      </c>
      <c r="Z4264">
        <f>HYPERLINK("https://hotel-media.eclerx.com/savepage/tk_15462412851590865_sr_188.html","info")</f>
        <v/>
      </c>
      <c r="AA4264" t="n">
        <v>134916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1387364</v>
      </c>
      <c r="AZ4264" t="s">
        <v>619</v>
      </c>
      <c r="BA4264" t="s"/>
      <c r="BB4264" t="n">
        <v>85082</v>
      </c>
      <c r="BC4264" t="n">
        <v>52.53024</v>
      </c>
      <c r="BD4264" t="n">
        <v>52.53024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617</v>
      </c>
      <c r="F4265" t="n">
        <v>579374</v>
      </c>
      <c r="G4265" t="s">
        <v>74</v>
      </c>
      <c r="H4265" t="s">
        <v>75</v>
      </c>
      <c r="I4265" t="s"/>
      <c r="J4265" t="s">
        <v>74</v>
      </c>
      <c r="K4265" t="n">
        <v>104</v>
      </c>
      <c r="L4265" t="s">
        <v>76</v>
      </c>
      <c r="M4265" t="s"/>
      <c r="N4265" t="s">
        <v>624</v>
      </c>
      <c r="O4265" t="s">
        <v>78</v>
      </c>
      <c r="P4265" t="s">
        <v>618</v>
      </c>
      <c r="Q4265" t="s"/>
      <c r="R4265" t="s">
        <v>112</v>
      </c>
      <c r="S4265" t="s">
        <v>184</v>
      </c>
      <c r="T4265" t="s">
        <v>81</v>
      </c>
      <c r="U4265" t="s">
        <v>82</v>
      </c>
      <c r="V4265" t="s">
        <v>83</v>
      </c>
      <c r="W4265" t="s">
        <v>109</v>
      </c>
      <c r="X4265" t="s"/>
      <c r="Y4265" t="s">
        <v>85</v>
      </c>
      <c r="Z4265">
        <f>HYPERLINK("https://hotel-media.eclerx.com/savepage/tk_15462412851590865_sr_188.html","info")</f>
        <v/>
      </c>
      <c r="AA4265" t="n">
        <v>134916</v>
      </c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5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1387364</v>
      </c>
      <c r="AZ4265" t="s">
        <v>619</v>
      </c>
      <c r="BA4265" t="s"/>
      <c r="BB4265" t="n">
        <v>85082</v>
      </c>
      <c r="BC4265" t="n">
        <v>52.53024</v>
      </c>
      <c r="BD4265" t="n">
        <v>52.53024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617</v>
      </c>
      <c r="F4266" t="n">
        <v>579374</v>
      </c>
      <c r="G4266" t="s">
        <v>74</v>
      </c>
      <c r="H4266" t="s">
        <v>75</v>
      </c>
      <c r="I4266" t="s"/>
      <c r="J4266" t="s">
        <v>74</v>
      </c>
      <c r="K4266" t="n">
        <v>104</v>
      </c>
      <c r="L4266" t="s">
        <v>76</v>
      </c>
      <c r="M4266" t="s"/>
      <c r="N4266" t="s">
        <v>624</v>
      </c>
      <c r="O4266" t="s">
        <v>78</v>
      </c>
      <c r="P4266" t="s">
        <v>618</v>
      </c>
      <c r="Q4266" t="s"/>
      <c r="R4266" t="s">
        <v>112</v>
      </c>
      <c r="S4266" t="s">
        <v>184</v>
      </c>
      <c r="T4266" t="s">
        <v>81</v>
      </c>
      <c r="U4266" t="s">
        <v>82</v>
      </c>
      <c r="V4266" t="s">
        <v>83</v>
      </c>
      <c r="W4266" t="s">
        <v>109</v>
      </c>
      <c r="X4266" t="s"/>
      <c r="Y4266" t="s">
        <v>85</v>
      </c>
      <c r="Z4266">
        <f>HYPERLINK("https://hotel-media.eclerx.com/savepage/tk_15462412851590865_sr_188.html","info")</f>
        <v/>
      </c>
      <c r="AA4266" t="n">
        <v>134916</v>
      </c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5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1387364</v>
      </c>
      <c r="AZ4266" t="s">
        <v>619</v>
      </c>
      <c r="BA4266" t="s"/>
      <c r="BB4266" t="n">
        <v>85082</v>
      </c>
      <c r="BC4266" t="n">
        <v>52.53024</v>
      </c>
      <c r="BD4266" t="n">
        <v>52.53024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617</v>
      </c>
      <c r="F4267" t="n">
        <v>579374</v>
      </c>
      <c r="G4267" t="s">
        <v>74</v>
      </c>
      <c r="H4267" t="s">
        <v>75</v>
      </c>
      <c r="I4267" t="s"/>
      <c r="J4267" t="s">
        <v>74</v>
      </c>
      <c r="K4267" t="n">
        <v>104</v>
      </c>
      <c r="L4267" t="s">
        <v>76</v>
      </c>
      <c r="M4267" t="s"/>
      <c r="N4267" t="s">
        <v>624</v>
      </c>
      <c r="O4267" t="s">
        <v>78</v>
      </c>
      <c r="P4267" t="s">
        <v>618</v>
      </c>
      <c r="Q4267" t="s"/>
      <c r="R4267" t="s">
        <v>112</v>
      </c>
      <c r="S4267" t="s">
        <v>184</v>
      </c>
      <c r="T4267" t="s">
        <v>81</v>
      </c>
      <c r="U4267" t="s">
        <v>82</v>
      </c>
      <c r="V4267" t="s">
        <v>83</v>
      </c>
      <c r="W4267" t="s">
        <v>109</v>
      </c>
      <c r="X4267" t="s"/>
      <c r="Y4267" t="s">
        <v>85</v>
      </c>
      <c r="Z4267">
        <f>HYPERLINK("https://hotel-media.eclerx.com/savepage/tk_15462412851590865_sr_188.html","info")</f>
        <v/>
      </c>
      <c r="AA4267" t="n">
        <v>134916</v>
      </c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5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1387364</v>
      </c>
      <c r="AZ4267" t="s">
        <v>619</v>
      </c>
      <c r="BA4267" t="s"/>
      <c r="BB4267" t="n">
        <v>85082</v>
      </c>
      <c r="BC4267" t="n">
        <v>52.53024</v>
      </c>
      <c r="BD4267" t="n">
        <v>52.53024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2664</v>
      </c>
      <c r="F4268" t="n">
        <v>-1</v>
      </c>
      <c r="G4268" t="s">
        <v>74</v>
      </c>
      <c r="H4268" t="s">
        <v>75</v>
      </c>
      <c r="I4268" t="s"/>
      <c r="J4268" t="s">
        <v>74</v>
      </c>
      <c r="K4268" t="n">
        <v>54.5</v>
      </c>
      <c r="L4268" t="s">
        <v>76</v>
      </c>
      <c r="M4268" t="s"/>
      <c r="N4268" t="s">
        <v>95</v>
      </c>
      <c r="O4268" t="s">
        <v>78</v>
      </c>
      <c r="P4268" t="s">
        <v>2664</v>
      </c>
      <c r="Q4268" t="s"/>
      <c r="R4268" t="s">
        <v>380</v>
      </c>
      <c r="S4268" t="s">
        <v>2665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>
        <f>HYPERLINK("https://hotel-media.eclerx.com/savepage/tk_15462422397783577_sr_189.html","info")</f>
        <v/>
      </c>
      <c r="AA4268" t="n">
        <v>-4674575</v>
      </c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457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4674575</v>
      </c>
      <c r="AZ4268" t="s">
        <v>2666</v>
      </c>
      <c r="BA4268" t="s"/>
      <c r="BB4268" t="n">
        <v>252913</v>
      </c>
      <c r="BC4268" t="n">
        <v>52.50531</v>
      </c>
      <c r="BD4268" t="n">
        <v>52.50531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1672</v>
      </c>
      <c r="F4269" t="n">
        <v>-1</v>
      </c>
      <c r="G4269" t="s">
        <v>74</v>
      </c>
      <c r="H4269" t="s">
        <v>75</v>
      </c>
      <c r="I4269" t="s"/>
      <c r="J4269" t="s">
        <v>74</v>
      </c>
      <c r="K4269" t="n">
        <v>80.09999999999999</v>
      </c>
      <c r="L4269" t="s">
        <v>76</v>
      </c>
      <c r="M4269" t="s"/>
      <c r="N4269" t="s">
        <v>93</v>
      </c>
      <c r="O4269" t="s">
        <v>78</v>
      </c>
      <c r="P4269" t="s">
        <v>1672</v>
      </c>
      <c r="Q4269" t="s"/>
      <c r="R4269" t="s">
        <v>171</v>
      </c>
      <c r="S4269" t="s">
        <v>239</v>
      </c>
      <c r="T4269" t="s">
        <v>81</v>
      </c>
      <c r="U4269" t="s">
        <v>82</v>
      </c>
      <c r="V4269" t="s">
        <v>83</v>
      </c>
      <c r="W4269" t="s">
        <v>109</v>
      </c>
      <c r="X4269" t="s"/>
      <c r="Y4269" t="s">
        <v>85</v>
      </c>
      <c r="Z4269">
        <f>HYPERLINK("https://hotel-media.eclerx.com/savepage/tk_15462421994818246_sr_189.html","info")</f>
        <v/>
      </c>
      <c r="AA4269" t="n">
        <v>-6859056</v>
      </c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437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6859056</v>
      </c>
      <c r="AZ4269" t="s">
        <v>1673</v>
      </c>
      <c r="BA4269" t="s"/>
      <c r="BB4269" t="n">
        <v>86282</v>
      </c>
      <c r="BC4269" t="n">
        <v>52.37166</v>
      </c>
      <c r="BD4269" t="n">
        <v>52.37166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1672</v>
      </c>
      <c r="F4270" t="n">
        <v>-1</v>
      </c>
      <c r="G4270" t="s">
        <v>74</v>
      </c>
      <c r="H4270" t="s">
        <v>75</v>
      </c>
      <c r="I4270" t="s"/>
      <c r="J4270" t="s">
        <v>74</v>
      </c>
      <c r="K4270" t="n">
        <v>89</v>
      </c>
      <c r="L4270" t="s">
        <v>76</v>
      </c>
      <c r="M4270" t="s"/>
      <c r="N4270" t="s">
        <v>95</v>
      </c>
      <c r="O4270" t="s">
        <v>78</v>
      </c>
      <c r="P4270" t="s">
        <v>1672</v>
      </c>
      <c r="Q4270" t="s"/>
      <c r="R4270" t="s">
        <v>171</v>
      </c>
      <c r="S4270" t="s">
        <v>1179</v>
      </c>
      <c r="T4270" t="s">
        <v>81</v>
      </c>
      <c r="U4270" t="s">
        <v>82</v>
      </c>
      <c r="V4270" t="s">
        <v>83</v>
      </c>
      <c r="W4270" t="s">
        <v>109</v>
      </c>
      <c r="X4270" t="s"/>
      <c r="Y4270" t="s">
        <v>85</v>
      </c>
      <c r="Z4270">
        <f>HYPERLINK("https://hotel-media.eclerx.com/savepage/tk_15462421994818246_sr_189.html","info")</f>
        <v/>
      </c>
      <c r="AA4270" t="n">
        <v>-6859056</v>
      </c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437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6859056</v>
      </c>
      <c r="AZ4270" t="s">
        <v>1673</v>
      </c>
      <c r="BA4270" t="s"/>
      <c r="BB4270" t="n">
        <v>86282</v>
      </c>
      <c r="BC4270" t="n">
        <v>52.37166</v>
      </c>
      <c r="BD4270" t="n">
        <v>52.37166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1672</v>
      </c>
      <c r="F4271" t="n">
        <v>-1</v>
      </c>
      <c r="G4271" t="s">
        <v>74</v>
      </c>
      <c r="H4271" t="s">
        <v>75</v>
      </c>
      <c r="I4271" t="s"/>
      <c r="J4271" t="s">
        <v>74</v>
      </c>
      <c r="K4271" t="n">
        <v>119.5</v>
      </c>
      <c r="L4271" t="s">
        <v>76</v>
      </c>
      <c r="M4271" t="s"/>
      <c r="N4271" t="s">
        <v>1674</v>
      </c>
      <c r="O4271" t="s">
        <v>78</v>
      </c>
      <c r="P4271" t="s">
        <v>1672</v>
      </c>
      <c r="Q4271" t="s"/>
      <c r="R4271" t="s">
        <v>171</v>
      </c>
      <c r="S4271" t="s">
        <v>1399</v>
      </c>
      <c r="T4271" t="s">
        <v>81</v>
      </c>
      <c r="U4271" t="s">
        <v>82</v>
      </c>
      <c r="V4271" t="s">
        <v>83</v>
      </c>
      <c r="W4271" t="s">
        <v>84</v>
      </c>
      <c r="X4271" t="s"/>
      <c r="Y4271" t="s">
        <v>85</v>
      </c>
      <c r="Z4271">
        <f>HYPERLINK("https://hotel-media.eclerx.com/savepage/tk_15462421994818246_sr_189.html","info")</f>
        <v/>
      </c>
      <c r="AA4271" t="n">
        <v>-6859056</v>
      </c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437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6859056</v>
      </c>
      <c r="AZ4271" t="s">
        <v>1673</v>
      </c>
      <c r="BA4271" t="s"/>
      <c r="BB4271" t="n">
        <v>86282</v>
      </c>
      <c r="BC4271" t="n">
        <v>52.37166</v>
      </c>
      <c r="BD4271" t="n">
        <v>52.37166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1672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131</v>
      </c>
      <c r="L4272" t="s">
        <v>76</v>
      </c>
      <c r="M4272" t="s"/>
      <c r="N4272" t="s">
        <v>201</v>
      </c>
      <c r="O4272" t="s">
        <v>78</v>
      </c>
      <c r="P4272" t="s">
        <v>1672</v>
      </c>
      <c r="Q4272" t="s"/>
      <c r="R4272" t="s">
        <v>171</v>
      </c>
      <c r="S4272" t="s">
        <v>670</v>
      </c>
      <c r="T4272" t="s">
        <v>81</v>
      </c>
      <c r="U4272" t="s">
        <v>82</v>
      </c>
      <c r="V4272" t="s">
        <v>83</v>
      </c>
      <c r="W4272" t="s">
        <v>109</v>
      </c>
      <c r="X4272" t="s"/>
      <c r="Y4272" t="s">
        <v>85</v>
      </c>
      <c r="Z4272">
        <f>HYPERLINK("https://hotel-media.eclerx.com/savepage/tk_15462421994818246_sr_189.html","info")</f>
        <v/>
      </c>
      <c r="AA4272" t="n">
        <v>-6859056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437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6859056</v>
      </c>
      <c r="AZ4272" t="s">
        <v>1673</v>
      </c>
      <c r="BA4272" t="s"/>
      <c r="BB4272" t="n">
        <v>86282</v>
      </c>
      <c r="BC4272" t="n">
        <v>52.37166</v>
      </c>
      <c r="BD4272" t="n">
        <v>52.37166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1286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55</v>
      </c>
      <c r="L4273" t="s">
        <v>76</v>
      </c>
      <c r="M4273" t="s"/>
      <c r="N4273" t="s">
        <v>77</v>
      </c>
      <c r="O4273" t="s">
        <v>78</v>
      </c>
      <c r="P4273" t="s">
        <v>1286</v>
      </c>
      <c r="Q4273" t="s"/>
      <c r="R4273" t="s">
        <v>79</v>
      </c>
      <c r="S4273" t="s">
        <v>231</v>
      </c>
      <c r="T4273" t="s">
        <v>81</v>
      </c>
      <c r="U4273" t="s">
        <v>82</v>
      </c>
      <c r="V4273" t="s">
        <v>83</v>
      </c>
      <c r="W4273" t="s">
        <v>84</v>
      </c>
      <c r="X4273" t="s"/>
      <c r="Y4273" t="s">
        <v>85</v>
      </c>
      <c r="Z4273">
        <f>HYPERLINK("https://hotel-media.eclerx.com/savepage/tk_1546241364838467_sr_188.html","info")</f>
        <v/>
      </c>
      <c r="AA4273" t="n">
        <v>-2071673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51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2071673</v>
      </c>
      <c r="AZ4273" t="s">
        <v>1287</v>
      </c>
      <c r="BA4273" t="s"/>
      <c r="BB4273" t="n">
        <v>562956</v>
      </c>
      <c r="BC4273" t="n">
        <v>52.444032</v>
      </c>
      <c r="BD4273" t="n">
        <v>52.444032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1286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75</v>
      </c>
      <c r="L4274" t="s">
        <v>76</v>
      </c>
      <c r="M4274" t="s"/>
      <c r="N4274" t="s">
        <v>95</v>
      </c>
      <c r="O4274" t="s">
        <v>78</v>
      </c>
      <c r="P4274" t="s">
        <v>1286</v>
      </c>
      <c r="Q4274" t="s"/>
      <c r="R4274" t="s">
        <v>79</v>
      </c>
      <c r="S4274" t="s">
        <v>210</v>
      </c>
      <c r="T4274" t="s">
        <v>81</v>
      </c>
      <c r="U4274" t="s">
        <v>82</v>
      </c>
      <c r="V4274" t="s">
        <v>83</v>
      </c>
      <c r="W4274" t="s">
        <v>84</v>
      </c>
      <c r="X4274" t="s"/>
      <c r="Y4274" t="s">
        <v>85</v>
      </c>
      <c r="Z4274">
        <f>HYPERLINK("https://hotel-media.eclerx.com/savepage/tk_1546241364838467_sr_188.html","info")</f>
        <v/>
      </c>
      <c r="AA4274" t="n">
        <v>-2071673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51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2071673</v>
      </c>
      <c r="AZ4274" t="s">
        <v>1287</v>
      </c>
      <c r="BA4274" t="s"/>
      <c r="BB4274" t="n">
        <v>562956</v>
      </c>
      <c r="BC4274" t="n">
        <v>52.444032</v>
      </c>
      <c r="BD4274" t="n">
        <v>52.444032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312</v>
      </c>
      <c r="F4275" t="n">
        <v>2346723</v>
      </c>
      <c r="G4275" t="s">
        <v>74</v>
      </c>
      <c r="H4275" t="s">
        <v>75</v>
      </c>
      <c r="I4275" t="s"/>
      <c r="J4275" t="s">
        <v>74</v>
      </c>
      <c r="K4275" t="n">
        <v>75.59999999999999</v>
      </c>
      <c r="L4275" t="s">
        <v>76</v>
      </c>
      <c r="M4275" t="s"/>
      <c r="N4275" t="s">
        <v>313</v>
      </c>
      <c r="O4275" t="s">
        <v>78</v>
      </c>
      <c r="P4275" t="s">
        <v>314</v>
      </c>
      <c r="Q4275" t="s"/>
      <c r="R4275" t="s">
        <v>171</v>
      </c>
      <c r="S4275" t="s">
        <v>315</v>
      </c>
      <c r="T4275" t="s">
        <v>81</v>
      </c>
      <c r="U4275" t="s">
        <v>82</v>
      </c>
      <c r="V4275" t="s">
        <v>83</v>
      </c>
      <c r="W4275" t="s">
        <v>109</v>
      </c>
      <c r="X4275" t="s"/>
      <c r="Y4275" t="s">
        <v>85</v>
      </c>
      <c r="Z4275">
        <f>HYPERLINK("https://hotel-media.eclerx.com/savepage/tk_15462421153257153_sr_189.html","info")</f>
        <v/>
      </c>
      <c r="AA4275" t="n">
        <v>273915</v>
      </c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405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2071769</v>
      </c>
      <c r="AZ4275" t="s">
        <v>316</v>
      </c>
      <c r="BA4275" t="s"/>
      <c r="BB4275" t="n">
        <v>524549</v>
      </c>
      <c r="BC4275" t="n">
        <v>52.510262</v>
      </c>
      <c r="BD4275" t="n">
        <v>52.510262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312</v>
      </c>
      <c r="F4276" t="n">
        <v>2346723</v>
      </c>
      <c r="G4276" t="s">
        <v>74</v>
      </c>
      <c r="H4276" t="s">
        <v>75</v>
      </c>
      <c r="I4276" t="s"/>
      <c r="J4276" t="s">
        <v>74</v>
      </c>
      <c r="K4276" t="n">
        <v>84</v>
      </c>
      <c r="L4276" t="s">
        <v>76</v>
      </c>
      <c r="M4276" t="s"/>
      <c r="N4276" t="s">
        <v>95</v>
      </c>
      <c r="O4276" t="s">
        <v>78</v>
      </c>
      <c r="P4276" t="s">
        <v>314</v>
      </c>
      <c r="Q4276" t="s"/>
      <c r="R4276" t="s">
        <v>171</v>
      </c>
      <c r="S4276" t="s">
        <v>179</v>
      </c>
      <c r="T4276" t="s">
        <v>81</v>
      </c>
      <c r="U4276" t="s">
        <v>82</v>
      </c>
      <c r="V4276" t="s">
        <v>83</v>
      </c>
      <c r="W4276" t="s">
        <v>109</v>
      </c>
      <c r="X4276" t="s"/>
      <c r="Y4276" t="s">
        <v>85</v>
      </c>
      <c r="Z4276">
        <f>HYPERLINK("https://hotel-media.eclerx.com/savepage/tk_15462421153257153_sr_189.html","info")</f>
        <v/>
      </c>
      <c r="AA4276" t="n">
        <v>273915</v>
      </c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405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2071769</v>
      </c>
      <c r="AZ4276" t="s">
        <v>316</v>
      </c>
      <c r="BA4276" t="s"/>
      <c r="BB4276" t="n">
        <v>524549</v>
      </c>
      <c r="BC4276" t="n">
        <v>52.510262</v>
      </c>
      <c r="BD4276" t="n">
        <v>52.510262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312</v>
      </c>
      <c r="F4277" t="n">
        <v>2346723</v>
      </c>
      <c r="G4277" t="s">
        <v>74</v>
      </c>
      <c r="H4277" t="s">
        <v>75</v>
      </c>
      <c r="I4277" t="s"/>
      <c r="J4277" t="s">
        <v>74</v>
      </c>
      <c r="K4277" t="n">
        <v>84.61</v>
      </c>
      <c r="L4277" t="s">
        <v>76</v>
      </c>
      <c r="M4277" t="s"/>
      <c r="N4277" t="s">
        <v>317</v>
      </c>
      <c r="O4277" t="s">
        <v>78</v>
      </c>
      <c r="P4277" t="s">
        <v>314</v>
      </c>
      <c r="Q4277" t="s"/>
      <c r="R4277" t="s">
        <v>171</v>
      </c>
      <c r="S4277" t="s">
        <v>318</v>
      </c>
      <c r="T4277" t="s">
        <v>81</v>
      </c>
      <c r="U4277" t="s">
        <v>82</v>
      </c>
      <c r="V4277" t="s">
        <v>83</v>
      </c>
      <c r="W4277" t="s">
        <v>109</v>
      </c>
      <c r="X4277" t="s"/>
      <c r="Y4277" t="s">
        <v>85</v>
      </c>
      <c r="Z4277">
        <f>HYPERLINK("https://hotel-media.eclerx.com/savepage/tk_15462421153257153_sr_189.html","info")</f>
        <v/>
      </c>
      <c r="AA4277" t="n">
        <v>273915</v>
      </c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405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2071769</v>
      </c>
      <c r="AZ4277" t="s">
        <v>316</v>
      </c>
      <c r="BA4277" t="s"/>
      <c r="BB4277" t="n">
        <v>524549</v>
      </c>
      <c r="BC4277" t="n">
        <v>52.510262</v>
      </c>
      <c r="BD4277" t="n">
        <v>52.510262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312</v>
      </c>
      <c r="F4278" t="n">
        <v>2346723</v>
      </c>
      <c r="G4278" t="s">
        <v>74</v>
      </c>
      <c r="H4278" t="s">
        <v>75</v>
      </c>
      <c r="I4278" t="s"/>
      <c r="J4278" t="s">
        <v>74</v>
      </c>
      <c r="K4278" t="n">
        <v>93.61</v>
      </c>
      <c r="L4278" t="s">
        <v>76</v>
      </c>
      <c r="M4278" t="s"/>
      <c r="N4278" t="s">
        <v>319</v>
      </c>
      <c r="O4278" t="s">
        <v>78</v>
      </c>
      <c r="P4278" t="s">
        <v>314</v>
      </c>
      <c r="Q4278" t="s"/>
      <c r="R4278" t="s">
        <v>171</v>
      </c>
      <c r="S4278" t="s">
        <v>320</v>
      </c>
      <c r="T4278" t="s">
        <v>81</v>
      </c>
      <c r="U4278" t="s">
        <v>82</v>
      </c>
      <c r="V4278" t="s">
        <v>83</v>
      </c>
      <c r="W4278" t="s">
        <v>109</v>
      </c>
      <c r="X4278" t="s"/>
      <c r="Y4278" t="s">
        <v>85</v>
      </c>
      <c r="Z4278">
        <f>HYPERLINK("https://hotel-media.eclerx.com/savepage/tk_15462421153257153_sr_189.html","info")</f>
        <v/>
      </c>
      <c r="AA4278" t="n">
        <v>273915</v>
      </c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405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2071769</v>
      </c>
      <c r="AZ4278" t="s">
        <v>316</v>
      </c>
      <c r="BA4278" t="s"/>
      <c r="BB4278" t="n">
        <v>524549</v>
      </c>
      <c r="BC4278" t="n">
        <v>52.510262</v>
      </c>
      <c r="BD4278" t="n">
        <v>52.510262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312</v>
      </c>
      <c r="F4279" t="n">
        <v>2346723</v>
      </c>
      <c r="G4279" t="s">
        <v>74</v>
      </c>
      <c r="H4279" t="s">
        <v>75</v>
      </c>
      <c r="I4279" t="s"/>
      <c r="J4279" t="s">
        <v>74</v>
      </c>
      <c r="K4279" t="n">
        <v>104</v>
      </c>
      <c r="L4279" t="s">
        <v>76</v>
      </c>
      <c r="M4279" t="s"/>
      <c r="N4279" t="s">
        <v>201</v>
      </c>
      <c r="O4279" t="s">
        <v>78</v>
      </c>
      <c r="P4279" t="s">
        <v>314</v>
      </c>
      <c r="Q4279" t="s"/>
      <c r="R4279" t="s">
        <v>171</v>
      </c>
      <c r="S4279" t="s">
        <v>184</v>
      </c>
      <c r="T4279" t="s">
        <v>81</v>
      </c>
      <c r="U4279" t="s">
        <v>82</v>
      </c>
      <c r="V4279" t="s">
        <v>83</v>
      </c>
      <c r="W4279" t="s">
        <v>109</v>
      </c>
      <c r="X4279" t="s"/>
      <c r="Y4279" t="s">
        <v>85</v>
      </c>
      <c r="Z4279">
        <f>HYPERLINK("https://hotel-media.eclerx.com/savepage/tk_15462421153257153_sr_189.html","info")</f>
        <v/>
      </c>
      <c r="AA4279" t="n">
        <v>273915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405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2071769</v>
      </c>
      <c r="AZ4279" t="s">
        <v>316</v>
      </c>
      <c r="BA4279" t="s"/>
      <c r="BB4279" t="n">
        <v>524549</v>
      </c>
      <c r="BC4279" t="n">
        <v>52.510262</v>
      </c>
      <c r="BD4279" t="n">
        <v>52.510262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312</v>
      </c>
      <c r="F4280" t="n">
        <v>2346723</v>
      </c>
      <c r="G4280" t="s">
        <v>74</v>
      </c>
      <c r="H4280" t="s">
        <v>75</v>
      </c>
      <c r="I4280" t="s"/>
      <c r="J4280" t="s">
        <v>74</v>
      </c>
      <c r="K4280" t="n">
        <v>110.01</v>
      </c>
      <c r="L4280" t="s">
        <v>76</v>
      </c>
      <c r="M4280" t="s"/>
      <c r="N4280" t="s">
        <v>319</v>
      </c>
      <c r="O4280" t="s">
        <v>78</v>
      </c>
      <c r="P4280" t="s">
        <v>314</v>
      </c>
      <c r="Q4280" t="s"/>
      <c r="R4280" t="s">
        <v>171</v>
      </c>
      <c r="S4280" t="s">
        <v>321</v>
      </c>
      <c r="T4280" t="s">
        <v>81</v>
      </c>
      <c r="U4280" t="s">
        <v>82</v>
      </c>
      <c r="V4280" t="s">
        <v>83</v>
      </c>
      <c r="W4280" t="s">
        <v>84</v>
      </c>
      <c r="X4280" t="s"/>
      <c r="Y4280" t="s">
        <v>85</v>
      </c>
      <c r="Z4280">
        <f>HYPERLINK("https://hotel-media.eclerx.com/savepage/tk_15462421153257153_sr_189.html","info")</f>
        <v/>
      </c>
      <c r="AA4280" t="n">
        <v>273915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405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2071769</v>
      </c>
      <c r="AZ4280" t="s">
        <v>316</v>
      </c>
      <c r="BA4280" t="s"/>
      <c r="BB4280" t="n">
        <v>524549</v>
      </c>
      <c r="BC4280" t="n">
        <v>52.510262</v>
      </c>
      <c r="BD4280" t="n">
        <v>52.510262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312</v>
      </c>
      <c r="F4281" t="n">
        <v>2346723</v>
      </c>
      <c r="G4281" t="s">
        <v>74</v>
      </c>
      <c r="H4281" t="s">
        <v>75</v>
      </c>
      <c r="I4281" t="s"/>
      <c r="J4281" t="s">
        <v>74</v>
      </c>
      <c r="K4281" t="n">
        <v>124</v>
      </c>
      <c r="L4281" t="s">
        <v>76</v>
      </c>
      <c r="M4281" t="s"/>
      <c r="N4281" t="s">
        <v>319</v>
      </c>
      <c r="O4281" t="s">
        <v>78</v>
      </c>
      <c r="P4281" t="s">
        <v>314</v>
      </c>
      <c r="Q4281" t="s"/>
      <c r="R4281" t="s">
        <v>171</v>
      </c>
      <c r="S4281" t="s">
        <v>322</v>
      </c>
      <c r="T4281" t="s">
        <v>81</v>
      </c>
      <c r="U4281" t="s">
        <v>82</v>
      </c>
      <c r="V4281" t="s">
        <v>83</v>
      </c>
      <c r="W4281" t="s">
        <v>84</v>
      </c>
      <c r="X4281" t="s"/>
      <c r="Y4281" t="s">
        <v>85</v>
      </c>
      <c r="Z4281">
        <f>HYPERLINK("https://hotel-media.eclerx.com/savepage/tk_15462421153257153_sr_189.html","info")</f>
        <v/>
      </c>
      <c r="AA4281" t="n">
        <v>273915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405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2071769</v>
      </c>
      <c r="AZ4281" t="s">
        <v>316</v>
      </c>
      <c r="BA4281" t="s"/>
      <c r="BB4281" t="n">
        <v>524549</v>
      </c>
      <c r="BC4281" t="n">
        <v>52.510262</v>
      </c>
      <c r="BD4281" t="n">
        <v>52.510262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2209</v>
      </c>
      <c r="F4282" t="n">
        <v>-1</v>
      </c>
      <c r="G4282" t="s">
        <v>74</v>
      </c>
      <c r="H4282" t="s">
        <v>75</v>
      </c>
      <c r="I4282" t="s"/>
      <c r="J4282" t="s">
        <v>74</v>
      </c>
      <c r="K4282" t="n">
        <v>82.45</v>
      </c>
      <c r="L4282" t="s">
        <v>76</v>
      </c>
      <c r="M4282" t="s"/>
      <c r="N4282" t="s">
        <v>93</v>
      </c>
      <c r="O4282" t="s">
        <v>78</v>
      </c>
      <c r="P4282" t="s">
        <v>2209</v>
      </c>
      <c r="Q4282" t="s"/>
      <c r="R4282" t="s">
        <v>112</v>
      </c>
      <c r="S4282" t="s">
        <v>2210</v>
      </c>
      <c r="T4282" t="s">
        <v>81</v>
      </c>
      <c r="U4282" t="s">
        <v>82</v>
      </c>
      <c r="V4282" t="s">
        <v>83</v>
      </c>
      <c r="W4282" t="s">
        <v>109</v>
      </c>
      <c r="X4282" t="s"/>
      <c r="Y4282" t="s">
        <v>85</v>
      </c>
      <c r="Z4282">
        <f>HYPERLINK("https://hotel-media.eclerx.com/savepage/tk_1546241372614217_sr_189.html","info")</f>
        <v/>
      </c>
      <c r="AA4282" t="n">
        <v>-4481133</v>
      </c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49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4481133</v>
      </c>
      <c r="AZ4282" t="s">
        <v>2211</v>
      </c>
      <c r="BA4282" t="s"/>
      <c r="BB4282" t="n">
        <v>543026</v>
      </c>
      <c r="BC4282" t="n">
        <v>52.53292</v>
      </c>
      <c r="BD4282" t="n">
        <v>52.53292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2209</v>
      </c>
      <c r="F4283" t="n">
        <v>-1</v>
      </c>
      <c r="G4283" t="s">
        <v>74</v>
      </c>
      <c r="H4283" t="s">
        <v>75</v>
      </c>
      <c r="I4283" t="s"/>
      <c r="J4283" t="s">
        <v>74</v>
      </c>
      <c r="K4283" t="n">
        <v>97</v>
      </c>
      <c r="L4283" t="s">
        <v>76</v>
      </c>
      <c r="M4283" t="s"/>
      <c r="N4283" t="s">
        <v>95</v>
      </c>
      <c r="O4283" t="s">
        <v>78</v>
      </c>
      <c r="P4283" t="s">
        <v>2209</v>
      </c>
      <c r="Q4283" t="s"/>
      <c r="R4283" t="s">
        <v>112</v>
      </c>
      <c r="S4283" t="s">
        <v>217</v>
      </c>
      <c r="T4283" t="s">
        <v>81</v>
      </c>
      <c r="U4283" t="s">
        <v>82</v>
      </c>
      <c r="V4283" t="s">
        <v>83</v>
      </c>
      <c r="W4283" t="s">
        <v>109</v>
      </c>
      <c r="X4283" t="s"/>
      <c r="Y4283" t="s">
        <v>85</v>
      </c>
      <c r="Z4283">
        <f>HYPERLINK("https://hotel-media.eclerx.com/savepage/tk_1546241372614217_sr_189.html","info")</f>
        <v/>
      </c>
      <c r="AA4283" t="n">
        <v>-4481133</v>
      </c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49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4481133</v>
      </c>
      <c r="AZ4283" t="s">
        <v>2211</v>
      </c>
      <c r="BA4283" t="s"/>
      <c r="BB4283" t="n">
        <v>543026</v>
      </c>
      <c r="BC4283" t="n">
        <v>52.53292</v>
      </c>
      <c r="BD4283" t="n">
        <v>52.53292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2209</v>
      </c>
      <c r="F4284" t="n">
        <v>-1</v>
      </c>
      <c r="G4284" t="s">
        <v>74</v>
      </c>
      <c r="H4284" t="s">
        <v>75</v>
      </c>
      <c r="I4284" t="s"/>
      <c r="J4284" t="s">
        <v>74</v>
      </c>
      <c r="K4284" t="n">
        <v>107</v>
      </c>
      <c r="L4284" t="s">
        <v>76</v>
      </c>
      <c r="M4284" t="s"/>
      <c r="N4284" t="s">
        <v>201</v>
      </c>
      <c r="O4284" t="s">
        <v>78</v>
      </c>
      <c r="P4284" t="s">
        <v>2209</v>
      </c>
      <c r="Q4284" t="s"/>
      <c r="R4284" t="s">
        <v>112</v>
      </c>
      <c r="S4284" t="s">
        <v>245</v>
      </c>
      <c r="T4284" t="s">
        <v>81</v>
      </c>
      <c r="U4284" t="s">
        <v>82</v>
      </c>
      <c r="V4284" t="s">
        <v>83</v>
      </c>
      <c r="W4284" t="s">
        <v>109</v>
      </c>
      <c r="X4284" t="s"/>
      <c r="Y4284" t="s">
        <v>85</v>
      </c>
      <c r="Z4284">
        <f>HYPERLINK("https://hotel-media.eclerx.com/savepage/tk_1546241372614217_sr_189.html","info")</f>
        <v/>
      </c>
      <c r="AA4284" t="n">
        <v>-4481133</v>
      </c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49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4481133</v>
      </c>
      <c r="AZ4284" t="s">
        <v>2211</v>
      </c>
      <c r="BA4284" t="s"/>
      <c r="BB4284" t="n">
        <v>543026</v>
      </c>
      <c r="BC4284" t="n">
        <v>52.53292</v>
      </c>
      <c r="BD4284" t="n">
        <v>52.53292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2383</v>
      </c>
      <c r="F4285" t="n">
        <v>2160677</v>
      </c>
      <c r="G4285" t="s">
        <v>74</v>
      </c>
      <c r="H4285" t="s">
        <v>75</v>
      </c>
      <c r="I4285" t="s"/>
      <c r="J4285" t="s">
        <v>74</v>
      </c>
      <c r="K4285" t="n">
        <v>144</v>
      </c>
      <c r="L4285" t="s">
        <v>76</v>
      </c>
      <c r="M4285" t="s"/>
      <c r="N4285" t="s">
        <v>93</v>
      </c>
      <c r="O4285" t="s">
        <v>78</v>
      </c>
      <c r="P4285" t="s">
        <v>2383</v>
      </c>
      <c r="Q4285" t="s"/>
      <c r="R4285" t="s">
        <v>107</v>
      </c>
      <c r="S4285" t="s">
        <v>335</v>
      </c>
      <c r="T4285" t="s">
        <v>81</v>
      </c>
      <c r="U4285" t="s">
        <v>82</v>
      </c>
      <c r="V4285" t="s">
        <v>83</v>
      </c>
      <c r="W4285" t="s">
        <v>109</v>
      </c>
      <c r="X4285" t="s"/>
      <c r="Y4285" t="s">
        <v>85</v>
      </c>
      <c r="Z4285">
        <f>HYPERLINK("https://hotel-media.eclerx.com/savepage/tk_15462420034082267_sr_188.html","info")</f>
        <v/>
      </c>
      <c r="AA4285" t="n">
        <v>410978</v>
      </c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397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3423351</v>
      </c>
      <c r="AZ4285" t="s">
        <v>2384</v>
      </c>
      <c r="BA4285" t="s"/>
      <c r="BB4285" t="n">
        <v>688077</v>
      </c>
      <c r="BC4285" t="n">
        <v>52.51496</v>
      </c>
      <c r="BD4285" t="n">
        <v>52.51496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2383</v>
      </c>
      <c r="F4286" t="n">
        <v>2160677</v>
      </c>
      <c r="G4286" t="s">
        <v>74</v>
      </c>
      <c r="H4286" t="s">
        <v>75</v>
      </c>
      <c r="I4286" t="s"/>
      <c r="J4286" t="s">
        <v>74</v>
      </c>
      <c r="K4286" t="n">
        <v>160</v>
      </c>
      <c r="L4286" t="s">
        <v>76</v>
      </c>
      <c r="M4286" t="s"/>
      <c r="N4286" t="s">
        <v>104</v>
      </c>
      <c r="O4286" t="s">
        <v>78</v>
      </c>
      <c r="P4286" t="s">
        <v>2383</v>
      </c>
      <c r="Q4286" t="s"/>
      <c r="R4286" t="s">
        <v>107</v>
      </c>
      <c r="S4286" t="s">
        <v>1005</v>
      </c>
      <c r="T4286" t="s">
        <v>81</v>
      </c>
      <c r="U4286" t="s">
        <v>82</v>
      </c>
      <c r="V4286" t="s">
        <v>83</v>
      </c>
      <c r="W4286" t="s">
        <v>109</v>
      </c>
      <c r="X4286" t="s"/>
      <c r="Y4286" t="s">
        <v>85</v>
      </c>
      <c r="Z4286">
        <f>HYPERLINK("https://hotel-media.eclerx.com/savepage/tk_15462420034082267_sr_188.html","info")</f>
        <v/>
      </c>
      <c r="AA4286" t="n">
        <v>410978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397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3423351</v>
      </c>
      <c r="AZ4286" t="s">
        <v>2384</v>
      </c>
      <c r="BA4286" t="s"/>
      <c r="BB4286" t="n">
        <v>688077</v>
      </c>
      <c r="BC4286" t="n">
        <v>52.51496</v>
      </c>
      <c r="BD4286" t="n">
        <v>52.51496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2383</v>
      </c>
      <c r="F4287" t="n">
        <v>2160677</v>
      </c>
      <c r="G4287" t="s">
        <v>74</v>
      </c>
      <c r="H4287" t="s">
        <v>75</v>
      </c>
      <c r="I4287" t="s"/>
      <c r="J4287" t="s">
        <v>74</v>
      </c>
      <c r="K4287" t="n">
        <v>161.99</v>
      </c>
      <c r="L4287" t="s">
        <v>76</v>
      </c>
      <c r="M4287" t="s"/>
      <c r="N4287" t="s">
        <v>706</v>
      </c>
      <c r="O4287" t="s">
        <v>78</v>
      </c>
      <c r="P4287" t="s">
        <v>2383</v>
      </c>
      <c r="Q4287" t="s"/>
      <c r="R4287" t="s">
        <v>107</v>
      </c>
      <c r="S4287" t="s">
        <v>768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>
        <f>HYPERLINK("https://hotel-media.eclerx.com/savepage/tk_15462420034082267_sr_188.html","info")</f>
        <v/>
      </c>
      <c r="AA4287" t="n">
        <v>410978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397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3423351</v>
      </c>
      <c r="AZ4287" t="s">
        <v>2384</v>
      </c>
      <c r="BA4287" t="s"/>
      <c r="BB4287" t="n">
        <v>688077</v>
      </c>
      <c r="BC4287" t="n">
        <v>52.51496</v>
      </c>
      <c r="BD4287" t="n">
        <v>52.51496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2383</v>
      </c>
      <c r="F4288" t="n">
        <v>2160677</v>
      </c>
      <c r="G4288" t="s">
        <v>74</v>
      </c>
      <c r="H4288" t="s">
        <v>75</v>
      </c>
      <c r="I4288" t="s"/>
      <c r="J4288" t="s">
        <v>74</v>
      </c>
      <c r="K4288" t="n">
        <v>179.99</v>
      </c>
      <c r="L4288" t="s">
        <v>76</v>
      </c>
      <c r="M4288" t="s"/>
      <c r="N4288" t="s">
        <v>706</v>
      </c>
      <c r="O4288" t="s">
        <v>78</v>
      </c>
      <c r="P4288" t="s">
        <v>2383</v>
      </c>
      <c r="Q4288" t="s"/>
      <c r="R4288" t="s">
        <v>107</v>
      </c>
      <c r="S4288" t="s">
        <v>2385</v>
      </c>
      <c r="T4288" t="s">
        <v>81</v>
      </c>
      <c r="U4288" t="s">
        <v>82</v>
      </c>
      <c r="V4288" t="s">
        <v>83</v>
      </c>
      <c r="W4288" t="s">
        <v>109</v>
      </c>
      <c r="X4288" t="s"/>
      <c r="Y4288" t="s">
        <v>85</v>
      </c>
      <c r="Z4288">
        <f>HYPERLINK("https://hotel-media.eclerx.com/savepage/tk_15462420034082267_sr_188.html","info")</f>
        <v/>
      </c>
      <c r="AA4288" t="n">
        <v>410978</v>
      </c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397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3423351</v>
      </c>
      <c r="AZ4288" t="s">
        <v>2384</v>
      </c>
      <c r="BA4288" t="s"/>
      <c r="BB4288" t="n">
        <v>688077</v>
      </c>
      <c r="BC4288" t="n">
        <v>52.51496</v>
      </c>
      <c r="BD4288" t="n">
        <v>52.51496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2383</v>
      </c>
      <c r="F4289" t="n">
        <v>2160677</v>
      </c>
      <c r="G4289" t="s">
        <v>74</v>
      </c>
      <c r="H4289" t="s">
        <v>75</v>
      </c>
      <c r="I4289" t="s"/>
      <c r="J4289" t="s">
        <v>74</v>
      </c>
      <c r="K4289" t="n">
        <v>210</v>
      </c>
      <c r="L4289" t="s">
        <v>76</v>
      </c>
      <c r="M4289" t="s"/>
      <c r="N4289" t="s">
        <v>706</v>
      </c>
      <c r="O4289" t="s">
        <v>78</v>
      </c>
      <c r="P4289" t="s">
        <v>2383</v>
      </c>
      <c r="Q4289" t="s"/>
      <c r="R4289" t="s">
        <v>107</v>
      </c>
      <c r="S4289" t="s">
        <v>1210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>
        <f>HYPERLINK("https://hotel-media.eclerx.com/savepage/tk_15462420034082267_sr_188.html","info")</f>
        <v/>
      </c>
      <c r="AA4289" t="n">
        <v>410978</v>
      </c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397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3423351</v>
      </c>
      <c r="AZ4289" t="s">
        <v>2384</v>
      </c>
      <c r="BA4289" t="s"/>
      <c r="BB4289" t="n">
        <v>688077</v>
      </c>
      <c r="BC4289" t="n">
        <v>52.51496</v>
      </c>
      <c r="BD4289" t="n">
        <v>52.51496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2383</v>
      </c>
      <c r="F4290" t="n">
        <v>2160677</v>
      </c>
      <c r="G4290" t="s">
        <v>74</v>
      </c>
      <c r="H4290" t="s">
        <v>75</v>
      </c>
      <c r="I4290" t="s"/>
      <c r="J4290" t="s">
        <v>74</v>
      </c>
      <c r="K4290" t="n">
        <v>216</v>
      </c>
      <c r="L4290" t="s">
        <v>76</v>
      </c>
      <c r="M4290" t="s"/>
      <c r="N4290" t="s">
        <v>475</v>
      </c>
      <c r="O4290" t="s">
        <v>78</v>
      </c>
      <c r="P4290" t="s">
        <v>2383</v>
      </c>
      <c r="Q4290" t="s"/>
      <c r="R4290" t="s">
        <v>107</v>
      </c>
      <c r="S4290" t="s">
        <v>2386</v>
      </c>
      <c r="T4290" t="s">
        <v>81</v>
      </c>
      <c r="U4290" t="s">
        <v>82</v>
      </c>
      <c r="V4290" t="s">
        <v>83</v>
      </c>
      <c r="W4290" t="s">
        <v>109</v>
      </c>
      <c r="X4290" t="s"/>
      <c r="Y4290" t="s">
        <v>85</v>
      </c>
      <c r="Z4290">
        <f>HYPERLINK("https://hotel-media.eclerx.com/savepage/tk_15462420034082267_sr_188.html","info")</f>
        <v/>
      </c>
      <c r="AA4290" t="n">
        <v>410978</v>
      </c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397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3423351</v>
      </c>
      <c r="AZ4290" t="s">
        <v>2384</v>
      </c>
      <c r="BA4290" t="s"/>
      <c r="BB4290" t="n">
        <v>688077</v>
      </c>
      <c r="BC4290" t="n">
        <v>52.51496</v>
      </c>
      <c r="BD4290" t="n">
        <v>52.51496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2383</v>
      </c>
      <c r="F4291" t="n">
        <v>2160677</v>
      </c>
      <c r="G4291" t="s">
        <v>74</v>
      </c>
      <c r="H4291" t="s">
        <v>75</v>
      </c>
      <c r="I4291" t="s"/>
      <c r="J4291" t="s">
        <v>74</v>
      </c>
      <c r="K4291" t="n">
        <v>240</v>
      </c>
      <c r="L4291" t="s">
        <v>76</v>
      </c>
      <c r="M4291" t="s"/>
      <c r="N4291" t="s">
        <v>220</v>
      </c>
      <c r="O4291" t="s">
        <v>78</v>
      </c>
      <c r="P4291" t="s">
        <v>2383</v>
      </c>
      <c r="Q4291" t="s"/>
      <c r="R4291" t="s">
        <v>107</v>
      </c>
      <c r="S4291" t="s">
        <v>2387</v>
      </c>
      <c r="T4291" t="s">
        <v>81</v>
      </c>
      <c r="U4291" t="s">
        <v>82</v>
      </c>
      <c r="V4291" t="s">
        <v>83</v>
      </c>
      <c r="W4291" t="s">
        <v>109</v>
      </c>
      <c r="X4291" t="s"/>
      <c r="Y4291" t="s">
        <v>85</v>
      </c>
      <c r="Z4291">
        <f>HYPERLINK("https://hotel-media.eclerx.com/savepage/tk_15462420034082267_sr_188.html","info")</f>
        <v/>
      </c>
      <c r="AA4291" t="n">
        <v>410978</v>
      </c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397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3423351</v>
      </c>
      <c r="AZ4291" t="s">
        <v>2384</v>
      </c>
      <c r="BA4291" t="s"/>
      <c r="BB4291" t="n">
        <v>688077</v>
      </c>
      <c r="BC4291" t="n">
        <v>52.51496</v>
      </c>
      <c r="BD4291" t="n">
        <v>52.51496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2383</v>
      </c>
      <c r="F4292" t="n">
        <v>2160677</v>
      </c>
      <c r="G4292" t="s">
        <v>74</v>
      </c>
      <c r="H4292" t="s">
        <v>75</v>
      </c>
      <c r="I4292" t="s"/>
      <c r="J4292" t="s">
        <v>74</v>
      </c>
      <c r="K4292" t="n">
        <v>243</v>
      </c>
      <c r="L4292" t="s">
        <v>76</v>
      </c>
      <c r="M4292" t="s"/>
      <c r="N4292" t="s">
        <v>475</v>
      </c>
      <c r="O4292" t="s">
        <v>78</v>
      </c>
      <c r="P4292" t="s">
        <v>2383</v>
      </c>
      <c r="Q4292" t="s"/>
      <c r="R4292" t="s">
        <v>107</v>
      </c>
      <c r="S4292" t="s">
        <v>2388</v>
      </c>
      <c r="T4292" t="s">
        <v>81</v>
      </c>
      <c r="U4292" t="s">
        <v>82</v>
      </c>
      <c r="V4292" t="s">
        <v>83</v>
      </c>
      <c r="W4292" t="s">
        <v>84</v>
      </c>
      <c r="X4292" t="s"/>
      <c r="Y4292" t="s">
        <v>85</v>
      </c>
      <c r="Z4292">
        <f>HYPERLINK("https://hotel-media.eclerx.com/savepage/tk_15462420034082267_sr_188.html","info")</f>
        <v/>
      </c>
      <c r="AA4292" t="n">
        <v>410978</v>
      </c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397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3423351</v>
      </c>
      <c r="AZ4292" t="s">
        <v>2384</v>
      </c>
      <c r="BA4292" t="s"/>
      <c r="BB4292" t="n">
        <v>688077</v>
      </c>
      <c r="BC4292" t="n">
        <v>52.51496</v>
      </c>
      <c r="BD4292" t="n">
        <v>52.51496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2383</v>
      </c>
      <c r="F4293" t="n">
        <v>2160677</v>
      </c>
      <c r="G4293" t="s">
        <v>74</v>
      </c>
      <c r="H4293" t="s">
        <v>75</v>
      </c>
      <c r="I4293" t="s"/>
      <c r="J4293" t="s">
        <v>74</v>
      </c>
      <c r="K4293" t="n">
        <v>270</v>
      </c>
      <c r="L4293" t="s">
        <v>76</v>
      </c>
      <c r="M4293" t="s"/>
      <c r="N4293" t="s">
        <v>475</v>
      </c>
      <c r="O4293" t="s">
        <v>78</v>
      </c>
      <c r="P4293" t="s">
        <v>2383</v>
      </c>
      <c r="Q4293" t="s"/>
      <c r="R4293" t="s">
        <v>107</v>
      </c>
      <c r="S4293" t="s">
        <v>2389</v>
      </c>
      <c r="T4293" t="s">
        <v>81</v>
      </c>
      <c r="U4293" t="s">
        <v>82</v>
      </c>
      <c r="V4293" t="s">
        <v>83</v>
      </c>
      <c r="W4293" t="s">
        <v>84</v>
      </c>
      <c r="X4293" t="s"/>
      <c r="Y4293" t="s">
        <v>85</v>
      </c>
      <c r="Z4293">
        <f>HYPERLINK("https://hotel-media.eclerx.com/savepage/tk_15462420034082267_sr_188.html","info")</f>
        <v/>
      </c>
      <c r="AA4293" t="n">
        <v>410978</v>
      </c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397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3423351</v>
      </c>
      <c r="AZ4293" t="s">
        <v>2384</v>
      </c>
      <c r="BA4293" t="s"/>
      <c r="BB4293" t="n">
        <v>688077</v>
      </c>
      <c r="BC4293" t="n">
        <v>52.51496</v>
      </c>
      <c r="BD4293" t="n">
        <v>52.51496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2383</v>
      </c>
      <c r="F4294" t="n">
        <v>2160677</v>
      </c>
      <c r="G4294" t="s">
        <v>74</v>
      </c>
      <c r="H4294" t="s">
        <v>75</v>
      </c>
      <c r="I4294" t="s"/>
      <c r="J4294" t="s">
        <v>74</v>
      </c>
      <c r="K4294" t="n">
        <v>774</v>
      </c>
      <c r="L4294" t="s">
        <v>76</v>
      </c>
      <c r="M4294" t="s"/>
      <c r="N4294" t="s">
        <v>2390</v>
      </c>
      <c r="O4294" t="s">
        <v>78</v>
      </c>
      <c r="P4294" t="s">
        <v>2383</v>
      </c>
      <c r="Q4294" t="s"/>
      <c r="R4294" t="s">
        <v>107</v>
      </c>
      <c r="S4294" t="s">
        <v>2391</v>
      </c>
      <c r="T4294" t="s">
        <v>81</v>
      </c>
      <c r="U4294" t="s">
        <v>82</v>
      </c>
      <c r="V4294" t="s">
        <v>83</v>
      </c>
      <c r="W4294" t="s">
        <v>109</v>
      </c>
      <c r="X4294" t="s"/>
      <c r="Y4294" t="s">
        <v>85</v>
      </c>
      <c r="Z4294">
        <f>HYPERLINK("https://hotel-media.eclerx.com/savepage/tk_15462420034082267_sr_188.html","info")</f>
        <v/>
      </c>
      <c r="AA4294" t="n">
        <v>410978</v>
      </c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397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3423351</v>
      </c>
      <c r="AZ4294" t="s">
        <v>2384</v>
      </c>
      <c r="BA4294" t="s"/>
      <c r="BB4294" t="n">
        <v>688077</v>
      </c>
      <c r="BC4294" t="n">
        <v>52.51496</v>
      </c>
      <c r="BD4294" t="n">
        <v>52.51496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2383</v>
      </c>
      <c r="F4295" t="n">
        <v>2160677</v>
      </c>
      <c r="G4295" t="s">
        <v>74</v>
      </c>
      <c r="H4295" t="s">
        <v>75</v>
      </c>
      <c r="I4295" t="s"/>
      <c r="J4295" t="s">
        <v>74</v>
      </c>
      <c r="K4295" t="n">
        <v>774</v>
      </c>
      <c r="L4295" t="s">
        <v>76</v>
      </c>
      <c r="M4295" t="s"/>
      <c r="N4295" t="s">
        <v>2392</v>
      </c>
      <c r="O4295" t="s">
        <v>78</v>
      </c>
      <c r="P4295" t="s">
        <v>2383</v>
      </c>
      <c r="Q4295" t="s"/>
      <c r="R4295" t="s">
        <v>107</v>
      </c>
      <c r="S4295" t="s">
        <v>2391</v>
      </c>
      <c r="T4295" t="s">
        <v>81</v>
      </c>
      <c r="U4295" t="s">
        <v>82</v>
      </c>
      <c r="V4295" t="s">
        <v>83</v>
      </c>
      <c r="W4295" t="s">
        <v>109</v>
      </c>
      <c r="X4295" t="s"/>
      <c r="Y4295" t="s">
        <v>85</v>
      </c>
      <c r="Z4295">
        <f>HYPERLINK("https://hotel-media.eclerx.com/savepage/tk_15462420034082267_sr_188.html","info")</f>
        <v/>
      </c>
      <c r="AA4295" t="n">
        <v>410978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397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3423351</v>
      </c>
      <c r="AZ4295" t="s">
        <v>2384</v>
      </c>
      <c r="BA4295" t="s"/>
      <c r="BB4295" t="n">
        <v>688077</v>
      </c>
      <c r="BC4295" t="n">
        <v>52.51496</v>
      </c>
      <c r="BD4295" t="n">
        <v>52.51496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2383</v>
      </c>
      <c r="F4296" t="n">
        <v>2160677</v>
      </c>
      <c r="G4296" t="s">
        <v>74</v>
      </c>
      <c r="H4296" t="s">
        <v>75</v>
      </c>
      <c r="I4296" t="s"/>
      <c r="J4296" t="s">
        <v>74</v>
      </c>
      <c r="K4296" t="n">
        <v>801.01</v>
      </c>
      <c r="L4296" t="s">
        <v>76</v>
      </c>
      <c r="M4296" t="s"/>
      <c r="N4296" t="s">
        <v>2390</v>
      </c>
      <c r="O4296" t="s">
        <v>78</v>
      </c>
      <c r="P4296" t="s">
        <v>2383</v>
      </c>
      <c r="Q4296" t="s"/>
      <c r="R4296" t="s">
        <v>107</v>
      </c>
      <c r="S4296" t="s">
        <v>2393</v>
      </c>
      <c r="T4296" t="s">
        <v>81</v>
      </c>
      <c r="U4296" t="s">
        <v>82</v>
      </c>
      <c r="V4296" t="s">
        <v>83</v>
      </c>
      <c r="W4296" t="s">
        <v>84</v>
      </c>
      <c r="X4296" t="s"/>
      <c r="Y4296" t="s">
        <v>85</v>
      </c>
      <c r="Z4296">
        <f>HYPERLINK("https://hotel-media.eclerx.com/savepage/tk_15462420034082267_sr_188.html","info")</f>
        <v/>
      </c>
      <c r="AA4296" t="n">
        <v>410978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397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3423351</v>
      </c>
      <c r="AZ4296" t="s">
        <v>2384</v>
      </c>
      <c r="BA4296" t="s"/>
      <c r="BB4296" t="n">
        <v>688077</v>
      </c>
      <c r="BC4296" t="n">
        <v>52.51496</v>
      </c>
      <c r="BD4296" t="n">
        <v>52.51496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2383</v>
      </c>
      <c r="F4297" t="n">
        <v>2160677</v>
      </c>
      <c r="G4297" t="s">
        <v>74</v>
      </c>
      <c r="H4297" t="s">
        <v>75</v>
      </c>
      <c r="I4297" t="s"/>
      <c r="J4297" t="s">
        <v>74</v>
      </c>
      <c r="K4297" t="n">
        <v>801.01</v>
      </c>
      <c r="L4297" t="s">
        <v>76</v>
      </c>
      <c r="M4297" t="s"/>
      <c r="N4297" t="s">
        <v>2392</v>
      </c>
      <c r="O4297" t="s">
        <v>78</v>
      </c>
      <c r="P4297" t="s">
        <v>2383</v>
      </c>
      <c r="Q4297" t="s"/>
      <c r="R4297" t="s">
        <v>107</v>
      </c>
      <c r="S4297" t="s">
        <v>2393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>
        <f>HYPERLINK("https://hotel-media.eclerx.com/savepage/tk_15462420034082267_sr_188.html","info")</f>
        <v/>
      </c>
      <c r="AA4297" t="n">
        <v>410978</v>
      </c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397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3423351</v>
      </c>
      <c r="AZ4297" t="s">
        <v>2384</v>
      </c>
      <c r="BA4297" t="s"/>
      <c r="BB4297" t="n">
        <v>688077</v>
      </c>
      <c r="BC4297" t="n">
        <v>52.51496</v>
      </c>
      <c r="BD4297" t="n">
        <v>52.51496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2383</v>
      </c>
      <c r="F4298" t="n">
        <v>2160677</v>
      </c>
      <c r="G4298" t="s">
        <v>74</v>
      </c>
      <c r="H4298" t="s">
        <v>75</v>
      </c>
      <c r="I4298" t="s"/>
      <c r="J4298" t="s">
        <v>74</v>
      </c>
      <c r="K4298" t="n">
        <v>860</v>
      </c>
      <c r="L4298" t="s">
        <v>76</v>
      </c>
      <c r="M4298" t="s"/>
      <c r="N4298" t="s">
        <v>2390</v>
      </c>
      <c r="O4298" t="s">
        <v>78</v>
      </c>
      <c r="P4298" t="s">
        <v>2383</v>
      </c>
      <c r="Q4298" t="s"/>
      <c r="R4298" t="s">
        <v>107</v>
      </c>
      <c r="S4298" t="s">
        <v>2394</v>
      </c>
      <c r="T4298" t="s">
        <v>81</v>
      </c>
      <c r="U4298" t="s">
        <v>82</v>
      </c>
      <c r="V4298" t="s">
        <v>83</v>
      </c>
      <c r="W4298" t="s">
        <v>109</v>
      </c>
      <c r="X4298" t="s"/>
      <c r="Y4298" t="s">
        <v>85</v>
      </c>
      <c r="Z4298">
        <f>HYPERLINK("https://hotel-media.eclerx.com/savepage/tk_15462420034082267_sr_188.html","info")</f>
        <v/>
      </c>
      <c r="AA4298" t="n">
        <v>410978</v>
      </c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397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3423351</v>
      </c>
      <c r="AZ4298" t="s">
        <v>2384</v>
      </c>
      <c r="BA4298" t="s"/>
      <c r="BB4298" t="n">
        <v>688077</v>
      </c>
      <c r="BC4298" t="n">
        <v>52.51496</v>
      </c>
      <c r="BD4298" t="n">
        <v>52.51496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2383</v>
      </c>
      <c r="F4299" t="n">
        <v>2160677</v>
      </c>
      <c r="G4299" t="s">
        <v>74</v>
      </c>
      <c r="H4299" t="s">
        <v>75</v>
      </c>
      <c r="I4299" t="s"/>
      <c r="J4299" t="s">
        <v>74</v>
      </c>
      <c r="K4299" t="n">
        <v>860</v>
      </c>
      <c r="L4299" t="s">
        <v>76</v>
      </c>
      <c r="M4299" t="s"/>
      <c r="N4299" t="s">
        <v>2392</v>
      </c>
      <c r="O4299" t="s">
        <v>78</v>
      </c>
      <c r="P4299" t="s">
        <v>2383</v>
      </c>
      <c r="Q4299" t="s"/>
      <c r="R4299" t="s">
        <v>107</v>
      </c>
      <c r="S4299" t="s">
        <v>2394</v>
      </c>
      <c r="T4299" t="s">
        <v>81</v>
      </c>
      <c r="U4299" t="s">
        <v>82</v>
      </c>
      <c r="V4299" t="s">
        <v>83</v>
      </c>
      <c r="W4299" t="s">
        <v>109</v>
      </c>
      <c r="X4299" t="s"/>
      <c r="Y4299" t="s">
        <v>85</v>
      </c>
      <c r="Z4299">
        <f>HYPERLINK("https://hotel-media.eclerx.com/savepage/tk_15462420034082267_sr_188.html","info")</f>
        <v/>
      </c>
      <c r="AA4299" t="n">
        <v>410978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397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3423351</v>
      </c>
      <c r="AZ4299" t="s">
        <v>2384</v>
      </c>
      <c r="BA4299" t="s"/>
      <c r="BB4299" t="n">
        <v>688077</v>
      </c>
      <c r="BC4299" t="n">
        <v>52.51496</v>
      </c>
      <c r="BD4299" t="n">
        <v>52.51496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2383</v>
      </c>
      <c r="F4300" t="n">
        <v>2160677</v>
      </c>
      <c r="G4300" t="s">
        <v>74</v>
      </c>
      <c r="H4300" t="s">
        <v>75</v>
      </c>
      <c r="I4300" t="s"/>
      <c r="J4300" t="s">
        <v>74</v>
      </c>
      <c r="K4300" t="n">
        <v>890</v>
      </c>
      <c r="L4300" t="s">
        <v>76</v>
      </c>
      <c r="M4300" t="s"/>
      <c r="N4300" t="s">
        <v>2390</v>
      </c>
      <c r="O4300" t="s">
        <v>78</v>
      </c>
      <c r="P4300" t="s">
        <v>2383</v>
      </c>
      <c r="Q4300" t="s"/>
      <c r="R4300" t="s">
        <v>107</v>
      </c>
      <c r="S4300" t="s">
        <v>2395</v>
      </c>
      <c r="T4300" t="s">
        <v>81</v>
      </c>
      <c r="U4300" t="s">
        <v>82</v>
      </c>
      <c r="V4300" t="s">
        <v>83</v>
      </c>
      <c r="W4300" t="s">
        <v>84</v>
      </c>
      <c r="X4300" t="s"/>
      <c r="Y4300" t="s">
        <v>85</v>
      </c>
      <c r="Z4300">
        <f>HYPERLINK("https://hotel-media.eclerx.com/savepage/tk_15462420034082267_sr_188.html","info")</f>
        <v/>
      </c>
      <c r="AA4300" t="n">
        <v>410978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397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3423351</v>
      </c>
      <c r="AZ4300" t="s">
        <v>2384</v>
      </c>
      <c r="BA4300" t="s"/>
      <c r="BB4300" t="n">
        <v>688077</v>
      </c>
      <c r="BC4300" t="n">
        <v>52.51496</v>
      </c>
      <c r="BD4300" t="n">
        <v>52.51496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2383</v>
      </c>
      <c r="F4301" t="n">
        <v>2160677</v>
      </c>
      <c r="G4301" t="s">
        <v>74</v>
      </c>
      <c r="H4301" t="s">
        <v>75</v>
      </c>
      <c r="I4301" t="s"/>
      <c r="J4301" t="s">
        <v>74</v>
      </c>
      <c r="K4301" t="n">
        <v>890</v>
      </c>
      <c r="L4301" t="s">
        <v>76</v>
      </c>
      <c r="M4301" t="s"/>
      <c r="N4301" t="s">
        <v>2392</v>
      </c>
      <c r="O4301" t="s">
        <v>78</v>
      </c>
      <c r="P4301" t="s">
        <v>2383</v>
      </c>
      <c r="Q4301" t="s"/>
      <c r="R4301" t="s">
        <v>107</v>
      </c>
      <c r="S4301" t="s">
        <v>2395</v>
      </c>
      <c r="T4301" t="s">
        <v>81</v>
      </c>
      <c r="U4301" t="s">
        <v>82</v>
      </c>
      <c r="V4301" t="s">
        <v>83</v>
      </c>
      <c r="W4301" t="s">
        <v>84</v>
      </c>
      <c r="X4301" t="s"/>
      <c r="Y4301" t="s">
        <v>85</v>
      </c>
      <c r="Z4301">
        <f>HYPERLINK("https://hotel-media.eclerx.com/savepage/tk_15462420034082267_sr_188.html","info")</f>
        <v/>
      </c>
      <c r="AA4301" t="n">
        <v>410978</v>
      </c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397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3423351</v>
      </c>
      <c r="AZ4301" t="s">
        <v>2384</v>
      </c>
      <c r="BA4301" t="s"/>
      <c r="BB4301" t="n">
        <v>688077</v>
      </c>
      <c r="BC4301" t="n">
        <v>52.51496</v>
      </c>
      <c r="BD4301" t="n">
        <v>52.51496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2314</v>
      </c>
      <c r="F4302" t="n">
        <v>-1</v>
      </c>
      <c r="G4302" t="s">
        <v>74</v>
      </c>
      <c r="H4302" t="s">
        <v>75</v>
      </c>
      <c r="I4302" t="s"/>
      <c r="J4302" t="s">
        <v>74</v>
      </c>
      <c r="K4302" t="n">
        <v>69</v>
      </c>
      <c r="L4302" t="s">
        <v>76</v>
      </c>
      <c r="M4302" t="s"/>
      <c r="N4302" t="s">
        <v>104</v>
      </c>
      <c r="O4302" t="s">
        <v>78</v>
      </c>
      <c r="P4302" t="s">
        <v>2314</v>
      </c>
      <c r="Q4302" t="s"/>
      <c r="R4302" t="s">
        <v>79</v>
      </c>
      <c r="S4302" t="s">
        <v>367</v>
      </c>
      <c r="T4302" t="s">
        <v>81</v>
      </c>
      <c r="U4302" t="s">
        <v>82</v>
      </c>
      <c r="V4302" t="s">
        <v>83</v>
      </c>
      <c r="W4302" t="s">
        <v>84</v>
      </c>
      <c r="X4302" t="s"/>
      <c r="Y4302" t="s">
        <v>85</v>
      </c>
      <c r="Z4302">
        <f>HYPERLINK("https://hotel-media.eclerx.com/savepage/tk_1546242217702656_sr_188.html","info")</f>
        <v/>
      </c>
      <c r="AA4302" t="n">
        <v>-6542268</v>
      </c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515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6542268</v>
      </c>
      <c r="AZ4302" t="s">
        <v>2315</v>
      </c>
      <c r="BA4302" t="s"/>
      <c r="BB4302" t="n">
        <v>578661</v>
      </c>
      <c r="BC4302" t="n">
        <v>52.430053</v>
      </c>
      <c r="BD4302" t="n">
        <v>52.430053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2148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47</v>
      </c>
      <c r="L4303" t="s">
        <v>76</v>
      </c>
      <c r="M4303" t="s"/>
      <c r="N4303" t="s">
        <v>95</v>
      </c>
      <c r="O4303" t="s">
        <v>78</v>
      </c>
      <c r="P4303" t="s">
        <v>2148</v>
      </c>
      <c r="Q4303" t="s"/>
      <c r="R4303" t="s">
        <v>79</v>
      </c>
      <c r="S4303" t="s">
        <v>2149</v>
      </c>
      <c r="T4303" t="s">
        <v>81</v>
      </c>
      <c r="U4303" t="s">
        <v>82</v>
      </c>
      <c r="V4303" t="s">
        <v>83</v>
      </c>
      <c r="W4303" t="s">
        <v>109</v>
      </c>
      <c r="X4303" t="s"/>
      <c r="Y4303" t="s">
        <v>85</v>
      </c>
      <c r="Z4303">
        <f>HYPERLINK("https://hotel-media.eclerx.com/savepage/tk_15462416040004323_sr_188.html","info")</f>
        <v/>
      </c>
      <c r="AA4303" t="n">
        <v>-2071749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179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2071749</v>
      </c>
      <c r="AZ4303" t="s">
        <v>2150</v>
      </c>
      <c r="BA4303" t="s"/>
      <c r="BB4303" t="n">
        <v>11502</v>
      </c>
      <c r="BC4303" t="n">
        <v>52.52592</v>
      </c>
      <c r="BD4303" t="n">
        <v>52.52592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402</v>
      </c>
      <c r="F4304" t="n">
        <v>1603082</v>
      </c>
      <c r="G4304" t="s">
        <v>74</v>
      </c>
      <c r="H4304" t="s">
        <v>75</v>
      </c>
      <c r="I4304" t="s"/>
      <c r="J4304" t="s">
        <v>74</v>
      </c>
      <c r="K4304" t="n">
        <v>101.01</v>
      </c>
      <c r="L4304" t="s">
        <v>76</v>
      </c>
      <c r="M4304" t="s"/>
      <c r="N4304" t="s">
        <v>403</v>
      </c>
      <c r="O4304" t="s">
        <v>78</v>
      </c>
      <c r="P4304" t="s">
        <v>404</v>
      </c>
      <c r="Q4304" t="s"/>
      <c r="R4304" t="s">
        <v>112</v>
      </c>
      <c r="S4304" t="s">
        <v>405</v>
      </c>
      <c r="T4304" t="s">
        <v>81</v>
      </c>
      <c r="U4304" t="s">
        <v>82</v>
      </c>
      <c r="V4304" t="s">
        <v>83</v>
      </c>
      <c r="W4304" t="s">
        <v>109</v>
      </c>
      <c r="X4304" t="s"/>
      <c r="Y4304" t="s">
        <v>85</v>
      </c>
      <c r="Z4304">
        <f>HYPERLINK("https://hotel-media.eclerx.com/savepage/tk_15462413300510223_sr_188.html","info")</f>
        <v/>
      </c>
      <c r="AA4304" t="n">
        <v>201317</v>
      </c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31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4056093</v>
      </c>
      <c r="AZ4304" t="s">
        <v>406</v>
      </c>
      <c r="BA4304" t="s"/>
      <c r="BB4304" t="n">
        <v>46368</v>
      </c>
      <c r="BC4304" t="n">
        <v>52.44268</v>
      </c>
      <c r="BD4304" t="n">
        <v>52.44268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402</v>
      </c>
      <c r="F4305" t="n">
        <v>1603082</v>
      </c>
      <c r="G4305" t="s">
        <v>74</v>
      </c>
      <c r="H4305" t="s">
        <v>75</v>
      </c>
      <c r="I4305" t="s"/>
      <c r="J4305" t="s">
        <v>74</v>
      </c>
      <c r="K4305" t="n">
        <v>111</v>
      </c>
      <c r="L4305" t="s">
        <v>76</v>
      </c>
      <c r="M4305" t="s"/>
      <c r="N4305" t="s">
        <v>407</v>
      </c>
      <c r="O4305" t="s">
        <v>78</v>
      </c>
      <c r="P4305" t="s">
        <v>404</v>
      </c>
      <c r="Q4305" t="s"/>
      <c r="R4305" t="s">
        <v>112</v>
      </c>
      <c r="S4305" t="s">
        <v>408</v>
      </c>
      <c r="T4305" t="s">
        <v>81</v>
      </c>
      <c r="U4305" t="s">
        <v>82</v>
      </c>
      <c r="V4305" t="s">
        <v>83</v>
      </c>
      <c r="W4305" t="s">
        <v>109</v>
      </c>
      <c r="X4305" t="s"/>
      <c r="Y4305" t="s">
        <v>85</v>
      </c>
      <c r="Z4305">
        <f>HYPERLINK("https://hotel-media.eclerx.com/savepage/tk_15462413300510223_sr_188.html","info")</f>
        <v/>
      </c>
      <c r="AA4305" t="n">
        <v>201317</v>
      </c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31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4056093</v>
      </c>
      <c r="AZ4305" t="s">
        <v>406</v>
      </c>
      <c r="BA4305" t="s"/>
      <c r="BB4305" t="n">
        <v>46368</v>
      </c>
      <c r="BC4305" t="n">
        <v>52.44268</v>
      </c>
      <c r="BD4305" t="n">
        <v>52.44268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402</v>
      </c>
      <c r="F4306" t="n">
        <v>1603082</v>
      </c>
      <c r="G4306" t="s">
        <v>74</v>
      </c>
      <c r="H4306" t="s">
        <v>75</v>
      </c>
      <c r="I4306" t="s"/>
      <c r="J4306" t="s">
        <v>74</v>
      </c>
      <c r="K4306" t="n">
        <v>111</v>
      </c>
      <c r="L4306" t="s">
        <v>76</v>
      </c>
      <c r="M4306" t="s"/>
      <c r="N4306" t="s">
        <v>409</v>
      </c>
      <c r="O4306" t="s">
        <v>78</v>
      </c>
      <c r="P4306" t="s">
        <v>404</v>
      </c>
      <c r="Q4306" t="s"/>
      <c r="R4306" t="s">
        <v>112</v>
      </c>
      <c r="S4306" t="s">
        <v>408</v>
      </c>
      <c r="T4306" t="s">
        <v>81</v>
      </c>
      <c r="U4306" t="s">
        <v>82</v>
      </c>
      <c r="V4306" t="s">
        <v>83</v>
      </c>
      <c r="W4306" t="s">
        <v>109</v>
      </c>
      <c r="X4306" t="s"/>
      <c r="Y4306" t="s">
        <v>85</v>
      </c>
      <c r="Z4306">
        <f>HYPERLINK("https://hotel-media.eclerx.com/savepage/tk_15462413300510223_sr_188.html","info")</f>
        <v/>
      </c>
      <c r="AA4306" t="n">
        <v>201317</v>
      </c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31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4056093</v>
      </c>
      <c r="AZ4306" t="s">
        <v>406</v>
      </c>
      <c r="BA4306" t="s"/>
      <c r="BB4306" t="n">
        <v>46368</v>
      </c>
      <c r="BC4306" t="n">
        <v>52.44268</v>
      </c>
      <c r="BD4306" t="n">
        <v>52.44268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2714</v>
      </c>
      <c r="F4307" t="n">
        <v>150573</v>
      </c>
      <c r="G4307" t="s">
        <v>74</v>
      </c>
      <c r="H4307" t="s">
        <v>75</v>
      </c>
      <c r="I4307" t="s"/>
      <c r="J4307" t="s">
        <v>74</v>
      </c>
      <c r="K4307" t="n">
        <v>87.2</v>
      </c>
      <c r="L4307" t="s">
        <v>76</v>
      </c>
      <c r="M4307" t="s"/>
      <c r="N4307" t="s">
        <v>93</v>
      </c>
      <c r="O4307" t="s">
        <v>78</v>
      </c>
      <c r="P4307" t="s">
        <v>2715</v>
      </c>
      <c r="Q4307" t="s"/>
      <c r="R4307" t="s">
        <v>112</v>
      </c>
      <c r="S4307" t="s">
        <v>1080</v>
      </c>
      <c r="T4307" t="s">
        <v>81</v>
      </c>
      <c r="U4307" t="s">
        <v>82</v>
      </c>
      <c r="V4307" t="s">
        <v>83</v>
      </c>
      <c r="W4307" t="s">
        <v>109</v>
      </c>
      <c r="X4307" t="s"/>
      <c r="Y4307" t="s">
        <v>85</v>
      </c>
      <c r="Z4307">
        <f>HYPERLINK("https://hotel-media.eclerx.com/savepage/tk_15462418047481794_sr_189.html","info")</f>
        <v/>
      </c>
      <c r="AA4307" t="n">
        <v>5899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258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162968</v>
      </c>
      <c r="AZ4307" t="s">
        <v>2716</v>
      </c>
      <c r="BA4307" t="s"/>
      <c r="BB4307" t="n">
        <v>641</v>
      </c>
      <c r="BC4307" t="n">
        <v>52.503891</v>
      </c>
      <c r="BD4307" t="n">
        <v>52.503891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2714</v>
      </c>
      <c r="F4308" t="n">
        <v>150573</v>
      </c>
      <c r="G4308" t="s">
        <v>74</v>
      </c>
      <c r="H4308" t="s">
        <v>75</v>
      </c>
      <c r="I4308" t="s"/>
      <c r="J4308" t="s">
        <v>74</v>
      </c>
      <c r="K4308" t="n">
        <v>95.20999999999999</v>
      </c>
      <c r="L4308" t="s">
        <v>76</v>
      </c>
      <c r="M4308" t="s"/>
      <c r="N4308" t="s">
        <v>292</v>
      </c>
      <c r="O4308" t="s">
        <v>78</v>
      </c>
      <c r="P4308" t="s">
        <v>2715</v>
      </c>
      <c r="Q4308" t="s"/>
      <c r="R4308" t="s">
        <v>112</v>
      </c>
      <c r="S4308" t="s">
        <v>2717</v>
      </c>
      <c r="T4308" t="s">
        <v>81</v>
      </c>
      <c r="U4308" t="s">
        <v>82</v>
      </c>
      <c r="V4308" t="s">
        <v>83</v>
      </c>
      <c r="W4308" t="s">
        <v>109</v>
      </c>
      <c r="X4308" t="s"/>
      <c r="Y4308" t="s">
        <v>85</v>
      </c>
      <c r="Z4308">
        <f>HYPERLINK("https://hotel-media.eclerx.com/savepage/tk_15462418047481794_sr_189.html","info")</f>
        <v/>
      </c>
      <c r="AA4308" t="n">
        <v>5899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258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162968</v>
      </c>
      <c r="AZ4308" t="s">
        <v>2716</v>
      </c>
      <c r="BA4308" t="s"/>
      <c r="BB4308" t="n">
        <v>641</v>
      </c>
      <c r="BC4308" t="n">
        <v>52.503891</v>
      </c>
      <c r="BD4308" t="n">
        <v>52.503891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2714</v>
      </c>
      <c r="F4309" t="n">
        <v>150573</v>
      </c>
      <c r="G4309" t="s">
        <v>74</v>
      </c>
      <c r="H4309" t="s">
        <v>75</v>
      </c>
      <c r="I4309" t="s"/>
      <c r="J4309" t="s">
        <v>74</v>
      </c>
      <c r="K4309" t="n">
        <v>95.20999999999999</v>
      </c>
      <c r="L4309" t="s">
        <v>76</v>
      </c>
      <c r="M4309" t="s"/>
      <c r="N4309" t="s">
        <v>2718</v>
      </c>
      <c r="O4309" t="s">
        <v>78</v>
      </c>
      <c r="P4309" t="s">
        <v>2715</v>
      </c>
      <c r="Q4309" t="s"/>
      <c r="R4309" t="s">
        <v>112</v>
      </c>
      <c r="S4309" t="s">
        <v>2717</v>
      </c>
      <c r="T4309" t="s">
        <v>81</v>
      </c>
      <c r="U4309" t="s">
        <v>82</v>
      </c>
      <c r="V4309" t="s">
        <v>83</v>
      </c>
      <c r="W4309" t="s">
        <v>109</v>
      </c>
      <c r="X4309" t="s"/>
      <c r="Y4309" t="s">
        <v>85</v>
      </c>
      <c r="Z4309">
        <f>HYPERLINK("https://hotel-media.eclerx.com/savepage/tk_15462418047481794_sr_189.html","info")</f>
        <v/>
      </c>
      <c r="AA4309" t="n">
        <v>5899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258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162968</v>
      </c>
      <c r="AZ4309" t="s">
        <v>2716</v>
      </c>
      <c r="BA4309" t="s"/>
      <c r="BB4309" t="n">
        <v>641</v>
      </c>
      <c r="BC4309" t="n">
        <v>52.503891</v>
      </c>
      <c r="BD4309" t="n">
        <v>52.503891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2714</v>
      </c>
      <c r="F4310" t="n">
        <v>150573</v>
      </c>
      <c r="G4310" t="s">
        <v>74</v>
      </c>
      <c r="H4310" t="s">
        <v>75</v>
      </c>
      <c r="I4310" t="s"/>
      <c r="J4310" t="s">
        <v>74</v>
      </c>
      <c r="K4310" t="n">
        <v>119.2</v>
      </c>
      <c r="L4310" t="s">
        <v>76</v>
      </c>
      <c r="M4310" t="s"/>
      <c r="N4310" t="s">
        <v>292</v>
      </c>
      <c r="O4310" t="s">
        <v>78</v>
      </c>
      <c r="P4310" t="s">
        <v>2715</v>
      </c>
      <c r="Q4310" t="s"/>
      <c r="R4310" t="s">
        <v>112</v>
      </c>
      <c r="S4310" t="s">
        <v>2719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>
        <f>HYPERLINK("https://hotel-media.eclerx.com/savepage/tk_15462418047481794_sr_189.html","info")</f>
        <v/>
      </c>
      <c r="AA4310" t="n">
        <v>5899</v>
      </c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258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162968</v>
      </c>
      <c r="AZ4310" t="s">
        <v>2716</v>
      </c>
      <c r="BA4310" t="s"/>
      <c r="BB4310" t="n">
        <v>641</v>
      </c>
      <c r="BC4310" t="n">
        <v>52.503891</v>
      </c>
      <c r="BD4310" t="n">
        <v>52.503891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2714</v>
      </c>
      <c r="F4311" t="n">
        <v>150573</v>
      </c>
      <c r="G4311" t="s">
        <v>74</v>
      </c>
      <c r="H4311" t="s">
        <v>75</v>
      </c>
      <c r="I4311" t="s"/>
      <c r="J4311" t="s">
        <v>74</v>
      </c>
      <c r="K4311" t="n">
        <v>119.2</v>
      </c>
      <c r="L4311" t="s">
        <v>76</v>
      </c>
      <c r="M4311" t="s"/>
      <c r="N4311" t="s">
        <v>2718</v>
      </c>
      <c r="O4311" t="s">
        <v>78</v>
      </c>
      <c r="P4311" t="s">
        <v>2715</v>
      </c>
      <c r="Q4311" t="s"/>
      <c r="R4311" t="s">
        <v>112</v>
      </c>
      <c r="S4311" t="s">
        <v>2719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>
        <f>HYPERLINK("https://hotel-media.eclerx.com/savepage/tk_15462418047481794_sr_189.html","info")</f>
        <v/>
      </c>
      <c r="AA4311" t="n">
        <v>5899</v>
      </c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258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162968</v>
      </c>
      <c r="AZ4311" t="s">
        <v>2716</v>
      </c>
      <c r="BA4311" t="s"/>
      <c r="BB4311" t="n">
        <v>641</v>
      </c>
      <c r="BC4311" t="n">
        <v>52.503891</v>
      </c>
      <c r="BD4311" t="n">
        <v>52.503891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2714</v>
      </c>
      <c r="F4312" t="n">
        <v>150573</v>
      </c>
      <c r="G4312" t="s">
        <v>74</v>
      </c>
      <c r="H4312" t="s">
        <v>75</v>
      </c>
      <c r="I4312" t="s"/>
      <c r="J4312" t="s">
        <v>74</v>
      </c>
      <c r="K4312" t="n">
        <v>148.99</v>
      </c>
      <c r="L4312" t="s">
        <v>76</v>
      </c>
      <c r="M4312" t="s"/>
      <c r="N4312" t="s">
        <v>292</v>
      </c>
      <c r="O4312" t="s">
        <v>78</v>
      </c>
      <c r="P4312" t="s">
        <v>2715</v>
      </c>
      <c r="Q4312" t="s"/>
      <c r="R4312" t="s">
        <v>112</v>
      </c>
      <c r="S4312" t="s">
        <v>847</v>
      </c>
      <c r="T4312" t="s">
        <v>81</v>
      </c>
      <c r="U4312" t="s">
        <v>82</v>
      </c>
      <c r="V4312" t="s">
        <v>83</v>
      </c>
      <c r="W4312" t="s">
        <v>84</v>
      </c>
      <c r="X4312" t="s"/>
      <c r="Y4312" t="s">
        <v>85</v>
      </c>
      <c r="Z4312">
        <f>HYPERLINK("https://hotel-media.eclerx.com/savepage/tk_15462418047481794_sr_189.html","info")</f>
        <v/>
      </c>
      <c r="AA4312" t="n">
        <v>5899</v>
      </c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258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162968</v>
      </c>
      <c r="AZ4312" t="s">
        <v>2716</v>
      </c>
      <c r="BA4312" t="s"/>
      <c r="BB4312" t="n">
        <v>641</v>
      </c>
      <c r="BC4312" t="n">
        <v>52.503891</v>
      </c>
      <c r="BD4312" t="n">
        <v>52.503891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2714</v>
      </c>
      <c r="F4313" t="n">
        <v>150573</v>
      </c>
      <c r="G4313" t="s">
        <v>74</v>
      </c>
      <c r="H4313" t="s">
        <v>75</v>
      </c>
      <c r="I4313" t="s"/>
      <c r="J4313" t="s">
        <v>74</v>
      </c>
      <c r="K4313" t="n">
        <v>148.99</v>
      </c>
      <c r="L4313" t="s">
        <v>76</v>
      </c>
      <c r="M4313" t="s"/>
      <c r="N4313" t="s">
        <v>2718</v>
      </c>
      <c r="O4313" t="s">
        <v>78</v>
      </c>
      <c r="P4313" t="s">
        <v>2715</v>
      </c>
      <c r="Q4313" t="s"/>
      <c r="R4313" t="s">
        <v>112</v>
      </c>
      <c r="S4313" t="s">
        <v>847</v>
      </c>
      <c r="T4313" t="s">
        <v>81</v>
      </c>
      <c r="U4313" t="s">
        <v>82</v>
      </c>
      <c r="V4313" t="s">
        <v>83</v>
      </c>
      <c r="W4313" t="s">
        <v>84</v>
      </c>
      <c r="X4313" t="s"/>
      <c r="Y4313" t="s">
        <v>85</v>
      </c>
      <c r="Z4313">
        <f>HYPERLINK("https://hotel-media.eclerx.com/savepage/tk_15462418047481794_sr_189.html","info")</f>
        <v/>
      </c>
      <c r="AA4313" t="n">
        <v>5899</v>
      </c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258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162968</v>
      </c>
      <c r="AZ4313" t="s">
        <v>2716</v>
      </c>
      <c r="BA4313" t="s"/>
      <c r="BB4313" t="n">
        <v>641</v>
      </c>
      <c r="BC4313" t="n">
        <v>52.503891</v>
      </c>
      <c r="BD4313" t="n">
        <v>52.503891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2714</v>
      </c>
      <c r="F4314" t="n">
        <v>150573</v>
      </c>
      <c r="G4314" t="s">
        <v>74</v>
      </c>
      <c r="H4314" t="s">
        <v>75</v>
      </c>
      <c r="I4314" t="s"/>
      <c r="J4314" t="s">
        <v>74</v>
      </c>
      <c r="K4314" t="n">
        <v>151.2</v>
      </c>
      <c r="L4314" t="s">
        <v>76</v>
      </c>
      <c r="M4314" t="s"/>
      <c r="N4314" t="s">
        <v>2086</v>
      </c>
      <c r="O4314" t="s">
        <v>78</v>
      </c>
      <c r="P4314" t="s">
        <v>2715</v>
      </c>
      <c r="Q4314" t="s"/>
      <c r="R4314" t="s">
        <v>112</v>
      </c>
      <c r="S4314" t="s">
        <v>1037</v>
      </c>
      <c r="T4314" t="s">
        <v>81</v>
      </c>
      <c r="U4314" t="s">
        <v>82</v>
      </c>
      <c r="V4314" t="s">
        <v>83</v>
      </c>
      <c r="W4314" t="s">
        <v>109</v>
      </c>
      <c r="X4314" t="s"/>
      <c r="Y4314" t="s">
        <v>85</v>
      </c>
      <c r="Z4314">
        <f>HYPERLINK("https://hotel-media.eclerx.com/savepage/tk_15462418047481794_sr_189.html","info")</f>
        <v/>
      </c>
      <c r="AA4314" t="n">
        <v>5899</v>
      </c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258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162968</v>
      </c>
      <c r="AZ4314" t="s">
        <v>2716</v>
      </c>
      <c r="BA4314" t="s"/>
      <c r="BB4314" t="n">
        <v>641</v>
      </c>
      <c r="BC4314" t="n">
        <v>52.503891</v>
      </c>
      <c r="BD4314" t="n">
        <v>52.503891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2714</v>
      </c>
      <c r="F4315" t="n">
        <v>150573</v>
      </c>
      <c r="G4315" t="s">
        <v>74</v>
      </c>
      <c r="H4315" t="s">
        <v>75</v>
      </c>
      <c r="I4315" t="s"/>
      <c r="J4315" t="s">
        <v>74</v>
      </c>
      <c r="K4315" t="n">
        <v>175.21</v>
      </c>
      <c r="L4315" t="s">
        <v>76</v>
      </c>
      <c r="M4315" t="s"/>
      <c r="N4315" t="s">
        <v>2086</v>
      </c>
      <c r="O4315" t="s">
        <v>78</v>
      </c>
      <c r="P4315" t="s">
        <v>2715</v>
      </c>
      <c r="Q4315" t="s"/>
      <c r="R4315" t="s">
        <v>112</v>
      </c>
      <c r="S4315" t="s">
        <v>2720</v>
      </c>
      <c r="T4315" t="s">
        <v>81</v>
      </c>
      <c r="U4315" t="s">
        <v>82</v>
      </c>
      <c r="V4315" t="s">
        <v>83</v>
      </c>
      <c r="W4315" t="s">
        <v>84</v>
      </c>
      <c r="X4315" t="s"/>
      <c r="Y4315" t="s">
        <v>85</v>
      </c>
      <c r="Z4315">
        <f>HYPERLINK("https://hotel-media.eclerx.com/savepage/tk_15462418047481794_sr_189.html","info")</f>
        <v/>
      </c>
      <c r="AA4315" t="n">
        <v>5899</v>
      </c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258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162968</v>
      </c>
      <c r="AZ4315" t="s">
        <v>2716</v>
      </c>
      <c r="BA4315" t="s"/>
      <c r="BB4315" t="n">
        <v>641</v>
      </c>
      <c r="BC4315" t="n">
        <v>52.503891</v>
      </c>
      <c r="BD4315" t="n">
        <v>52.503891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2714</v>
      </c>
      <c r="F4316" t="n">
        <v>150573</v>
      </c>
      <c r="G4316" t="s">
        <v>74</v>
      </c>
      <c r="H4316" t="s">
        <v>75</v>
      </c>
      <c r="I4316" t="s"/>
      <c r="J4316" t="s">
        <v>74</v>
      </c>
      <c r="K4316" t="n">
        <v>219</v>
      </c>
      <c r="L4316" t="s">
        <v>76</v>
      </c>
      <c r="M4316" t="s"/>
      <c r="N4316" t="s">
        <v>2086</v>
      </c>
      <c r="O4316" t="s">
        <v>78</v>
      </c>
      <c r="P4316" t="s">
        <v>2715</v>
      </c>
      <c r="Q4316" t="s"/>
      <c r="R4316" t="s">
        <v>112</v>
      </c>
      <c r="S4316" t="s">
        <v>2721</v>
      </c>
      <c r="T4316" t="s">
        <v>81</v>
      </c>
      <c r="U4316" t="s">
        <v>82</v>
      </c>
      <c r="V4316" t="s">
        <v>83</v>
      </c>
      <c r="W4316" t="s">
        <v>84</v>
      </c>
      <c r="X4316" t="s"/>
      <c r="Y4316" t="s">
        <v>85</v>
      </c>
      <c r="Z4316">
        <f>HYPERLINK("https://hotel-media.eclerx.com/savepage/tk_15462418047481794_sr_189.html","info")</f>
        <v/>
      </c>
      <c r="AA4316" t="n">
        <v>5899</v>
      </c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258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162968</v>
      </c>
      <c r="AZ4316" t="s">
        <v>2716</v>
      </c>
      <c r="BA4316" t="s"/>
      <c r="BB4316" t="n">
        <v>641</v>
      </c>
      <c r="BC4316" t="n">
        <v>52.503891</v>
      </c>
      <c r="BD4316" t="n">
        <v>52.503891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739</v>
      </c>
      <c r="F4317" t="n">
        <v>3588432</v>
      </c>
      <c r="G4317" t="s">
        <v>74</v>
      </c>
      <c r="H4317" t="s">
        <v>75</v>
      </c>
      <c r="I4317" t="s"/>
      <c r="J4317" t="s">
        <v>74</v>
      </c>
      <c r="K4317" t="n">
        <v>58</v>
      </c>
      <c r="L4317" t="s">
        <v>76</v>
      </c>
      <c r="M4317" t="s"/>
      <c r="N4317" t="s">
        <v>740</v>
      </c>
      <c r="O4317" t="s">
        <v>78</v>
      </c>
      <c r="P4317" t="s">
        <v>741</v>
      </c>
      <c r="Q4317" t="s"/>
      <c r="R4317" t="s">
        <v>380</v>
      </c>
      <c r="S4317" t="s">
        <v>491</v>
      </c>
      <c r="T4317" t="s">
        <v>81</v>
      </c>
      <c r="U4317" t="s">
        <v>82</v>
      </c>
      <c r="V4317" t="s">
        <v>83</v>
      </c>
      <c r="W4317" t="s">
        <v>109</v>
      </c>
      <c r="X4317" t="s"/>
      <c r="Y4317" t="s">
        <v>85</v>
      </c>
      <c r="Z4317">
        <f>HYPERLINK("https://hotel-media.eclerx.com/savepage/tk_15462414465418613_sr_188.html","info")</f>
        <v/>
      </c>
      <c r="AA4317" t="n">
        <v>228058</v>
      </c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95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8365579</v>
      </c>
      <c r="AZ4317" t="s">
        <v>742</v>
      </c>
      <c r="BA4317" t="s"/>
      <c r="BB4317" t="n">
        <v>463746</v>
      </c>
      <c r="BC4317" t="n">
        <v>52.525152</v>
      </c>
      <c r="BD4317" t="n">
        <v>52.525152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739</v>
      </c>
      <c r="F4318" t="n">
        <v>3588432</v>
      </c>
      <c r="G4318" t="s">
        <v>74</v>
      </c>
      <c r="H4318" t="s">
        <v>75</v>
      </c>
      <c r="I4318" t="s"/>
      <c r="J4318" t="s">
        <v>74</v>
      </c>
      <c r="K4318" t="n">
        <v>58</v>
      </c>
      <c r="L4318" t="s">
        <v>76</v>
      </c>
      <c r="M4318" t="s"/>
      <c r="N4318" t="s">
        <v>743</v>
      </c>
      <c r="O4318" t="s">
        <v>78</v>
      </c>
      <c r="P4318" t="s">
        <v>741</v>
      </c>
      <c r="Q4318" t="s"/>
      <c r="R4318" t="s">
        <v>380</v>
      </c>
      <c r="S4318" t="s">
        <v>491</v>
      </c>
      <c r="T4318" t="s">
        <v>81</v>
      </c>
      <c r="U4318" t="s">
        <v>82</v>
      </c>
      <c r="V4318" t="s">
        <v>83</v>
      </c>
      <c r="W4318" t="s">
        <v>109</v>
      </c>
      <c r="X4318" t="s"/>
      <c r="Y4318" t="s">
        <v>85</v>
      </c>
      <c r="Z4318">
        <f>HYPERLINK("https://hotel-media.eclerx.com/savepage/tk_15462414465418613_sr_188.html","info")</f>
        <v/>
      </c>
      <c r="AA4318" t="n">
        <v>228058</v>
      </c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95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8365579</v>
      </c>
      <c r="AZ4318" t="s">
        <v>742</v>
      </c>
      <c r="BA4318" t="s"/>
      <c r="BB4318" t="n">
        <v>463746</v>
      </c>
      <c r="BC4318" t="n">
        <v>52.525152</v>
      </c>
      <c r="BD4318" t="n">
        <v>52.525152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832</v>
      </c>
      <c r="F4319" t="n">
        <v>-1</v>
      </c>
      <c r="G4319" t="s">
        <v>74</v>
      </c>
      <c r="H4319" t="s">
        <v>75</v>
      </c>
      <c r="I4319" t="s"/>
      <c r="J4319" t="s">
        <v>74</v>
      </c>
      <c r="K4319" t="n">
        <v>130</v>
      </c>
      <c r="L4319" t="s">
        <v>76</v>
      </c>
      <c r="M4319" t="s"/>
      <c r="N4319" t="s">
        <v>95</v>
      </c>
      <c r="O4319" t="s">
        <v>78</v>
      </c>
      <c r="P4319" t="s">
        <v>832</v>
      </c>
      <c r="Q4319" t="s"/>
      <c r="R4319" t="s">
        <v>171</v>
      </c>
      <c r="S4319" t="s">
        <v>766</v>
      </c>
      <c r="T4319" t="s">
        <v>81</v>
      </c>
      <c r="U4319" t="s">
        <v>82</v>
      </c>
      <c r="V4319" t="s">
        <v>83</v>
      </c>
      <c r="W4319" t="s">
        <v>84</v>
      </c>
      <c r="X4319" t="s"/>
      <c r="Y4319" t="s">
        <v>85</v>
      </c>
      <c r="Z4319">
        <f>HYPERLINK("https://hotel-media.eclerx.com/savepage/tk_15462419791884_sr_189.html","info")</f>
        <v/>
      </c>
      <c r="AA4319" t="n">
        <v>-2071476</v>
      </c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341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2071476</v>
      </c>
      <c r="AZ4319" t="s">
        <v>833</v>
      </c>
      <c r="BA4319" t="s"/>
      <c r="BB4319" t="n">
        <v>32002</v>
      </c>
      <c r="BC4319" t="n">
        <v>52.47006</v>
      </c>
      <c r="BD4319" t="n">
        <v>52.47006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832</v>
      </c>
      <c r="F4320" t="n">
        <v>-1</v>
      </c>
      <c r="G4320" t="s">
        <v>74</v>
      </c>
      <c r="H4320" t="s">
        <v>75</v>
      </c>
      <c r="I4320" t="s"/>
      <c r="J4320" t="s">
        <v>74</v>
      </c>
      <c r="K4320" t="n">
        <v>260</v>
      </c>
      <c r="L4320" t="s">
        <v>76</v>
      </c>
      <c r="M4320" t="s"/>
      <c r="N4320" t="s">
        <v>201</v>
      </c>
      <c r="O4320" t="s">
        <v>78</v>
      </c>
      <c r="P4320" t="s">
        <v>832</v>
      </c>
      <c r="Q4320" t="s"/>
      <c r="R4320" t="s">
        <v>171</v>
      </c>
      <c r="S4320" t="s">
        <v>834</v>
      </c>
      <c r="T4320" t="s">
        <v>81</v>
      </c>
      <c r="U4320" t="s">
        <v>82</v>
      </c>
      <c r="V4320" t="s">
        <v>83</v>
      </c>
      <c r="W4320" t="s">
        <v>84</v>
      </c>
      <c r="X4320" t="s"/>
      <c r="Y4320" t="s">
        <v>85</v>
      </c>
      <c r="Z4320">
        <f>HYPERLINK("https://hotel-media.eclerx.com/savepage/tk_15462419791884_sr_189.html","info")</f>
        <v/>
      </c>
      <c r="AA4320" t="n">
        <v>-2071476</v>
      </c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341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2071476</v>
      </c>
      <c r="AZ4320" t="s">
        <v>833</v>
      </c>
      <c r="BA4320" t="s"/>
      <c r="BB4320" t="n">
        <v>32002</v>
      </c>
      <c r="BC4320" t="n">
        <v>52.47006</v>
      </c>
      <c r="BD4320" t="n">
        <v>52.47006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2285</v>
      </c>
      <c r="F4321" t="n">
        <v>-1</v>
      </c>
      <c r="G4321" t="s">
        <v>74</v>
      </c>
      <c r="H4321" t="s">
        <v>75</v>
      </c>
      <c r="I4321" t="s"/>
      <c r="J4321" t="s">
        <v>74</v>
      </c>
      <c r="K4321" t="n">
        <v>101.1</v>
      </c>
      <c r="L4321" t="s">
        <v>76</v>
      </c>
      <c r="M4321" t="s"/>
      <c r="N4321" t="s">
        <v>95</v>
      </c>
      <c r="O4321" t="s">
        <v>78</v>
      </c>
      <c r="P4321" t="s">
        <v>2285</v>
      </c>
      <c r="Q4321" t="s"/>
      <c r="R4321" t="s">
        <v>112</v>
      </c>
      <c r="S4321" t="s">
        <v>2286</v>
      </c>
      <c r="T4321" t="s">
        <v>81</v>
      </c>
      <c r="U4321" t="s">
        <v>82</v>
      </c>
      <c r="V4321" t="s">
        <v>83</v>
      </c>
      <c r="W4321" t="s">
        <v>109</v>
      </c>
      <c r="X4321" t="s"/>
      <c r="Y4321" t="s">
        <v>85</v>
      </c>
      <c r="Z4321">
        <f>HYPERLINK("https://hotel-media.eclerx.com/savepage/tk_15462419586382163_sr_189.html","info")</f>
        <v/>
      </c>
      <c r="AA4321" t="n">
        <v>-5998669</v>
      </c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331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5998669</v>
      </c>
      <c r="AZ4321" t="s">
        <v>2287</v>
      </c>
      <c r="BA4321" t="s"/>
      <c r="BB4321" t="n">
        <v>583335</v>
      </c>
      <c r="BC4321" t="n">
        <v>52.498789</v>
      </c>
      <c r="BD4321" t="n">
        <v>52.498789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2285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109.6</v>
      </c>
      <c r="L4322" t="s">
        <v>76</v>
      </c>
      <c r="M4322" t="s"/>
      <c r="N4322" t="s">
        <v>201</v>
      </c>
      <c r="O4322" t="s">
        <v>78</v>
      </c>
      <c r="P4322" t="s">
        <v>2285</v>
      </c>
      <c r="Q4322" t="s"/>
      <c r="R4322" t="s">
        <v>112</v>
      </c>
      <c r="S4322" t="s">
        <v>2288</v>
      </c>
      <c r="T4322" t="s">
        <v>81</v>
      </c>
      <c r="U4322" t="s">
        <v>82</v>
      </c>
      <c r="V4322" t="s">
        <v>83</v>
      </c>
      <c r="W4322" t="s">
        <v>109</v>
      </c>
      <c r="X4322" t="s"/>
      <c r="Y4322" t="s">
        <v>85</v>
      </c>
      <c r="Z4322">
        <f>HYPERLINK("https://hotel-media.eclerx.com/savepage/tk_15462419586382163_sr_189.html","info")</f>
        <v/>
      </c>
      <c r="AA4322" t="n">
        <v>-5998669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331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5998669</v>
      </c>
      <c r="AZ4322" t="s">
        <v>2287</v>
      </c>
      <c r="BA4322" t="s"/>
      <c r="BB4322" t="n">
        <v>583335</v>
      </c>
      <c r="BC4322" t="n">
        <v>52.498789</v>
      </c>
      <c r="BD4322" t="n">
        <v>52.498789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2285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129</v>
      </c>
      <c r="L4323" t="s">
        <v>76</v>
      </c>
      <c r="M4323" t="s"/>
      <c r="N4323" t="s">
        <v>544</v>
      </c>
      <c r="O4323" t="s">
        <v>78</v>
      </c>
      <c r="P4323" t="s">
        <v>2285</v>
      </c>
      <c r="Q4323" t="s"/>
      <c r="R4323" t="s">
        <v>112</v>
      </c>
      <c r="S4323" t="s">
        <v>489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>
        <f>HYPERLINK("https://hotel-media.eclerx.com/savepage/tk_15462419586382163_sr_189.html","info")</f>
        <v/>
      </c>
      <c r="AA4323" t="n">
        <v>-5998669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331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5998669</v>
      </c>
      <c r="AZ4323" t="s">
        <v>2287</v>
      </c>
      <c r="BA4323" t="s"/>
      <c r="BB4323" t="n">
        <v>583335</v>
      </c>
      <c r="BC4323" t="n">
        <v>52.498789</v>
      </c>
      <c r="BD4323" t="n">
        <v>52.498789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2285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209</v>
      </c>
      <c r="L4324" t="s">
        <v>76</v>
      </c>
      <c r="M4324" t="s"/>
      <c r="N4324" t="s">
        <v>2289</v>
      </c>
      <c r="O4324" t="s">
        <v>78</v>
      </c>
      <c r="P4324" t="s">
        <v>2285</v>
      </c>
      <c r="Q4324" t="s"/>
      <c r="R4324" t="s">
        <v>112</v>
      </c>
      <c r="S4324" t="s">
        <v>614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>
        <f>HYPERLINK("https://hotel-media.eclerx.com/savepage/tk_15462419586382163_sr_189.html","info")</f>
        <v/>
      </c>
      <c r="AA4324" t="n">
        <v>-5998669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331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5998669</v>
      </c>
      <c r="AZ4324" t="s">
        <v>2287</v>
      </c>
      <c r="BA4324" t="s"/>
      <c r="BB4324" t="n">
        <v>583335</v>
      </c>
      <c r="BC4324" t="n">
        <v>52.498789</v>
      </c>
      <c r="BD4324" t="n">
        <v>52.498789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1562</v>
      </c>
      <c r="F4325" t="n">
        <v>-1</v>
      </c>
      <c r="G4325" t="s">
        <v>74</v>
      </c>
      <c r="H4325" t="s">
        <v>75</v>
      </c>
      <c r="I4325" t="s"/>
      <c r="J4325" t="s">
        <v>74</v>
      </c>
      <c r="K4325" t="n">
        <v>93.5</v>
      </c>
      <c r="L4325" t="s">
        <v>76</v>
      </c>
      <c r="M4325" t="s"/>
      <c r="N4325" t="s">
        <v>93</v>
      </c>
      <c r="O4325" t="s">
        <v>78</v>
      </c>
      <c r="P4325" t="s">
        <v>1562</v>
      </c>
      <c r="Q4325" t="s"/>
      <c r="R4325" t="s">
        <v>112</v>
      </c>
      <c r="S4325" t="s">
        <v>1563</v>
      </c>
      <c r="T4325" t="s">
        <v>81</v>
      </c>
      <c r="U4325" t="s">
        <v>82</v>
      </c>
      <c r="V4325" t="s">
        <v>83</v>
      </c>
      <c r="W4325" t="s">
        <v>109</v>
      </c>
      <c r="X4325" t="s"/>
      <c r="Y4325" t="s">
        <v>85</v>
      </c>
      <c r="Z4325">
        <f>HYPERLINK("https://hotel-media.eclerx.com/savepage/tk_15462421655131059_sr_188.html","info")</f>
        <v/>
      </c>
      <c r="AA4325" t="n">
        <v>-8979230</v>
      </c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485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8979230</v>
      </c>
      <c r="AZ4325" t="s">
        <v>1564</v>
      </c>
      <c r="BA4325" t="s"/>
      <c r="BB4325" t="n">
        <v>24123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1562</v>
      </c>
      <c r="F4326" t="n">
        <v>-1</v>
      </c>
      <c r="G4326" t="s">
        <v>74</v>
      </c>
      <c r="H4326" t="s">
        <v>75</v>
      </c>
      <c r="I4326" t="s"/>
      <c r="J4326" t="s">
        <v>74</v>
      </c>
      <c r="K4326" t="n">
        <v>110</v>
      </c>
      <c r="L4326" t="s">
        <v>76</v>
      </c>
      <c r="M4326" t="s"/>
      <c r="N4326" t="s">
        <v>95</v>
      </c>
      <c r="O4326" t="s">
        <v>78</v>
      </c>
      <c r="P4326" t="s">
        <v>1562</v>
      </c>
      <c r="Q4326" t="s"/>
      <c r="R4326" t="s">
        <v>112</v>
      </c>
      <c r="S4326" t="s">
        <v>591</v>
      </c>
      <c r="T4326" t="s">
        <v>81</v>
      </c>
      <c r="U4326" t="s">
        <v>82</v>
      </c>
      <c r="V4326" t="s">
        <v>83</v>
      </c>
      <c r="W4326" t="s">
        <v>109</v>
      </c>
      <c r="X4326" t="s"/>
      <c r="Y4326" t="s">
        <v>85</v>
      </c>
      <c r="Z4326">
        <f>HYPERLINK("https://hotel-media.eclerx.com/savepage/tk_15462421655131059_sr_188.html","info")</f>
        <v/>
      </c>
      <c r="AA4326" t="n">
        <v>-8979230</v>
      </c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485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8979230</v>
      </c>
      <c r="AZ4326" t="s">
        <v>1564</v>
      </c>
      <c r="BA4326" t="s"/>
      <c r="BB4326" t="n">
        <v>24123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1562</v>
      </c>
      <c r="F4327" t="n">
        <v>-1</v>
      </c>
      <c r="G4327" t="s">
        <v>74</v>
      </c>
      <c r="H4327" t="s">
        <v>75</v>
      </c>
      <c r="I4327" t="s"/>
      <c r="J4327" t="s">
        <v>74</v>
      </c>
      <c r="K4327" t="n">
        <v>140.01</v>
      </c>
      <c r="L4327" t="s">
        <v>76</v>
      </c>
      <c r="M4327" t="s"/>
      <c r="N4327" t="s">
        <v>475</v>
      </c>
      <c r="O4327" t="s">
        <v>78</v>
      </c>
      <c r="P4327" t="s">
        <v>1562</v>
      </c>
      <c r="Q4327" t="s"/>
      <c r="R4327" t="s">
        <v>112</v>
      </c>
      <c r="S4327" t="s">
        <v>1565</v>
      </c>
      <c r="T4327" t="s">
        <v>81</v>
      </c>
      <c r="U4327" t="s">
        <v>82</v>
      </c>
      <c r="V4327" t="s">
        <v>83</v>
      </c>
      <c r="W4327" t="s">
        <v>109</v>
      </c>
      <c r="X4327" t="s"/>
      <c r="Y4327" t="s">
        <v>85</v>
      </c>
      <c r="Z4327">
        <f>HYPERLINK("https://hotel-media.eclerx.com/savepage/tk_15462421655131059_sr_188.html","info")</f>
        <v/>
      </c>
      <c r="AA4327" t="n">
        <v>-8979230</v>
      </c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485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8979230</v>
      </c>
      <c r="AZ4327" t="s">
        <v>1564</v>
      </c>
      <c r="BA4327" t="s"/>
      <c r="BB4327" t="n">
        <v>24123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1562</v>
      </c>
      <c r="F4328" t="n">
        <v>-1</v>
      </c>
      <c r="G4328" t="s">
        <v>74</v>
      </c>
      <c r="H4328" t="s">
        <v>75</v>
      </c>
      <c r="I4328" t="s"/>
      <c r="J4328" t="s">
        <v>74</v>
      </c>
      <c r="K4328" t="n">
        <v>160.01</v>
      </c>
      <c r="L4328" t="s">
        <v>76</v>
      </c>
      <c r="M4328" t="s"/>
      <c r="N4328" t="s">
        <v>546</v>
      </c>
      <c r="O4328" t="s">
        <v>78</v>
      </c>
      <c r="P4328" t="s">
        <v>1562</v>
      </c>
      <c r="Q4328" t="s"/>
      <c r="R4328" t="s">
        <v>112</v>
      </c>
      <c r="S4328" t="s">
        <v>1566</v>
      </c>
      <c r="T4328" t="s">
        <v>81</v>
      </c>
      <c r="U4328" t="s">
        <v>82</v>
      </c>
      <c r="V4328" t="s">
        <v>83</v>
      </c>
      <c r="W4328" t="s">
        <v>109</v>
      </c>
      <c r="X4328" t="s"/>
      <c r="Y4328" t="s">
        <v>85</v>
      </c>
      <c r="Z4328">
        <f>HYPERLINK("https://hotel-media.eclerx.com/savepage/tk_15462421655131059_sr_188.html","info")</f>
        <v/>
      </c>
      <c r="AA4328" t="n">
        <v>-8979230</v>
      </c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485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8979230</v>
      </c>
      <c r="AZ4328" t="s">
        <v>1564</v>
      </c>
      <c r="BA4328" t="s"/>
      <c r="BB4328" t="n">
        <v>24123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1195</v>
      </c>
      <c r="F4329" t="n">
        <v>6670808</v>
      </c>
      <c r="G4329" t="s">
        <v>74</v>
      </c>
      <c r="H4329" t="s">
        <v>75</v>
      </c>
      <c r="I4329" t="s"/>
      <c r="J4329" t="s">
        <v>74</v>
      </c>
      <c r="K4329" t="n">
        <v>73.98999999999999</v>
      </c>
      <c r="L4329" t="s">
        <v>76</v>
      </c>
      <c r="M4329" t="s"/>
      <c r="N4329" t="s">
        <v>101</v>
      </c>
      <c r="O4329" t="s">
        <v>78</v>
      </c>
      <c r="P4329" t="s">
        <v>1196</v>
      </c>
      <c r="Q4329" t="s"/>
      <c r="R4329" t="s">
        <v>171</v>
      </c>
      <c r="S4329" t="s">
        <v>1197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>
        <f>HYPERLINK("https://hotel-media.eclerx.com/savepage/tk_15462420370823967_sr_189.html","info")</f>
        <v/>
      </c>
      <c r="AA4329" t="n">
        <v>623626</v>
      </c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369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2258048</v>
      </c>
      <c r="AZ4329" t="s">
        <v>1198</v>
      </c>
      <c r="BA4329" t="s"/>
      <c r="BB4329" t="n">
        <v>701005</v>
      </c>
      <c r="BC4329" t="n">
        <v>52.544858</v>
      </c>
      <c r="BD4329" t="n">
        <v>52.544858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1195</v>
      </c>
      <c r="F4330" t="n">
        <v>6670808</v>
      </c>
      <c r="G4330" t="s">
        <v>74</v>
      </c>
      <c r="H4330" t="s">
        <v>75</v>
      </c>
      <c r="I4330" t="s"/>
      <c r="J4330" t="s">
        <v>74</v>
      </c>
      <c r="K4330" t="n">
        <v>74</v>
      </c>
      <c r="L4330" t="s">
        <v>76</v>
      </c>
      <c r="M4330" t="s"/>
      <c r="N4330" t="s">
        <v>104</v>
      </c>
      <c r="O4330" t="s">
        <v>78</v>
      </c>
      <c r="P4330" t="s">
        <v>1196</v>
      </c>
      <c r="Q4330" t="s"/>
      <c r="R4330" t="s">
        <v>171</v>
      </c>
      <c r="S4330" t="s">
        <v>600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>
        <f>HYPERLINK("https://hotel-media.eclerx.com/savepage/tk_15462420370823967_sr_189.html","info")</f>
        <v/>
      </c>
      <c r="AA4330" t="n">
        <v>623626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369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2258048</v>
      </c>
      <c r="AZ4330" t="s">
        <v>1198</v>
      </c>
      <c r="BA4330" t="s"/>
      <c r="BB4330" t="n">
        <v>701005</v>
      </c>
      <c r="BC4330" t="n">
        <v>52.544858</v>
      </c>
      <c r="BD4330" t="n">
        <v>52.544858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1195</v>
      </c>
      <c r="F4331" t="n">
        <v>6670808</v>
      </c>
      <c r="G4331" t="s">
        <v>74</v>
      </c>
      <c r="H4331" t="s">
        <v>75</v>
      </c>
      <c r="I4331" t="s"/>
      <c r="J4331" t="s">
        <v>74</v>
      </c>
      <c r="K4331" t="n">
        <v>79</v>
      </c>
      <c r="L4331" t="s">
        <v>76</v>
      </c>
      <c r="M4331" t="s"/>
      <c r="N4331" t="s">
        <v>182</v>
      </c>
      <c r="O4331" t="s">
        <v>78</v>
      </c>
      <c r="P4331" t="s">
        <v>1196</v>
      </c>
      <c r="Q4331" t="s"/>
      <c r="R4331" t="s">
        <v>171</v>
      </c>
      <c r="S4331" t="s">
        <v>98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>
        <f>HYPERLINK("https://hotel-media.eclerx.com/savepage/tk_15462420370823967_sr_189.html","info")</f>
        <v/>
      </c>
      <c r="AA4331" t="n">
        <v>623626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369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2258048</v>
      </c>
      <c r="AZ4331" t="s">
        <v>1198</v>
      </c>
      <c r="BA4331" t="s"/>
      <c r="BB4331" t="n">
        <v>701005</v>
      </c>
      <c r="BC4331" t="n">
        <v>52.544858</v>
      </c>
      <c r="BD4331" t="n">
        <v>52.544858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971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63.3</v>
      </c>
      <c r="L4332" t="s">
        <v>76</v>
      </c>
      <c r="M4332" t="s"/>
      <c r="N4332" t="s">
        <v>77</v>
      </c>
      <c r="O4332" t="s">
        <v>78</v>
      </c>
      <c r="P4332" t="s">
        <v>971</v>
      </c>
      <c r="Q4332" t="s"/>
      <c r="R4332" t="s">
        <v>79</v>
      </c>
      <c r="S4332" t="s">
        <v>972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>
        <f>HYPERLINK("https://hotel-media.eclerx.com/savepage/tk_15462418021031933_sr_189.html","info")</f>
        <v/>
      </c>
      <c r="AA4332" t="n">
        <v>-8628361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257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8628361</v>
      </c>
      <c r="AZ4332" t="s">
        <v>973</v>
      </c>
      <c r="BA4332" t="s"/>
      <c r="BB4332" t="n">
        <v>455319</v>
      </c>
      <c r="BC4332" t="n">
        <v>52.525357</v>
      </c>
      <c r="BD4332" t="n">
        <v>52.525357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971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89.55</v>
      </c>
      <c r="L4333" t="s">
        <v>76</v>
      </c>
      <c r="M4333" t="s"/>
      <c r="N4333" t="s">
        <v>95</v>
      </c>
      <c r="O4333" t="s">
        <v>78</v>
      </c>
      <c r="P4333" t="s">
        <v>971</v>
      </c>
      <c r="Q4333" t="s"/>
      <c r="R4333" t="s">
        <v>79</v>
      </c>
      <c r="S4333" t="s">
        <v>974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>
        <f>HYPERLINK("https://hotel-media.eclerx.com/savepage/tk_15462418021031933_sr_189.html","info")</f>
        <v/>
      </c>
      <c r="AA4333" t="n">
        <v>-8628361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257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8628361</v>
      </c>
      <c r="AZ4333" t="s">
        <v>973</v>
      </c>
      <c r="BA4333" t="s"/>
      <c r="BB4333" t="n">
        <v>455319</v>
      </c>
      <c r="BC4333" t="n">
        <v>52.525357</v>
      </c>
      <c r="BD4333" t="n">
        <v>52.525357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1952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58.5</v>
      </c>
      <c r="L4334" t="s">
        <v>76</v>
      </c>
      <c r="M4334" t="s"/>
      <c r="N4334" t="s">
        <v>93</v>
      </c>
      <c r="O4334" t="s">
        <v>78</v>
      </c>
      <c r="P4334" t="s">
        <v>1952</v>
      </c>
      <c r="Q4334" t="s"/>
      <c r="R4334" t="s">
        <v>171</v>
      </c>
      <c r="S4334" t="s">
        <v>1953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>
        <f>HYPERLINK("https://hotel-media.eclerx.com/savepage/tk_15462419784961984_sr_188.html","info")</f>
        <v/>
      </c>
      <c r="AA4334" t="n">
        <v>-2071824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383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2071824</v>
      </c>
      <c r="AZ4334" t="s">
        <v>1954</v>
      </c>
      <c r="BA4334" t="s"/>
      <c r="BB4334" t="n">
        <v>26528</v>
      </c>
      <c r="BC4334" t="n">
        <v>52.50658</v>
      </c>
      <c r="BD4334" t="n">
        <v>52.50658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1952</v>
      </c>
      <c r="F4335" t="n">
        <v>-1</v>
      </c>
      <c r="G4335" t="s">
        <v>74</v>
      </c>
      <c r="H4335" t="s">
        <v>75</v>
      </c>
      <c r="I4335" t="s"/>
      <c r="J4335" t="s">
        <v>74</v>
      </c>
      <c r="K4335" t="n">
        <v>65</v>
      </c>
      <c r="L4335" t="s">
        <v>76</v>
      </c>
      <c r="M4335" t="s"/>
      <c r="N4335" t="s">
        <v>104</v>
      </c>
      <c r="O4335" t="s">
        <v>78</v>
      </c>
      <c r="P4335" t="s">
        <v>1952</v>
      </c>
      <c r="Q4335" t="s"/>
      <c r="R4335" t="s">
        <v>171</v>
      </c>
      <c r="S4335" t="s">
        <v>363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>
        <f>HYPERLINK("https://hotel-media.eclerx.com/savepage/tk_15462419784961984_sr_188.html","info")</f>
        <v/>
      </c>
      <c r="AA4335" t="n">
        <v>-2071824</v>
      </c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383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2071824</v>
      </c>
      <c r="AZ4335" t="s">
        <v>1954</v>
      </c>
      <c r="BA4335" t="s"/>
      <c r="BB4335" t="n">
        <v>26528</v>
      </c>
      <c r="BC4335" t="n">
        <v>52.50658</v>
      </c>
      <c r="BD4335" t="n">
        <v>52.50658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1952</v>
      </c>
      <c r="F4336" t="n">
        <v>-1</v>
      </c>
      <c r="G4336" t="s">
        <v>74</v>
      </c>
      <c r="H4336" t="s">
        <v>75</v>
      </c>
      <c r="I4336" t="s"/>
      <c r="J4336" t="s">
        <v>74</v>
      </c>
      <c r="K4336" t="n">
        <v>95.01000000000001</v>
      </c>
      <c r="L4336" t="s">
        <v>76</v>
      </c>
      <c r="M4336" t="s"/>
      <c r="N4336" t="s">
        <v>191</v>
      </c>
      <c r="O4336" t="s">
        <v>78</v>
      </c>
      <c r="P4336" t="s">
        <v>1952</v>
      </c>
      <c r="Q4336" t="s"/>
      <c r="R4336" t="s">
        <v>171</v>
      </c>
      <c r="S4336" t="s">
        <v>1472</v>
      </c>
      <c r="T4336" t="s">
        <v>81</v>
      </c>
      <c r="U4336" t="s">
        <v>82</v>
      </c>
      <c r="V4336" t="s">
        <v>83</v>
      </c>
      <c r="W4336" t="s">
        <v>84</v>
      </c>
      <c r="X4336" t="s"/>
      <c r="Y4336" t="s">
        <v>85</v>
      </c>
      <c r="Z4336">
        <f>HYPERLINK("https://hotel-media.eclerx.com/savepage/tk_15462419784961984_sr_188.html","info")</f>
        <v/>
      </c>
      <c r="AA4336" t="n">
        <v>-2071824</v>
      </c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383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2071824</v>
      </c>
      <c r="AZ4336" t="s">
        <v>1954</v>
      </c>
      <c r="BA4336" t="s"/>
      <c r="BB4336" t="n">
        <v>26528</v>
      </c>
      <c r="BC4336" t="n">
        <v>52.50658</v>
      </c>
      <c r="BD4336" t="n">
        <v>52.50658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1325</v>
      </c>
      <c r="F4337" t="n">
        <v>379378</v>
      </c>
      <c r="G4337" t="s">
        <v>74</v>
      </c>
      <c r="H4337" t="s">
        <v>75</v>
      </c>
      <c r="I4337" t="s"/>
      <c r="J4337" t="s">
        <v>74</v>
      </c>
      <c r="K4337" t="n">
        <v>122.5</v>
      </c>
      <c r="L4337" t="s">
        <v>76</v>
      </c>
      <c r="M4337" t="s"/>
      <c r="N4337" t="s">
        <v>1326</v>
      </c>
      <c r="O4337" t="s">
        <v>78</v>
      </c>
      <c r="P4337" t="s">
        <v>1327</v>
      </c>
      <c r="Q4337" t="s"/>
      <c r="R4337" t="s">
        <v>107</v>
      </c>
      <c r="S4337" t="s">
        <v>1328</v>
      </c>
      <c r="T4337" t="s">
        <v>81</v>
      </c>
      <c r="U4337" t="s">
        <v>82</v>
      </c>
      <c r="V4337" t="s">
        <v>83</v>
      </c>
      <c r="W4337" t="s">
        <v>109</v>
      </c>
      <c r="X4337" t="s"/>
      <c r="Y4337" t="s">
        <v>85</v>
      </c>
      <c r="Z4337">
        <f>HYPERLINK("https://hotel-media.eclerx.com/savepage/tk_15462415794020212_sr_189.html","info")</f>
        <v/>
      </c>
      <c r="AA4337" t="n">
        <v>88806</v>
      </c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149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955294</v>
      </c>
      <c r="AZ4337" t="s">
        <v>1329</v>
      </c>
      <c r="BA4337" t="s"/>
      <c r="BB4337" t="n">
        <v>7</v>
      </c>
      <c r="BC4337" t="n">
        <v>52.506315</v>
      </c>
      <c r="BD4337" t="n">
        <v>52.506315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1325</v>
      </c>
      <c r="F4338" t="n">
        <v>379378</v>
      </c>
      <c r="G4338" t="s">
        <v>74</v>
      </c>
      <c r="H4338" t="s">
        <v>75</v>
      </c>
      <c r="I4338" t="s"/>
      <c r="J4338" t="s">
        <v>74</v>
      </c>
      <c r="K4338" t="n">
        <v>144</v>
      </c>
      <c r="L4338" t="s">
        <v>76</v>
      </c>
      <c r="M4338" t="s"/>
      <c r="N4338" t="s">
        <v>1330</v>
      </c>
      <c r="O4338" t="s">
        <v>78</v>
      </c>
      <c r="P4338" t="s">
        <v>1327</v>
      </c>
      <c r="Q4338" t="s"/>
      <c r="R4338" t="s">
        <v>107</v>
      </c>
      <c r="S4338" t="s">
        <v>335</v>
      </c>
      <c r="T4338" t="s">
        <v>81</v>
      </c>
      <c r="U4338" t="s">
        <v>82</v>
      </c>
      <c r="V4338" t="s">
        <v>83</v>
      </c>
      <c r="W4338" t="s">
        <v>109</v>
      </c>
      <c r="X4338" t="s"/>
      <c r="Y4338" t="s">
        <v>85</v>
      </c>
      <c r="Z4338">
        <f>HYPERLINK("https://hotel-media.eclerx.com/savepage/tk_15462415794020212_sr_189.html","info")</f>
        <v/>
      </c>
      <c r="AA4338" t="n">
        <v>88806</v>
      </c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149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955294</v>
      </c>
      <c r="AZ4338" t="s">
        <v>1329</v>
      </c>
      <c r="BA4338" t="s"/>
      <c r="BB4338" t="n">
        <v>7</v>
      </c>
      <c r="BC4338" t="n">
        <v>52.506315</v>
      </c>
      <c r="BD4338" t="n">
        <v>52.506315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1325</v>
      </c>
      <c r="F4339" t="n">
        <v>379378</v>
      </c>
      <c r="G4339" t="s">
        <v>74</v>
      </c>
      <c r="H4339" t="s">
        <v>75</v>
      </c>
      <c r="I4339" t="s"/>
      <c r="J4339" t="s">
        <v>74</v>
      </c>
      <c r="K4339" t="n">
        <v>122.5</v>
      </c>
      <c r="L4339" t="s">
        <v>76</v>
      </c>
      <c r="M4339" t="s"/>
      <c r="N4339" t="s">
        <v>1331</v>
      </c>
      <c r="O4339" t="s">
        <v>78</v>
      </c>
      <c r="P4339" t="s">
        <v>1327</v>
      </c>
      <c r="Q4339" t="s"/>
      <c r="R4339" t="s">
        <v>107</v>
      </c>
      <c r="S4339" t="s">
        <v>1328</v>
      </c>
      <c r="T4339" t="s">
        <v>81</v>
      </c>
      <c r="U4339" t="s">
        <v>82</v>
      </c>
      <c r="V4339" t="s">
        <v>83</v>
      </c>
      <c r="W4339" t="s">
        <v>109</v>
      </c>
      <c r="X4339" t="s"/>
      <c r="Y4339" t="s">
        <v>85</v>
      </c>
      <c r="Z4339">
        <f>HYPERLINK("https://hotel-media.eclerx.com/savepage/tk_15462415794020212_sr_189.html","info")</f>
        <v/>
      </c>
      <c r="AA4339" t="n">
        <v>88806</v>
      </c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149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955294</v>
      </c>
      <c r="AZ4339" t="s">
        <v>1329</v>
      </c>
      <c r="BA4339" t="s"/>
      <c r="BB4339" t="n">
        <v>7</v>
      </c>
      <c r="BC4339" t="n">
        <v>52.506315</v>
      </c>
      <c r="BD4339" t="n">
        <v>52.506315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1325</v>
      </c>
      <c r="F4340" t="n">
        <v>379378</v>
      </c>
      <c r="G4340" t="s">
        <v>74</v>
      </c>
      <c r="H4340" t="s">
        <v>75</v>
      </c>
      <c r="I4340" t="s"/>
      <c r="J4340" t="s">
        <v>74</v>
      </c>
      <c r="K4340" t="n">
        <v>129.5</v>
      </c>
      <c r="L4340" t="s">
        <v>76</v>
      </c>
      <c r="M4340" t="s"/>
      <c r="N4340" t="s">
        <v>1331</v>
      </c>
      <c r="O4340" t="s">
        <v>78</v>
      </c>
      <c r="P4340" t="s">
        <v>1327</v>
      </c>
      <c r="Q4340" t="s"/>
      <c r="R4340" t="s">
        <v>107</v>
      </c>
      <c r="S4340" t="s">
        <v>1332</v>
      </c>
      <c r="T4340" t="s">
        <v>81</v>
      </c>
      <c r="U4340" t="s">
        <v>82</v>
      </c>
      <c r="V4340" t="s">
        <v>83</v>
      </c>
      <c r="W4340" t="s">
        <v>109</v>
      </c>
      <c r="X4340" t="s"/>
      <c r="Y4340" t="s">
        <v>85</v>
      </c>
      <c r="Z4340">
        <f>HYPERLINK("https://hotel-media.eclerx.com/savepage/tk_15462415794020212_sr_189.html","info")</f>
        <v/>
      </c>
      <c r="AA4340" t="n">
        <v>88806</v>
      </c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149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955294</v>
      </c>
      <c r="AZ4340" t="s">
        <v>1329</v>
      </c>
      <c r="BA4340" t="s"/>
      <c r="BB4340" t="n">
        <v>7</v>
      </c>
      <c r="BC4340" t="n">
        <v>52.506315</v>
      </c>
      <c r="BD4340" t="n">
        <v>52.506315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1325</v>
      </c>
      <c r="F4341" t="n">
        <v>379378</v>
      </c>
      <c r="G4341" t="s">
        <v>74</v>
      </c>
      <c r="H4341" t="s">
        <v>75</v>
      </c>
      <c r="I4341" t="s"/>
      <c r="J4341" t="s">
        <v>74</v>
      </c>
      <c r="K4341" t="n">
        <v>142.5</v>
      </c>
      <c r="L4341" t="s">
        <v>76</v>
      </c>
      <c r="M4341" t="s"/>
      <c r="N4341" t="s">
        <v>1333</v>
      </c>
      <c r="O4341" t="s">
        <v>78</v>
      </c>
      <c r="P4341" t="s">
        <v>1327</v>
      </c>
      <c r="Q4341" t="s"/>
      <c r="R4341" t="s">
        <v>107</v>
      </c>
      <c r="S4341" t="s">
        <v>1334</v>
      </c>
      <c r="T4341" t="s">
        <v>81</v>
      </c>
      <c r="U4341" t="s">
        <v>82</v>
      </c>
      <c r="V4341" t="s">
        <v>83</v>
      </c>
      <c r="W4341" t="s">
        <v>109</v>
      </c>
      <c r="X4341" t="s"/>
      <c r="Y4341" t="s">
        <v>85</v>
      </c>
      <c r="Z4341">
        <f>HYPERLINK("https://hotel-media.eclerx.com/savepage/tk_15462415794020212_sr_189.html","info")</f>
        <v/>
      </c>
      <c r="AA4341" t="n">
        <v>88806</v>
      </c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149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955294</v>
      </c>
      <c r="AZ4341" t="s">
        <v>1329</v>
      </c>
      <c r="BA4341" t="s"/>
      <c r="BB4341" t="n">
        <v>7</v>
      </c>
      <c r="BC4341" t="n">
        <v>52.506315</v>
      </c>
      <c r="BD4341" t="n">
        <v>52.506315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1325</v>
      </c>
      <c r="F4342" t="n">
        <v>379378</v>
      </c>
      <c r="G4342" t="s">
        <v>74</v>
      </c>
      <c r="H4342" t="s">
        <v>75</v>
      </c>
      <c r="I4342" t="s"/>
      <c r="J4342" t="s">
        <v>74</v>
      </c>
      <c r="K4342" t="n">
        <v>142.5</v>
      </c>
      <c r="L4342" t="s">
        <v>76</v>
      </c>
      <c r="M4342" t="s"/>
      <c r="N4342" t="s">
        <v>1333</v>
      </c>
      <c r="O4342" t="s">
        <v>78</v>
      </c>
      <c r="P4342" t="s">
        <v>1327</v>
      </c>
      <c r="Q4342" t="s"/>
      <c r="R4342" t="s">
        <v>107</v>
      </c>
      <c r="S4342" t="s">
        <v>1334</v>
      </c>
      <c r="T4342" t="s">
        <v>81</v>
      </c>
      <c r="U4342" t="s">
        <v>82</v>
      </c>
      <c r="V4342" t="s">
        <v>83</v>
      </c>
      <c r="W4342" t="s">
        <v>109</v>
      </c>
      <c r="X4342" t="s"/>
      <c r="Y4342" t="s">
        <v>85</v>
      </c>
      <c r="Z4342">
        <f>HYPERLINK("https://hotel-media.eclerx.com/savepage/tk_15462415794020212_sr_189.html","info")</f>
        <v/>
      </c>
      <c r="AA4342" t="n">
        <v>88806</v>
      </c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149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955294</v>
      </c>
      <c r="AZ4342" t="s">
        <v>1329</v>
      </c>
      <c r="BA4342" t="s"/>
      <c r="BB4342" t="n">
        <v>7</v>
      </c>
      <c r="BC4342" t="n">
        <v>52.506315</v>
      </c>
      <c r="BD4342" t="n">
        <v>52.506315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1325</v>
      </c>
      <c r="F4343" t="n">
        <v>379378</v>
      </c>
      <c r="G4343" t="s">
        <v>74</v>
      </c>
      <c r="H4343" t="s">
        <v>75</v>
      </c>
      <c r="I4343" t="s"/>
      <c r="J4343" t="s">
        <v>74</v>
      </c>
      <c r="K4343" t="n">
        <v>149.5</v>
      </c>
      <c r="L4343" t="s">
        <v>76</v>
      </c>
      <c r="M4343" t="s"/>
      <c r="N4343" t="s">
        <v>1333</v>
      </c>
      <c r="O4343" t="s">
        <v>78</v>
      </c>
      <c r="P4343" t="s">
        <v>1327</v>
      </c>
      <c r="Q4343" t="s"/>
      <c r="R4343" t="s">
        <v>107</v>
      </c>
      <c r="S4343" t="s">
        <v>1335</v>
      </c>
      <c r="T4343" t="s">
        <v>81</v>
      </c>
      <c r="U4343" t="s">
        <v>82</v>
      </c>
      <c r="V4343" t="s">
        <v>83</v>
      </c>
      <c r="W4343" t="s">
        <v>109</v>
      </c>
      <c r="X4343" t="s"/>
      <c r="Y4343" t="s">
        <v>85</v>
      </c>
      <c r="Z4343">
        <f>HYPERLINK("https://hotel-media.eclerx.com/savepage/tk_15462415794020212_sr_189.html","info")</f>
        <v/>
      </c>
      <c r="AA4343" t="n">
        <v>88806</v>
      </c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149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955294</v>
      </c>
      <c r="AZ4343" t="s">
        <v>1329</v>
      </c>
      <c r="BA4343" t="s"/>
      <c r="BB4343" t="n">
        <v>7</v>
      </c>
      <c r="BC4343" t="n">
        <v>52.506315</v>
      </c>
      <c r="BD4343" t="n">
        <v>52.506315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1325</v>
      </c>
      <c r="F4344" t="n">
        <v>379378</v>
      </c>
      <c r="G4344" t="s">
        <v>74</v>
      </c>
      <c r="H4344" t="s">
        <v>75</v>
      </c>
      <c r="I4344" t="s"/>
      <c r="J4344" t="s">
        <v>74</v>
      </c>
      <c r="K4344" t="n">
        <v>152.5</v>
      </c>
      <c r="L4344" t="s">
        <v>76</v>
      </c>
      <c r="M4344" t="s"/>
      <c r="N4344" t="s">
        <v>1331</v>
      </c>
      <c r="O4344" t="s">
        <v>78</v>
      </c>
      <c r="P4344" t="s">
        <v>1327</v>
      </c>
      <c r="Q4344" t="s"/>
      <c r="R4344" t="s">
        <v>107</v>
      </c>
      <c r="S4344" t="s">
        <v>1336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>
        <f>HYPERLINK("https://hotel-media.eclerx.com/savepage/tk_15462415794020212_sr_189.html","info")</f>
        <v/>
      </c>
      <c r="AA4344" t="n">
        <v>88806</v>
      </c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149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955294</v>
      </c>
      <c r="AZ4344" t="s">
        <v>1329</v>
      </c>
      <c r="BA4344" t="s"/>
      <c r="BB4344" t="n">
        <v>7</v>
      </c>
      <c r="BC4344" t="n">
        <v>52.506315</v>
      </c>
      <c r="BD4344" t="n">
        <v>52.506315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1325</v>
      </c>
      <c r="F4345" t="n">
        <v>379378</v>
      </c>
      <c r="G4345" t="s">
        <v>74</v>
      </c>
      <c r="H4345" t="s">
        <v>75</v>
      </c>
      <c r="I4345" t="s"/>
      <c r="J4345" t="s">
        <v>74</v>
      </c>
      <c r="K4345" t="n">
        <v>159.5</v>
      </c>
      <c r="L4345" t="s">
        <v>76</v>
      </c>
      <c r="M4345" t="s"/>
      <c r="N4345" t="s">
        <v>1331</v>
      </c>
      <c r="O4345" t="s">
        <v>78</v>
      </c>
      <c r="P4345" t="s">
        <v>1327</v>
      </c>
      <c r="Q4345" t="s"/>
      <c r="R4345" t="s">
        <v>107</v>
      </c>
      <c r="S4345" t="s">
        <v>1004</v>
      </c>
      <c r="T4345" t="s">
        <v>81</v>
      </c>
      <c r="U4345" t="s">
        <v>82</v>
      </c>
      <c r="V4345" t="s">
        <v>83</v>
      </c>
      <c r="W4345" t="s">
        <v>84</v>
      </c>
      <c r="X4345" t="s"/>
      <c r="Y4345" t="s">
        <v>85</v>
      </c>
      <c r="Z4345">
        <f>HYPERLINK("https://hotel-media.eclerx.com/savepage/tk_15462415794020212_sr_189.html","info")</f>
        <v/>
      </c>
      <c r="AA4345" t="n">
        <v>88806</v>
      </c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149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955294</v>
      </c>
      <c r="AZ4345" t="s">
        <v>1329</v>
      </c>
      <c r="BA4345" t="s"/>
      <c r="BB4345" t="n">
        <v>7</v>
      </c>
      <c r="BC4345" t="n">
        <v>52.506315</v>
      </c>
      <c r="BD4345" t="n">
        <v>52.506315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1325</v>
      </c>
      <c r="F4346" t="n">
        <v>379378</v>
      </c>
      <c r="G4346" t="s">
        <v>74</v>
      </c>
      <c r="H4346" t="s">
        <v>75</v>
      </c>
      <c r="I4346" t="s"/>
      <c r="J4346" t="s">
        <v>74</v>
      </c>
      <c r="K4346" t="n">
        <v>164</v>
      </c>
      <c r="L4346" t="s">
        <v>76</v>
      </c>
      <c r="M4346" t="s"/>
      <c r="N4346" t="s">
        <v>1337</v>
      </c>
      <c r="O4346" t="s">
        <v>78</v>
      </c>
      <c r="P4346" t="s">
        <v>1327</v>
      </c>
      <c r="Q4346" t="s"/>
      <c r="R4346" t="s">
        <v>107</v>
      </c>
      <c r="S4346" t="s">
        <v>1006</v>
      </c>
      <c r="T4346" t="s">
        <v>81</v>
      </c>
      <c r="U4346" t="s">
        <v>82</v>
      </c>
      <c r="V4346" t="s">
        <v>83</v>
      </c>
      <c r="W4346" t="s">
        <v>109</v>
      </c>
      <c r="X4346" t="s"/>
      <c r="Y4346" t="s">
        <v>85</v>
      </c>
      <c r="Z4346">
        <f>HYPERLINK("https://hotel-media.eclerx.com/savepage/tk_15462415794020212_sr_189.html","info")</f>
        <v/>
      </c>
      <c r="AA4346" t="n">
        <v>88806</v>
      </c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149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955294</v>
      </c>
      <c r="AZ4346" t="s">
        <v>1329</v>
      </c>
      <c r="BA4346" t="s"/>
      <c r="BB4346" t="n">
        <v>7</v>
      </c>
      <c r="BC4346" t="n">
        <v>52.506315</v>
      </c>
      <c r="BD4346" t="n">
        <v>52.506315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1325</v>
      </c>
      <c r="F4347" t="n">
        <v>379378</v>
      </c>
      <c r="G4347" t="s">
        <v>74</v>
      </c>
      <c r="H4347" t="s">
        <v>75</v>
      </c>
      <c r="I4347" t="s"/>
      <c r="J4347" t="s">
        <v>74</v>
      </c>
      <c r="K4347" t="n">
        <v>172.5</v>
      </c>
      <c r="L4347" t="s">
        <v>76</v>
      </c>
      <c r="M4347" t="s"/>
      <c r="N4347" t="s">
        <v>1333</v>
      </c>
      <c r="O4347" t="s">
        <v>78</v>
      </c>
      <c r="P4347" t="s">
        <v>1327</v>
      </c>
      <c r="Q4347" t="s"/>
      <c r="R4347" t="s">
        <v>107</v>
      </c>
      <c r="S4347" t="s">
        <v>1338</v>
      </c>
      <c r="T4347" t="s">
        <v>81</v>
      </c>
      <c r="U4347" t="s">
        <v>82</v>
      </c>
      <c r="V4347" t="s">
        <v>83</v>
      </c>
      <c r="W4347" t="s">
        <v>84</v>
      </c>
      <c r="X4347" t="s"/>
      <c r="Y4347" t="s">
        <v>85</v>
      </c>
      <c r="Z4347">
        <f>HYPERLINK("https://hotel-media.eclerx.com/savepage/tk_15462415794020212_sr_189.html","info")</f>
        <v/>
      </c>
      <c r="AA4347" t="n">
        <v>88806</v>
      </c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149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955294</v>
      </c>
      <c r="AZ4347" t="s">
        <v>1329</v>
      </c>
      <c r="BA4347" t="s"/>
      <c r="BB4347" t="n">
        <v>7</v>
      </c>
      <c r="BC4347" t="n">
        <v>52.506315</v>
      </c>
      <c r="BD4347" t="n">
        <v>52.506315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1325</v>
      </c>
      <c r="F4348" t="n">
        <v>379378</v>
      </c>
      <c r="G4348" t="s">
        <v>74</v>
      </c>
      <c r="H4348" t="s">
        <v>75</v>
      </c>
      <c r="I4348" t="s"/>
      <c r="J4348" t="s">
        <v>74</v>
      </c>
      <c r="K4348" t="n">
        <v>174</v>
      </c>
      <c r="L4348" t="s">
        <v>76</v>
      </c>
      <c r="M4348" t="s"/>
      <c r="N4348" t="s">
        <v>1330</v>
      </c>
      <c r="O4348" t="s">
        <v>78</v>
      </c>
      <c r="P4348" t="s">
        <v>1327</v>
      </c>
      <c r="Q4348" t="s"/>
      <c r="R4348" t="s">
        <v>107</v>
      </c>
      <c r="S4348" t="s">
        <v>1008</v>
      </c>
      <c r="T4348" t="s">
        <v>81</v>
      </c>
      <c r="U4348" t="s">
        <v>82</v>
      </c>
      <c r="V4348" t="s">
        <v>83</v>
      </c>
      <c r="W4348" t="s">
        <v>84</v>
      </c>
      <c r="X4348" t="s"/>
      <c r="Y4348" t="s">
        <v>85</v>
      </c>
      <c r="Z4348">
        <f>HYPERLINK("https://hotel-media.eclerx.com/savepage/tk_15462415794020212_sr_189.html","info")</f>
        <v/>
      </c>
      <c r="AA4348" t="n">
        <v>88806</v>
      </c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149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955294</v>
      </c>
      <c r="AZ4348" t="s">
        <v>1329</v>
      </c>
      <c r="BA4348" t="s"/>
      <c r="BB4348" t="n">
        <v>7</v>
      </c>
      <c r="BC4348" t="n">
        <v>52.506315</v>
      </c>
      <c r="BD4348" t="n">
        <v>52.506315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1325</v>
      </c>
      <c r="F4349" t="n">
        <v>379378</v>
      </c>
      <c r="G4349" t="s">
        <v>74</v>
      </c>
      <c r="H4349" t="s">
        <v>75</v>
      </c>
      <c r="I4349" t="s"/>
      <c r="J4349" t="s">
        <v>74</v>
      </c>
      <c r="K4349" t="n">
        <v>179.5</v>
      </c>
      <c r="L4349" t="s">
        <v>76</v>
      </c>
      <c r="M4349" t="s"/>
      <c r="N4349" t="s">
        <v>1333</v>
      </c>
      <c r="O4349" t="s">
        <v>78</v>
      </c>
      <c r="P4349" t="s">
        <v>1327</v>
      </c>
      <c r="Q4349" t="s"/>
      <c r="R4349" t="s">
        <v>107</v>
      </c>
      <c r="S4349" t="s">
        <v>1339</v>
      </c>
      <c r="T4349" t="s">
        <v>81</v>
      </c>
      <c r="U4349" t="s">
        <v>82</v>
      </c>
      <c r="V4349" t="s">
        <v>83</v>
      </c>
      <c r="W4349" t="s">
        <v>84</v>
      </c>
      <c r="X4349" t="s"/>
      <c r="Y4349" t="s">
        <v>85</v>
      </c>
      <c r="Z4349">
        <f>HYPERLINK("https://hotel-media.eclerx.com/savepage/tk_15462415794020212_sr_189.html","info")</f>
        <v/>
      </c>
      <c r="AA4349" t="n">
        <v>88806</v>
      </c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149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955294</v>
      </c>
      <c r="AZ4349" t="s">
        <v>1329</v>
      </c>
      <c r="BA4349" t="s"/>
      <c r="BB4349" t="n">
        <v>7</v>
      </c>
      <c r="BC4349" t="n">
        <v>52.506315</v>
      </c>
      <c r="BD4349" t="n">
        <v>52.506315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1325</v>
      </c>
      <c r="F4350" t="n">
        <v>379378</v>
      </c>
      <c r="G4350" t="s">
        <v>74</v>
      </c>
      <c r="H4350" t="s">
        <v>75</v>
      </c>
      <c r="I4350" t="s"/>
      <c r="J4350" t="s">
        <v>74</v>
      </c>
      <c r="K4350" t="n">
        <v>194</v>
      </c>
      <c r="L4350" t="s">
        <v>76</v>
      </c>
      <c r="M4350" t="s"/>
      <c r="N4350" t="s">
        <v>1337</v>
      </c>
      <c r="O4350" t="s">
        <v>78</v>
      </c>
      <c r="P4350" t="s">
        <v>1327</v>
      </c>
      <c r="Q4350" t="s"/>
      <c r="R4350" t="s">
        <v>107</v>
      </c>
      <c r="S4350" t="s">
        <v>1340</v>
      </c>
      <c r="T4350" t="s">
        <v>81</v>
      </c>
      <c r="U4350" t="s">
        <v>82</v>
      </c>
      <c r="V4350" t="s">
        <v>83</v>
      </c>
      <c r="W4350" t="s">
        <v>84</v>
      </c>
      <c r="X4350" t="s"/>
      <c r="Y4350" t="s">
        <v>85</v>
      </c>
      <c r="Z4350">
        <f>HYPERLINK("https://hotel-media.eclerx.com/savepage/tk_15462415794020212_sr_189.html","info")</f>
        <v/>
      </c>
      <c r="AA4350" t="n">
        <v>88806</v>
      </c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149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955294</v>
      </c>
      <c r="AZ4350" t="s">
        <v>1329</v>
      </c>
      <c r="BA4350" t="s"/>
      <c r="BB4350" t="n">
        <v>7</v>
      </c>
      <c r="BC4350" t="n">
        <v>52.506315</v>
      </c>
      <c r="BD4350" t="n">
        <v>52.506315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1325</v>
      </c>
      <c r="F4351" t="n">
        <v>379378</v>
      </c>
      <c r="G4351" t="s">
        <v>74</v>
      </c>
      <c r="H4351" t="s">
        <v>75</v>
      </c>
      <c r="I4351" t="s"/>
      <c r="J4351" t="s">
        <v>74</v>
      </c>
      <c r="K4351" t="n">
        <v>202.5</v>
      </c>
      <c r="L4351" t="s">
        <v>76</v>
      </c>
      <c r="M4351" t="s"/>
      <c r="N4351" t="s">
        <v>1341</v>
      </c>
      <c r="O4351" t="s">
        <v>78</v>
      </c>
      <c r="P4351" t="s">
        <v>1327</v>
      </c>
      <c r="Q4351" t="s"/>
      <c r="R4351" t="s">
        <v>107</v>
      </c>
      <c r="S4351" t="s">
        <v>1342</v>
      </c>
      <c r="T4351" t="s">
        <v>81</v>
      </c>
      <c r="U4351" t="s">
        <v>82</v>
      </c>
      <c r="V4351" t="s">
        <v>83</v>
      </c>
      <c r="W4351" t="s">
        <v>109</v>
      </c>
      <c r="X4351" t="s"/>
      <c r="Y4351" t="s">
        <v>85</v>
      </c>
      <c r="Z4351">
        <f>HYPERLINK("https://hotel-media.eclerx.com/savepage/tk_15462415794020212_sr_189.html","info")</f>
        <v/>
      </c>
      <c r="AA4351" t="n">
        <v>88806</v>
      </c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149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955294</v>
      </c>
      <c r="AZ4351" t="s">
        <v>1329</v>
      </c>
      <c r="BA4351" t="s"/>
      <c r="BB4351" t="n">
        <v>7</v>
      </c>
      <c r="BC4351" t="n">
        <v>52.506315</v>
      </c>
      <c r="BD4351" t="n">
        <v>52.506315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1325</v>
      </c>
      <c r="F4352" t="n">
        <v>379378</v>
      </c>
      <c r="G4352" t="s">
        <v>74</v>
      </c>
      <c r="H4352" t="s">
        <v>75</v>
      </c>
      <c r="I4352" t="s"/>
      <c r="J4352" t="s">
        <v>74</v>
      </c>
      <c r="K4352" t="n">
        <v>202.5</v>
      </c>
      <c r="L4352" t="s">
        <v>76</v>
      </c>
      <c r="M4352" t="s"/>
      <c r="N4352" t="s">
        <v>1341</v>
      </c>
      <c r="O4352" t="s">
        <v>78</v>
      </c>
      <c r="P4352" t="s">
        <v>1327</v>
      </c>
      <c r="Q4352" t="s"/>
      <c r="R4352" t="s">
        <v>107</v>
      </c>
      <c r="S4352" t="s">
        <v>1342</v>
      </c>
      <c r="T4352" t="s">
        <v>81</v>
      </c>
      <c r="U4352" t="s">
        <v>82</v>
      </c>
      <c r="V4352" t="s">
        <v>83</v>
      </c>
      <c r="W4352" t="s">
        <v>109</v>
      </c>
      <c r="X4352" t="s"/>
      <c r="Y4352" t="s">
        <v>85</v>
      </c>
      <c r="Z4352">
        <f>HYPERLINK("https://hotel-media.eclerx.com/savepage/tk_15462415794020212_sr_189.html","info")</f>
        <v/>
      </c>
      <c r="AA4352" t="n">
        <v>88806</v>
      </c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149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955294</v>
      </c>
      <c r="AZ4352" t="s">
        <v>1329</v>
      </c>
      <c r="BA4352" t="s"/>
      <c r="BB4352" t="n">
        <v>7</v>
      </c>
      <c r="BC4352" t="n">
        <v>52.506315</v>
      </c>
      <c r="BD4352" t="n">
        <v>52.506315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1325</v>
      </c>
      <c r="F4353" t="n">
        <v>379378</v>
      </c>
      <c r="G4353" t="s">
        <v>74</v>
      </c>
      <c r="H4353" t="s">
        <v>75</v>
      </c>
      <c r="I4353" t="s"/>
      <c r="J4353" t="s">
        <v>74</v>
      </c>
      <c r="K4353" t="n">
        <v>209.5</v>
      </c>
      <c r="L4353" t="s">
        <v>76</v>
      </c>
      <c r="M4353" t="s"/>
      <c r="N4353" t="s">
        <v>1341</v>
      </c>
      <c r="O4353" t="s">
        <v>78</v>
      </c>
      <c r="P4353" t="s">
        <v>1327</v>
      </c>
      <c r="Q4353" t="s"/>
      <c r="R4353" t="s">
        <v>107</v>
      </c>
      <c r="S4353" t="s">
        <v>1343</v>
      </c>
      <c r="T4353" t="s">
        <v>81</v>
      </c>
      <c r="U4353" t="s">
        <v>82</v>
      </c>
      <c r="V4353" t="s">
        <v>83</v>
      </c>
      <c r="W4353" t="s">
        <v>109</v>
      </c>
      <c r="X4353" t="s"/>
      <c r="Y4353" t="s">
        <v>85</v>
      </c>
      <c r="Z4353">
        <f>HYPERLINK("https://hotel-media.eclerx.com/savepage/tk_15462415794020212_sr_189.html","info")</f>
        <v/>
      </c>
      <c r="AA4353" t="n">
        <v>88806</v>
      </c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149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955294</v>
      </c>
      <c r="AZ4353" t="s">
        <v>1329</v>
      </c>
      <c r="BA4353" t="s"/>
      <c r="BB4353" t="n">
        <v>7</v>
      </c>
      <c r="BC4353" t="n">
        <v>52.506315</v>
      </c>
      <c r="BD4353" t="n">
        <v>52.506315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1325</v>
      </c>
      <c r="F4354" t="n">
        <v>379378</v>
      </c>
      <c r="G4354" t="s">
        <v>74</v>
      </c>
      <c r="H4354" t="s">
        <v>75</v>
      </c>
      <c r="I4354" t="s"/>
      <c r="J4354" t="s">
        <v>74</v>
      </c>
      <c r="K4354" t="n">
        <v>224</v>
      </c>
      <c r="L4354" t="s">
        <v>76</v>
      </c>
      <c r="M4354" t="s"/>
      <c r="N4354" t="s">
        <v>1344</v>
      </c>
      <c r="O4354" t="s">
        <v>78</v>
      </c>
      <c r="P4354" t="s">
        <v>1327</v>
      </c>
      <c r="Q4354" t="s"/>
      <c r="R4354" t="s">
        <v>107</v>
      </c>
      <c r="S4354" t="s">
        <v>1345</v>
      </c>
      <c r="T4354" t="s">
        <v>81</v>
      </c>
      <c r="U4354" t="s">
        <v>82</v>
      </c>
      <c r="V4354" t="s">
        <v>83</v>
      </c>
      <c r="W4354" t="s">
        <v>109</v>
      </c>
      <c r="X4354" t="s"/>
      <c r="Y4354" t="s">
        <v>85</v>
      </c>
      <c r="Z4354">
        <f>HYPERLINK("https://hotel-media.eclerx.com/savepage/tk_15462415794020212_sr_189.html","info")</f>
        <v/>
      </c>
      <c r="AA4354" t="n">
        <v>88806</v>
      </c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149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955294</v>
      </c>
      <c r="AZ4354" t="s">
        <v>1329</v>
      </c>
      <c r="BA4354" t="s"/>
      <c r="BB4354" t="n">
        <v>7</v>
      </c>
      <c r="BC4354" t="n">
        <v>52.506315</v>
      </c>
      <c r="BD4354" t="n">
        <v>52.506315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1325</v>
      </c>
      <c r="F4355" t="n">
        <v>379378</v>
      </c>
      <c r="G4355" t="s">
        <v>74</v>
      </c>
      <c r="H4355" t="s">
        <v>75</v>
      </c>
      <c r="I4355" t="s"/>
      <c r="J4355" t="s">
        <v>74</v>
      </c>
      <c r="K4355" t="n">
        <v>232.5</v>
      </c>
      <c r="L4355" t="s">
        <v>76</v>
      </c>
      <c r="M4355" t="s"/>
      <c r="N4355" t="s">
        <v>1341</v>
      </c>
      <c r="O4355" t="s">
        <v>78</v>
      </c>
      <c r="P4355" t="s">
        <v>1327</v>
      </c>
      <c r="Q4355" t="s"/>
      <c r="R4355" t="s">
        <v>107</v>
      </c>
      <c r="S4355" t="s">
        <v>1346</v>
      </c>
      <c r="T4355" t="s">
        <v>81</v>
      </c>
      <c r="U4355" t="s">
        <v>82</v>
      </c>
      <c r="V4355" t="s">
        <v>83</v>
      </c>
      <c r="W4355" t="s">
        <v>84</v>
      </c>
      <c r="X4355" t="s"/>
      <c r="Y4355" t="s">
        <v>85</v>
      </c>
      <c r="Z4355">
        <f>HYPERLINK("https://hotel-media.eclerx.com/savepage/tk_15462415794020212_sr_189.html","info")</f>
        <v/>
      </c>
      <c r="AA4355" t="n">
        <v>88806</v>
      </c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149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955294</v>
      </c>
      <c r="AZ4355" t="s">
        <v>1329</v>
      </c>
      <c r="BA4355" t="s"/>
      <c r="BB4355" t="n">
        <v>7</v>
      </c>
      <c r="BC4355" t="n">
        <v>52.506315</v>
      </c>
      <c r="BD4355" t="n">
        <v>52.506315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1325</v>
      </c>
      <c r="F4356" t="n">
        <v>379378</v>
      </c>
      <c r="G4356" t="s">
        <v>74</v>
      </c>
      <c r="H4356" t="s">
        <v>75</v>
      </c>
      <c r="I4356" t="s"/>
      <c r="J4356" t="s">
        <v>74</v>
      </c>
      <c r="K4356" t="n">
        <v>239.5</v>
      </c>
      <c r="L4356" t="s">
        <v>76</v>
      </c>
      <c r="M4356" t="s"/>
      <c r="N4356" t="s">
        <v>1341</v>
      </c>
      <c r="O4356" t="s">
        <v>78</v>
      </c>
      <c r="P4356" t="s">
        <v>1327</v>
      </c>
      <c r="Q4356" t="s"/>
      <c r="R4356" t="s">
        <v>107</v>
      </c>
      <c r="S4356" t="s">
        <v>1347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>
        <f>HYPERLINK("https://hotel-media.eclerx.com/savepage/tk_15462415794020212_sr_189.html","info")</f>
        <v/>
      </c>
      <c r="AA4356" t="n">
        <v>88806</v>
      </c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149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955294</v>
      </c>
      <c r="AZ4356" t="s">
        <v>1329</v>
      </c>
      <c r="BA4356" t="s"/>
      <c r="BB4356" t="n">
        <v>7</v>
      </c>
      <c r="BC4356" t="n">
        <v>52.506315</v>
      </c>
      <c r="BD4356" t="n">
        <v>52.506315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1431</v>
      </c>
      <c r="F4357" t="n">
        <v>2173725</v>
      </c>
      <c r="G4357" t="s">
        <v>74</v>
      </c>
      <c r="H4357" t="s">
        <v>75</v>
      </c>
      <c r="I4357" t="s"/>
      <c r="J4357" t="s">
        <v>74</v>
      </c>
      <c r="K4357" t="n">
        <v>67</v>
      </c>
      <c r="L4357" t="s">
        <v>76</v>
      </c>
      <c r="M4357" t="s"/>
      <c r="N4357" t="s">
        <v>1432</v>
      </c>
      <c r="O4357" t="s">
        <v>78</v>
      </c>
      <c r="P4357" t="s">
        <v>1433</v>
      </c>
      <c r="Q4357" t="s"/>
      <c r="R4357" t="s">
        <v>79</v>
      </c>
      <c r="S4357" t="s">
        <v>381</v>
      </c>
      <c r="T4357" t="s">
        <v>81</v>
      </c>
      <c r="U4357" t="s">
        <v>82</v>
      </c>
      <c r="V4357" t="s">
        <v>83</v>
      </c>
      <c r="W4357" t="s">
        <v>109</v>
      </c>
      <c r="X4357" t="s"/>
      <c r="Y4357" t="s">
        <v>85</v>
      </c>
      <c r="Z4357">
        <f>HYPERLINK("https://hotel-media.eclerx.com/savepage/tk_15462413968223917_sr_189.html","info")</f>
        <v/>
      </c>
      <c r="AA4357" t="n">
        <v>228060</v>
      </c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60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2071803</v>
      </c>
      <c r="AZ4357" t="s">
        <v>1434</v>
      </c>
      <c r="BA4357" t="s"/>
      <c r="BB4357" t="n">
        <v>462863</v>
      </c>
      <c r="BC4357" t="n">
        <v>52.530071</v>
      </c>
      <c r="BD4357" t="n">
        <v>52.530071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1431</v>
      </c>
      <c r="F4358" t="n">
        <v>2173725</v>
      </c>
      <c r="G4358" t="s">
        <v>74</v>
      </c>
      <c r="H4358" t="s">
        <v>75</v>
      </c>
      <c r="I4358" t="s"/>
      <c r="J4358" t="s">
        <v>74</v>
      </c>
      <c r="K4358" t="n">
        <v>74</v>
      </c>
      <c r="L4358" t="s">
        <v>76</v>
      </c>
      <c r="M4358" t="s"/>
      <c r="N4358" t="s">
        <v>1435</v>
      </c>
      <c r="O4358" t="s">
        <v>78</v>
      </c>
      <c r="P4358" t="s">
        <v>1433</v>
      </c>
      <c r="Q4358" t="s"/>
      <c r="R4358" t="s">
        <v>79</v>
      </c>
      <c r="S4358" t="s">
        <v>600</v>
      </c>
      <c r="T4358" t="s">
        <v>81</v>
      </c>
      <c r="U4358" t="s">
        <v>82</v>
      </c>
      <c r="V4358" t="s">
        <v>83</v>
      </c>
      <c r="W4358" t="s">
        <v>109</v>
      </c>
      <c r="X4358" t="s"/>
      <c r="Y4358" t="s">
        <v>85</v>
      </c>
      <c r="Z4358">
        <f>HYPERLINK("https://hotel-media.eclerx.com/savepage/tk_15462413968223917_sr_189.html","info")</f>
        <v/>
      </c>
      <c r="AA4358" t="n">
        <v>228060</v>
      </c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60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2071803</v>
      </c>
      <c r="AZ4358" t="s">
        <v>1434</v>
      </c>
      <c r="BA4358" t="s"/>
      <c r="BB4358" t="n">
        <v>462863</v>
      </c>
      <c r="BC4358" t="n">
        <v>52.530071</v>
      </c>
      <c r="BD4358" t="n">
        <v>52.530071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1431</v>
      </c>
      <c r="F4359" t="n">
        <v>2173725</v>
      </c>
      <c r="G4359" t="s">
        <v>74</v>
      </c>
      <c r="H4359" t="s">
        <v>75</v>
      </c>
      <c r="I4359" t="s"/>
      <c r="J4359" t="s">
        <v>74</v>
      </c>
      <c r="K4359" t="n">
        <v>67</v>
      </c>
      <c r="L4359" t="s">
        <v>76</v>
      </c>
      <c r="M4359" t="s"/>
      <c r="N4359" t="s">
        <v>1392</v>
      </c>
      <c r="O4359" t="s">
        <v>78</v>
      </c>
      <c r="P4359" t="s">
        <v>1433</v>
      </c>
      <c r="Q4359" t="s"/>
      <c r="R4359" t="s">
        <v>79</v>
      </c>
      <c r="S4359" t="s">
        <v>381</v>
      </c>
      <c r="T4359" t="s">
        <v>81</v>
      </c>
      <c r="U4359" t="s">
        <v>82</v>
      </c>
      <c r="V4359" t="s">
        <v>83</v>
      </c>
      <c r="W4359" t="s">
        <v>109</v>
      </c>
      <c r="X4359" t="s"/>
      <c r="Y4359" t="s">
        <v>85</v>
      </c>
      <c r="Z4359">
        <f>HYPERLINK("https://hotel-media.eclerx.com/savepage/tk_15462413968223917_sr_189.html","info")</f>
        <v/>
      </c>
      <c r="AA4359" t="n">
        <v>228060</v>
      </c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60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2071803</v>
      </c>
      <c r="AZ4359" t="s">
        <v>1434</v>
      </c>
      <c r="BA4359" t="s"/>
      <c r="BB4359" t="n">
        <v>462863</v>
      </c>
      <c r="BC4359" t="n">
        <v>52.530071</v>
      </c>
      <c r="BD4359" t="n">
        <v>52.530071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1431</v>
      </c>
      <c r="F4360" t="n">
        <v>2173725</v>
      </c>
      <c r="G4360" t="s">
        <v>74</v>
      </c>
      <c r="H4360" t="s">
        <v>75</v>
      </c>
      <c r="I4360" t="s"/>
      <c r="J4360" t="s">
        <v>74</v>
      </c>
      <c r="K4360" t="n">
        <v>67</v>
      </c>
      <c r="L4360" t="s">
        <v>76</v>
      </c>
      <c r="M4360" t="s"/>
      <c r="N4360" t="s">
        <v>1436</v>
      </c>
      <c r="O4360" t="s">
        <v>78</v>
      </c>
      <c r="P4360" t="s">
        <v>1433</v>
      </c>
      <c r="Q4360" t="s"/>
      <c r="R4360" t="s">
        <v>79</v>
      </c>
      <c r="S4360" t="s">
        <v>381</v>
      </c>
      <c r="T4360" t="s">
        <v>81</v>
      </c>
      <c r="U4360" t="s">
        <v>82</v>
      </c>
      <c r="V4360" t="s">
        <v>83</v>
      </c>
      <c r="W4360" t="s">
        <v>109</v>
      </c>
      <c r="X4360" t="s"/>
      <c r="Y4360" t="s">
        <v>85</v>
      </c>
      <c r="Z4360">
        <f>HYPERLINK("https://hotel-media.eclerx.com/savepage/tk_15462413968223917_sr_189.html","info")</f>
        <v/>
      </c>
      <c r="AA4360" t="n">
        <v>228060</v>
      </c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60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2071803</v>
      </c>
      <c r="AZ4360" t="s">
        <v>1434</v>
      </c>
      <c r="BA4360" t="s"/>
      <c r="BB4360" t="n">
        <v>462863</v>
      </c>
      <c r="BC4360" t="n">
        <v>52.530071</v>
      </c>
      <c r="BD4360" t="n">
        <v>52.530071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1431</v>
      </c>
      <c r="F4361" t="n">
        <v>2173725</v>
      </c>
      <c r="G4361" t="s">
        <v>74</v>
      </c>
      <c r="H4361" t="s">
        <v>75</v>
      </c>
      <c r="I4361" t="s"/>
      <c r="J4361" t="s">
        <v>74</v>
      </c>
      <c r="K4361" t="n">
        <v>67</v>
      </c>
      <c r="L4361" t="s">
        <v>76</v>
      </c>
      <c r="M4361" t="s"/>
      <c r="N4361" t="s">
        <v>1392</v>
      </c>
      <c r="O4361" t="s">
        <v>78</v>
      </c>
      <c r="P4361" t="s">
        <v>1433</v>
      </c>
      <c r="Q4361" t="s"/>
      <c r="R4361" t="s">
        <v>79</v>
      </c>
      <c r="S4361" t="s">
        <v>381</v>
      </c>
      <c r="T4361" t="s">
        <v>81</v>
      </c>
      <c r="U4361" t="s">
        <v>82</v>
      </c>
      <c r="V4361" t="s">
        <v>83</v>
      </c>
      <c r="W4361" t="s">
        <v>109</v>
      </c>
      <c r="X4361" t="s"/>
      <c r="Y4361" t="s">
        <v>85</v>
      </c>
      <c r="Z4361">
        <f>HYPERLINK("https://hotel-media.eclerx.com/savepage/tk_15462413968223917_sr_189.html","info")</f>
        <v/>
      </c>
      <c r="AA4361" t="n">
        <v>228060</v>
      </c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60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2071803</v>
      </c>
      <c r="AZ4361" t="s">
        <v>1434</v>
      </c>
      <c r="BA4361" t="s"/>
      <c r="BB4361" t="n">
        <v>462863</v>
      </c>
      <c r="BC4361" t="n">
        <v>52.530071</v>
      </c>
      <c r="BD4361" t="n">
        <v>52.530071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1431</v>
      </c>
      <c r="F4362" t="n">
        <v>2173725</v>
      </c>
      <c r="G4362" t="s">
        <v>74</v>
      </c>
      <c r="H4362" t="s">
        <v>75</v>
      </c>
      <c r="I4362" t="s"/>
      <c r="J4362" t="s">
        <v>74</v>
      </c>
      <c r="K4362" t="n">
        <v>74</v>
      </c>
      <c r="L4362" t="s">
        <v>76</v>
      </c>
      <c r="M4362" t="s"/>
      <c r="N4362" t="s">
        <v>1391</v>
      </c>
      <c r="O4362" t="s">
        <v>78</v>
      </c>
      <c r="P4362" t="s">
        <v>1433</v>
      </c>
      <c r="Q4362" t="s"/>
      <c r="R4362" t="s">
        <v>79</v>
      </c>
      <c r="S4362" t="s">
        <v>600</v>
      </c>
      <c r="T4362" t="s">
        <v>81</v>
      </c>
      <c r="U4362" t="s">
        <v>82</v>
      </c>
      <c r="V4362" t="s">
        <v>83</v>
      </c>
      <c r="W4362" t="s">
        <v>109</v>
      </c>
      <c r="X4362" t="s"/>
      <c r="Y4362" t="s">
        <v>85</v>
      </c>
      <c r="Z4362">
        <f>HYPERLINK("https://hotel-media.eclerx.com/savepage/tk_15462413968223917_sr_189.html","info")</f>
        <v/>
      </c>
      <c r="AA4362" t="n">
        <v>228060</v>
      </c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60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2071803</v>
      </c>
      <c r="AZ4362" t="s">
        <v>1434</v>
      </c>
      <c r="BA4362" t="s"/>
      <c r="BB4362" t="n">
        <v>462863</v>
      </c>
      <c r="BC4362" t="n">
        <v>52.530071</v>
      </c>
      <c r="BD4362" t="n">
        <v>52.530071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1431</v>
      </c>
      <c r="F4363" t="n">
        <v>2173725</v>
      </c>
      <c r="G4363" t="s">
        <v>74</v>
      </c>
      <c r="H4363" t="s">
        <v>75</v>
      </c>
      <c r="I4363" t="s"/>
      <c r="J4363" t="s">
        <v>74</v>
      </c>
      <c r="K4363" t="n">
        <v>84</v>
      </c>
      <c r="L4363" t="s">
        <v>76</v>
      </c>
      <c r="M4363" t="s"/>
      <c r="N4363" t="s">
        <v>1436</v>
      </c>
      <c r="O4363" t="s">
        <v>78</v>
      </c>
      <c r="P4363" t="s">
        <v>1433</v>
      </c>
      <c r="Q4363" t="s"/>
      <c r="R4363" t="s">
        <v>79</v>
      </c>
      <c r="S4363" t="s">
        <v>179</v>
      </c>
      <c r="T4363" t="s">
        <v>81</v>
      </c>
      <c r="U4363" t="s">
        <v>82</v>
      </c>
      <c r="V4363" t="s">
        <v>83</v>
      </c>
      <c r="W4363" t="s">
        <v>84</v>
      </c>
      <c r="X4363" t="s"/>
      <c r="Y4363" t="s">
        <v>85</v>
      </c>
      <c r="Z4363">
        <f>HYPERLINK("https://hotel-media.eclerx.com/savepage/tk_15462413968223917_sr_189.html","info")</f>
        <v/>
      </c>
      <c r="AA4363" t="n">
        <v>228060</v>
      </c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60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2071803</v>
      </c>
      <c r="AZ4363" t="s">
        <v>1434</v>
      </c>
      <c r="BA4363" t="s"/>
      <c r="BB4363" t="n">
        <v>462863</v>
      </c>
      <c r="BC4363" t="n">
        <v>52.530071</v>
      </c>
      <c r="BD4363" t="n">
        <v>52.530071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1431</v>
      </c>
      <c r="F4364" t="n">
        <v>2173725</v>
      </c>
      <c r="G4364" t="s">
        <v>74</v>
      </c>
      <c r="H4364" t="s">
        <v>75</v>
      </c>
      <c r="I4364" t="s"/>
      <c r="J4364" t="s">
        <v>74</v>
      </c>
      <c r="K4364" t="n">
        <v>84</v>
      </c>
      <c r="L4364" t="s">
        <v>76</v>
      </c>
      <c r="M4364" t="s"/>
      <c r="N4364" t="s">
        <v>1392</v>
      </c>
      <c r="O4364" t="s">
        <v>78</v>
      </c>
      <c r="P4364" t="s">
        <v>1433</v>
      </c>
      <c r="Q4364" t="s"/>
      <c r="R4364" t="s">
        <v>79</v>
      </c>
      <c r="S4364" t="s">
        <v>179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>
        <f>HYPERLINK("https://hotel-media.eclerx.com/savepage/tk_15462413968223917_sr_189.html","info")</f>
        <v/>
      </c>
      <c r="AA4364" t="n">
        <v>228060</v>
      </c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60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2071803</v>
      </c>
      <c r="AZ4364" t="s">
        <v>1434</v>
      </c>
      <c r="BA4364" t="s"/>
      <c r="BB4364" t="n">
        <v>462863</v>
      </c>
      <c r="BC4364" t="n">
        <v>52.530071</v>
      </c>
      <c r="BD4364" t="n">
        <v>52.530071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1431</v>
      </c>
      <c r="F4365" t="n">
        <v>2173725</v>
      </c>
      <c r="G4365" t="s">
        <v>74</v>
      </c>
      <c r="H4365" t="s">
        <v>75</v>
      </c>
      <c r="I4365" t="s"/>
      <c r="J4365" t="s">
        <v>74</v>
      </c>
      <c r="K4365" t="n">
        <v>84</v>
      </c>
      <c r="L4365" t="s">
        <v>76</v>
      </c>
      <c r="M4365" t="s"/>
      <c r="N4365" t="s">
        <v>1436</v>
      </c>
      <c r="O4365" t="s">
        <v>78</v>
      </c>
      <c r="P4365" t="s">
        <v>1433</v>
      </c>
      <c r="Q4365" t="s"/>
      <c r="R4365" t="s">
        <v>79</v>
      </c>
      <c r="S4365" t="s">
        <v>179</v>
      </c>
      <c r="T4365" t="s">
        <v>81</v>
      </c>
      <c r="U4365" t="s">
        <v>82</v>
      </c>
      <c r="V4365" t="s">
        <v>83</v>
      </c>
      <c r="W4365" t="s">
        <v>84</v>
      </c>
      <c r="X4365" t="s"/>
      <c r="Y4365" t="s">
        <v>85</v>
      </c>
      <c r="Z4365">
        <f>HYPERLINK("https://hotel-media.eclerx.com/savepage/tk_15462413968223917_sr_189.html","info")</f>
        <v/>
      </c>
      <c r="AA4365" t="n">
        <v>228060</v>
      </c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60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n">
        <v>2071803</v>
      </c>
      <c r="AZ4365" t="s">
        <v>1434</v>
      </c>
      <c r="BA4365" t="s"/>
      <c r="BB4365" t="n">
        <v>462863</v>
      </c>
      <c r="BC4365" t="n">
        <v>52.530071</v>
      </c>
      <c r="BD4365" t="n">
        <v>52.530071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1431</v>
      </c>
      <c r="F4366" t="n">
        <v>2173725</v>
      </c>
      <c r="G4366" t="s">
        <v>74</v>
      </c>
      <c r="H4366" t="s">
        <v>75</v>
      </c>
      <c r="I4366" t="s"/>
      <c r="J4366" t="s">
        <v>74</v>
      </c>
      <c r="K4366" t="n">
        <v>84</v>
      </c>
      <c r="L4366" t="s">
        <v>76</v>
      </c>
      <c r="M4366" t="s"/>
      <c r="N4366" t="s">
        <v>1392</v>
      </c>
      <c r="O4366" t="s">
        <v>78</v>
      </c>
      <c r="P4366" t="s">
        <v>1433</v>
      </c>
      <c r="Q4366" t="s"/>
      <c r="R4366" t="s">
        <v>79</v>
      </c>
      <c r="S4366" t="s">
        <v>179</v>
      </c>
      <c r="T4366" t="s">
        <v>81</v>
      </c>
      <c r="U4366" t="s">
        <v>82</v>
      </c>
      <c r="V4366" t="s">
        <v>83</v>
      </c>
      <c r="W4366" t="s">
        <v>84</v>
      </c>
      <c r="X4366" t="s"/>
      <c r="Y4366" t="s">
        <v>85</v>
      </c>
      <c r="Z4366">
        <f>HYPERLINK("https://hotel-media.eclerx.com/savepage/tk_15462413968223917_sr_189.html","info")</f>
        <v/>
      </c>
      <c r="AA4366" t="n">
        <v>228060</v>
      </c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60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n">
        <v>2071803</v>
      </c>
      <c r="AZ4366" t="s">
        <v>1434</v>
      </c>
      <c r="BA4366" t="s"/>
      <c r="BB4366" t="n">
        <v>462863</v>
      </c>
      <c r="BC4366" t="n">
        <v>52.530071</v>
      </c>
      <c r="BD4366" t="n">
        <v>52.530071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1431</v>
      </c>
      <c r="F4367" t="n">
        <v>2173725</v>
      </c>
      <c r="G4367" t="s">
        <v>74</v>
      </c>
      <c r="H4367" t="s">
        <v>75</v>
      </c>
      <c r="I4367" t="s"/>
      <c r="J4367" t="s">
        <v>74</v>
      </c>
      <c r="K4367" t="n">
        <v>84</v>
      </c>
      <c r="L4367" t="s">
        <v>76</v>
      </c>
      <c r="M4367" t="s"/>
      <c r="N4367" t="s">
        <v>1436</v>
      </c>
      <c r="O4367" t="s">
        <v>78</v>
      </c>
      <c r="P4367" t="s">
        <v>1433</v>
      </c>
      <c r="Q4367" t="s"/>
      <c r="R4367" t="s">
        <v>79</v>
      </c>
      <c r="S4367" t="s">
        <v>179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>
        <f>HYPERLINK("https://hotel-media.eclerx.com/savepage/tk_15462413968223917_sr_189.html","info")</f>
        <v/>
      </c>
      <c r="AA4367" t="n">
        <v>228060</v>
      </c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60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n">
        <v>2071803</v>
      </c>
      <c r="AZ4367" t="s">
        <v>1434</v>
      </c>
      <c r="BA4367" t="s"/>
      <c r="BB4367" t="n">
        <v>462863</v>
      </c>
      <c r="BC4367" t="n">
        <v>52.530071</v>
      </c>
      <c r="BD4367" t="n">
        <v>52.530071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1431</v>
      </c>
      <c r="F4368" t="n">
        <v>2173725</v>
      </c>
      <c r="G4368" t="s">
        <v>74</v>
      </c>
      <c r="H4368" t="s">
        <v>75</v>
      </c>
      <c r="I4368" t="s"/>
      <c r="J4368" t="s">
        <v>74</v>
      </c>
      <c r="K4368" t="n">
        <v>84</v>
      </c>
      <c r="L4368" t="s">
        <v>76</v>
      </c>
      <c r="M4368" t="s"/>
      <c r="N4368" t="s">
        <v>1392</v>
      </c>
      <c r="O4368" t="s">
        <v>78</v>
      </c>
      <c r="P4368" t="s">
        <v>1433</v>
      </c>
      <c r="Q4368" t="s"/>
      <c r="R4368" t="s">
        <v>79</v>
      </c>
      <c r="S4368" t="s">
        <v>179</v>
      </c>
      <c r="T4368" t="s">
        <v>81</v>
      </c>
      <c r="U4368" t="s">
        <v>82</v>
      </c>
      <c r="V4368" t="s">
        <v>83</v>
      </c>
      <c r="W4368" t="s">
        <v>84</v>
      </c>
      <c r="X4368" t="s"/>
      <c r="Y4368" t="s">
        <v>85</v>
      </c>
      <c r="Z4368">
        <f>HYPERLINK("https://hotel-media.eclerx.com/savepage/tk_15462413968223917_sr_189.html","info")</f>
        <v/>
      </c>
      <c r="AA4368" t="n">
        <v>228060</v>
      </c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60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2071803</v>
      </c>
      <c r="AZ4368" t="s">
        <v>1434</v>
      </c>
      <c r="BA4368" t="s"/>
      <c r="BB4368" t="n">
        <v>462863</v>
      </c>
      <c r="BC4368" t="n">
        <v>52.530071</v>
      </c>
      <c r="BD4368" t="n">
        <v>52.530071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1431</v>
      </c>
      <c r="F4369" t="n">
        <v>2173725</v>
      </c>
      <c r="G4369" t="s">
        <v>74</v>
      </c>
      <c r="H4369" t="s">
        <v>75</v>
      </c>
      <c r="I4369" t="s"/>
      <c r="J4369" t="s">
        <v>74</v>
      </c>
      <c r="K4369" t="n">
        <v>87</v>
      </c>
      <c r="L4369" t="s">
        <v>76</v>
      </c>
      <c r="M4369" t="s"/>
      <c r="N4369" t="s">
        <v>1437</v>
      </c>
      <c r="O4369" t="s">
        <v>78</v>
      </c>
      <c r="P4369" t="s">
        <v>1433</v>
      </c>
      <c r="Q4369" t="s"/>
      <c r="R4369" t="s">
        <v>79</v>
      </c>
      <c r="S4369" t="s">
        <v>181</v>
      </c>
      <c r="T4369" t="s">
        <v>81</v>
      </c>
      <c r="U4369" t="s">
        <v>82</v>
      </c>
      <c r="V4369" t="s">
        <v>83</v>
      </c>
      <c r="W4369" t="s">
        <v>109</v>
      </c>
      <c r="X4369" t="s"/>
      <c r="Y4369" t="s">
        <v>85</v>
      </c>
      <c r="Z4369">
        <f>HYPERLINK("https://hotel-media.eclerx.com/savepage/tk_15462413968223917_sr_189.html","info")</f>
        <v/>
      </c>
      <c r="AA4369" t="n">
        <v>228060</v>
      </c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60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2071803</v>
      </c>
      <c r="AZ4369" t="s">
        <v>1434</v>
      </c>
      <c r="BA4369" t="s"/>
      <c r="BB4369" t="n">
        <v>462863</v>
      </c>
      <c r="BC4369" t="n">
        <v>52.530071</v>
      </c>
      <c r="BD4369" t="n">
        <v>52.530071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1431</v>
      </c>
      <c r="F4370" t="n">
        <v>2173725</v>
      </c>
      <c r="G4370" t="s">
        <v>74</v>
      </c>
      <c r="H4370" t="s">
        <v>75</v>
      </c>
      <c r="I4370" t="s"/>
      <c r="J4370" t="s">
        <v>74</v>
      </c>
      <c r="K4370" t="n">
        <v>87</v>
      </c>
      <c r="L4370" t="s">
        <v>76</v>
      </c>
      <c r="M4370" t="s"/>
      <c r="N4370" t="s">
        <v>1437</v>
      </c>
      <c r="O4370" t="s">
        <v>78</v>
      </c>
      <c r="P4370" t="s">
        <v>1433</v>
      </c>
      <c r="Q4370" t="s"/>
      <c r="R4370" t="s">
        <v>79</v>
      </c>
      <c r="S4370" t="s">
        <v>181</v>
      </c>
      <c r="T4370" t="s">
        <v>81</v>
      </c>
      <c r="U4370" t="s">
        <v>82</v>
      </c>
      <c r="V4370" t="s">
        <v>83</v>
      </c>
      <c r="W4370" t="s">
        <v>109</v>
      </c>
      <c r="X4370" t="s"/>
      <c r="Y4370" t="s">
        <v>85</v>
      </c>
      <c r="Z4370">
        <f>HYPERLINK("https://hotel-media.eclerx.com/savepage/tk_15462413968223917_sr_189.html","info")</f>
        <v/>
      </c>
      <c r="AA4370" t="n">
        <v>228060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60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2071803</v>
      </c>
      <c r="AZ4370" t="s">
        <v>1434</v>
      </c>
      <c r="BA4370" t="s"/>
      <c r="BB4370" t="n">
        <v>462863</v>
      </c>
      <c r="BC4370" t="n">
        <v>52.530071</v>
      </c>
      <c r="BD4370" t="n">
        <v>52.530071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1431</v>
      </c>
      <c r="F4371" t="n">
        <v>2173725</v>
      </c>
      <c r="G4371" t="s">
        <v>74</v>
      </c>
      <c r="H4371" t="s">
        <v>75</v>
      </c>
      <c r="I4371" t="s"/>
      <c r="J4371" t="s">
        <v>74</v>
      </c>
      <c r="K4371" t="n">
        <v>94</v>
      </c>
      <c r="L4371" t="s">
        <v>76</v>
      </c>
      <c r="M4371" t="s"/>
      <c r="N4371" t="s">
        <v>1438</v>
      </c>
      <c r="O4371" t="s">
        <v>78</v>
      </c>
      <c r="P4371" t="s">
        <v>1433</v>
      </c>
      <c r="Q4371" t="s"/>
      <c r="R4371" t="s">
        <v>79</v>
      </c>
      <c r="S4371" t="s">
        <v>589</v>
      </c>
      <c r="T4371" t="s">
        <v>81</v>
      </c>
      <c r="U4371" t="s">
        <v>82</v>
      </c>
      <c r="V4371" t="s">
        <v>83</v>
      </c>
      <c r="W4371" t="s">
        <v>109</v>
      </c>
      <c r="X4371" t="s"/>
      <c r="Y4371" t="s">
        <v>85</v>
      </c>
      <c r="Z4371">
        <f>HYPERLINK("https://hotel-media.eclerx.com/savepage/tk_15462413968223917_sr_189.html","info")</f>
        <v/>
      </c>
      <c r="AA4371" t="n">
        <v>228060</v>
      </c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60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2071803</v>
      </c>
      <c r="AZ4371" t="s">
        <v>1434</v>
      </c>
      <c r="BA4371" t="s"/>
      <c r="BB4371" t="n">
        <v>462863</v>
      </c>
      <c r="BC4371" t="n">
        <v>52.530071</v>
      </c>
      <c r="BD4371" t="n">
        <v>52.530071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1431</v>
      </c>
      <c r="F4372" t="n">
        <v>2173725</v>
      </c>
      <c r="G4372" t="s">
        <v>74</v>
      </c>
      <c r="H4372" t="s">
        <v>75</v>
      </c>
      <c r="I4372" t="s"/>
      <c r="J4372" t="s">
        <v>74</v>
      </c>
      <c r="K4372" t="n">
        <v>96</v>
      </c>
      <c r="L4372" t="s">
        <v>76</v>
      </c>
      <c r="M4372" t="s"/>
      <c r="N4372" t="s">
        <v>1435</v>
      </c>
      <c r="O4372" t="s">
        <v>78</v>
      </c>
      <c r="P4372" t="s">
        <v>1433</v>
      </c>
      <c r="Q4372" t="s"/>
      <c r="R4372" t="s">
        <v>79</v>
      </c>
      <c r="S4372" t="s">
        <v>725</v>
      </c>
      <c r="T4372" t="s">
        <v>81</v>
      </c>
      <c r="U4372" t="s">
        <v>82</v>
      </c>
      <c r="V4372" t="s">
        <v>83</v>
      </c>
      <c r="W4372" t="s">
        <v>84</v>
      </c>
      <c r="X4372" t="s"/>
      <c r="Y4372" t="s">
        <v>85</v>
      </c>
      <c r="Z4372">
        <f>HYPERLINK("https://hotel-media.eclerx.com/savepage/tk_15462413968223917_sr_189.html","info")</f>
        <v/>
      </c>
      <c r="AA4372" t="n">
        <v>228060</v>
      </c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60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2071803</v>
      </c>
      <c r="AZ4372" t="s">
        <v>1434</v>
      </c>
      <c r="BA4372" t="s"/>
      <c r="BB4372" t="n">
        <v>462863</v>
      </c>
      <c r="BC4372" t="n">
        <v>52.530071</v>
      </c>
      <c r="BD4372" t="n">
        <v>52.530071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1431</v>
      </c>
      <c r="F4373" t="n">
        <v>2173725</v>
      </c>
      <c r="G4373" t="s">
        <v>74</v>
      </c>
      <c r="H4373" t="s">
        <v>75</v>
      </c>
      <c r="I4373" t="s"/>
      <c r="J4373" t="s">
        <v>74</v>
      </c>
      <c r="K4373" t="n">
        <v>96</v>
      </c>
      <c r="L4373" t="s">
        <v>76</v>
      </c>
      <c r="M4373" t="s"/>
      <c r="N4373" t="s">
        <v>1391</v>
      </c>
      <c r="O4373" t="s">
        <v>78</v>
      </c>
      <c r="P4373" t="s">
        <v>1433</v>
      </c>
      <c r="Q4373" t="s"/>
      <c r="R4373" t="s">
        <v>79</v>
      </c>
      <c r="S4373" t="s">
        <v>725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>
        <f>HYPERLINK("https://hotel-media.eclerx.com/savepage/tk_15462413968223917_sr_189.html","info")</f>
        <v/>
      </c>
      <c r="AA4373" t="n">
        <v>228060</v>
      </c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60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2071803</v>
      </c>
      <c r="AZ4373" t="s">
        <v>1434</v>
      </c>
      <c r="BA4373" t="s"/>
      <c r="BB4373" t="n">
        <v>462863</v>
      </c>
      <c r="BC4373" t="n">
        <v>52.530071</v>
      </c>
      <c r="BD4373" t="n">
        <v>52.530071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1431</v>
      </c>
      <c r="F4374" t="n">
        <v>2173725</v>
      </c>
      <c r="G4374" t="s">
        <v>74</v>
      </c>
      <c r="H4374" t="s">
        <v>75</v>
      </c>
      <c r="I4374" t="s"/>
      <c r="J4374" t="s">
        <v>74</v>
      </c>
      <c r="K4374" t="n">
        <v>104</v>
      </c>
      <c r="L4374" t="s">
        <v>76</v>
      </c>
      <c r="M4374" t="s"/>
      <c r="N4374" t="s">
        <v>1437</v>
      </c>
      <c r="O4374" t="s">
        <v>78</v>
      </c>
      <c r="P4374" t="s">
        <v>1433</v>
      </c>
      <c r="Q4374" t="s"/>
      <c r="R4374" t="s">
        <v>79</v>
      </c>
      <c r="S4374" t="s">
        <v>184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>
        <f>HYPERLINK("https://hotel-media.eclerx.com/savepage/tk_15462413968223917_sr_189.html","info")</f>
        <v/>
      </c>
      <c r="AA4374" t="n">
        <v>228060</v>
      </c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60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2071803</v>
      </c>
      <c r="AZ4374" t="s">
        <v>1434</v>
      </c>
      <c r="BA4374" t="s"/>
      <c r="BB4374" t="n">
        <v>462863</v>
      </c>
      <c r="BC4374" t="n">
        <v>52.530071</v>
      </c>
      <c r="BD4374" t="n">
        <v>52.530071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1431</v>
      </c>
      <c r="F4375" t="n">
        <v>2173725</v>
      </c>
      <c r="G4375" t="s">
        <v>74</v>
      </c>
      <c r="H4375" t="s">
        <v>75</v>
      </c>
      <c r="I4375" t="s"/>
      <c r="J4375" t="s">
        <v>74</v>
      </c>
      <c r="K4375" t="n">
        <v>104</v>
      </c>
      <c r="L4375" t="s">
        <v>76</v>
      </c>
      <c r="M4375" t="s"/>
      <c r="N4375" t="s">
        <v>1437</v>
      </c>
      <c r="O4375" t="s">
        <v>78</v>
      </c>
      <c r="P4375" t="s">
        <v>1433</v>
      </c>
      <c r="Q4375" t="s"/>
      <c r="R4375" t="s">
        <v>79</v>
      </c>
      <c r="S4375" t="s">
        <v>184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>
        <f>HYPERLINK("https://hotel-media.eclerx.com/savepage/tk_15462413968223917_sr_189.html","info")</f>
        <v/>
      </c>
      <c r="AA4375" t="n">
        <v>228060</v>
      </c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60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2071803</v>
      </c>
      <c r="AZ4375" t="s">
        <v>1434</v>
      </c>
      <c r="BA4375" t="s"/>
      <c r="BB4375" t="n">
        <v>462863</v>
      </c>
      <c r="BC4375" t="n">
        <v>52.530071</v>
      </c>
      <c r="BD4375" t="n">
        <v>52.530071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1431</v>
      </c>
      <c r="F4376" t="n">
        <v>2173725</v>
      </c>
      <c r="G4376" t="s">
        <v>74</v>
      </c>
      <c r="H4376" t="s">
        <v>75</v>
      </c>
      <c r="I4376" t="s"/>
      <c r="J4376" t="s">
        <v>74</v>
      </c>
      <c r="K4376" t="n">
        <v>104</v>
      </c>
      <c r="L4376" t="s">
        <v>76</v>
      </c>
      <c r="M4376" t="s"/>
      <c r="N4376" t="s">
        <v>1437</v>
      </c>
      <c r="O4376" t="s">
        <v>78</v>
      </c>
      <c r="P4376" t="s">
        <v>1433</v>
      </c>
      <c r="Q4376" t="s"/>
      <c r="R4376" t="s">
        <v>79</v>
      </c>
      <c r="S4376" t="s">
        <v>184</v>
      </c>
      <c r="T4376" t="s">
        <v>81</v>
      </c>
      <c r="U4376" t="s">
        <v>82</v>
      </c>
      <c r="V4376" t="s">
        <v>83</v>
      </c>
      <c r="W4376" t="s">
        <v>84</v>
      </c>
      <c r="X4376" t="s"/>
      <c r="Y4376" t="s">
        <v>85</v>
      </c>
      <c r="Z4376">
        <f>HYPERLINK("https://hotel-media.eclerx.com/savepage/tk_15462413968223917_sr_189.html","info")</f>
        <v/>
      </c>
      <c r="AA4376" t="n">
        <v>228060</v>
      </c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60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2071803</v>
      </c>
      <c r="AZ4376" t="s">
        <v>1434</v>
      </c>
      <c r="BA4376" t="s"/>
      <c r="BB4376" t="n">
        <v>462863</v>
      </c>
      <c r="BC4376" t="n">
        <v>52.530071</v>
      </c>
      <c r="BD4376" t="n">
        <v>52.530071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1700</v>
      </c>
      <c r="F4377" t="n">
        <v>-1</v>
      </c>
      <c r="G4377" t="s">
        <v>74</v>
      </c>
      <c r="H4377" t="s">
        <v>75</v>
      </c>
      <c r="I4377" t="s"/>
      <c r="J4377" t="s">
        <v>74</v>
      </c>
      <c r="K4377" t="n">
        <v>80.09999999999999</v>
      </c>
      <c r="L4377" t="s">
        <v>76</v>
      </c>
      <c r="M4377" t="s"/>
      <c r="N4377" t="s">
        <v>93</v>
      </c>
      <c r="O4377" t="s">
        <v>78</v>
      </c>
      <c r="P4377" t="s">
        <v>1700</v>
      </c>
      <c r="Q4377" t="s"/>
      <c r="R4377" t="s">
        <v>112</v>
      </c>
      <c r="S4377" t="s">
        <v>239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>
        <f>HYPERLINK("https://hotel-media.eclerx.com/savepage/tk_15462414154991698_sr_188.html","info")</f>
        <v/>
      </c>
      <c r="AA4377" t="n">
        <v>-2650903</v>
      </c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78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2650903</v>
      </c>
      <c r="AZ4377" t="s">
        <v>1701</v>
      </c>
      <c r="BA4377" t="s"/>
      <c r="BB4377" t="n">
        <v>584085</v>
      </c>
      <c r="BC4377" t="n">
        <v>52.47379</v>
      </c>
      <c r="BD4377" t="n">
        <v>52.47379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1700</v>
      </c>
      <c r="F4378" t="n">
        <v>-1</v>
      </c>
      <c r="G4378" t="s">
        <v>74</v>
      </c>
      <c r="H4378" t="s">
        <v>75</v>
      </c>
      <c r="I4378" t="s"/>
      <c r="J4378" t="s">
        <v>74</v>
      </c>
      <c r="K4378" t="n">
        <v>89</v>
      </c>
      <c r="L4378" t="s">
        <v>76</v>
      </c>
      <c r="M4378" t="s"/>
      <c r="N4378" t="s">
        <v>95</v>
      </c>
      <c r="O4378" t="s">
        <v>78</v>
      </c>
      <c r="P4378" t="s">
        <v>1700</v>
      </c>
      <c r="Q4378" t="s"/>
      <c r="R4378" t="s">
        <v>112</v>
      </c>
      <c r="S4378" t="s">
        <v>1179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>
        <f>HYPERLINK("https://hotel-media.eclerx.com/savepage/tk_15462414154991698_sr_188.html","info")</f>
        <v/>
      </c>
      <c r="AA4378" t="n">
        <v>-2650903</v>
      </c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78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2650903</v>
      </c>
      <c r="AZ4378" t="s">
        <v>1701</v>
      </c>
      <c r="BA4378" t="s"/>
      <c r="BB4378" t="n">
        <v>584085</v>
      </c>
      <c r="BC4378" t="n">
        <v>52.47379</v>
      </c>
      <c r="BD4378" t="n">
        <v>52.47379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1700</v>
      </c>
      <c r="F4379" t="n">
        <v>-1</v>
      </c>
      <c r="G4379" t="s">
        <v>74</v>
      </c>
      <c r="H4379" t="s">
        <v>75</v>
      </c>
      <c r="I4379" t="s"/>
      <c r="J4379" t="s">
        <v>74</v>
      </c>
      <c r="K4379" t="n">
        <v>89.01000000000001</v>
      </c>
      <c r="L4379" t="s">
        <v>76</v>
      </c>
      <c r="M4379" t="s"/>
      <c r="N4379" t="s">
        <v>684</v>
      </c>
      <c r="O4379" t="s">
        <v>78</v>
      </c>
      <c r="P4379" t="s">
        <v>1700</v>
      </c>
      <c r="Q4379" t="s"/>
      <c r="R4379" t="s">
        <v>112</v>
      </c>
      <c r="S4379" t="s">
        <v>476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>
        <f>HYPERLINK("https://hotel-media.eclerx.com/savepage/tk_15462414154991698_sr_188.html","info")</f>
        <v/>
      </c>
      <c r="AA4379" t="n">
        <v>-2650903</v>
      </c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78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2650903</v>
      </c>
      <c r="AZ4379" t="s">
        <v>1701</v>
      </c>
      <c r="BA4379" t="s"/>
      <c r="BB4379" t="n">
        <v>584085</v>
      </c>
      <c r="BC4379" t="n">
        <v>52.47379</v>
      </c>
      <c r="BD4379" t="n">
        <v>52.47379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1700</v>
      </c>
      <c r="F4380" t="n">
        <v>-1</v>
      </c>
      <c r="G4380" t="s">
        <v>74</v>
      </c>
      <c r="H4380" t="s">
        <v>75</v>
      </c>
      <c r="I4380" t="s"/>
      <c r="J4380" t="s">
        <v>74</v>
      </c>
      <c r="K4380" t="n">
        <v>99</v>
      </c>
      <c r="L4380" t="s">
        <v>76</v>
      </c>
      <c r="M4380" t="s"/>
      <c r="N4380" t="s">
        <v>201</v>
      </c>
      <c r="O4380" t="s">
        <v>78</v>
      </c>
      <c r="P4380" t="s">
        <v>1700</v>
      </c>
      <c r="Q4380" t="s"/>
      <c r="R4380" t="s">
        <v>112</v>
      </c>
      <c r="S4380" t="s">
        <v>200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>
        <f>HYPERLINK("https://hotel-media.eclerx.com/savepage/tk_15462414154991698_sr_188.html","info")</f>
        <v/>
      </c>
      <c r="AA4380" t="n">
        <v>-2650903</v>
      </c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78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2650903</v>
      </c>
      <c r="AZ4380" t="s">
        <v>1701</v>
      </c>
      <c r="BA4380" t="s"/>
      <c r="BB4380" t="n">
        <v>584085</v>
      </c>
      <c r="BC4380" t="n">
        <v>52.47379</v>
      </c>
      <c r="BD4380" t="n">
        <v>52.47379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1700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120.6</v>
      </c>
      <c r="L4381" t="s">
        <v>76</v>
      </c>
      <c r="M4381" t="s"/>
      <c r="N4381" t="s">
        <v>475</v>
      </c>
      <c r="O4381" t="s">
        <v>78</v>
      </c>
      <c r="P4381" t="s">
        <v>1700</v>
      </c>
      <c r="Q4381" t="s"/>
      <c r="R4381" t="s">
        <v>112</v>
      </c>
      <c r="S4381" t="s">
        <v>1702</v>
      </c>
      <c r="T4381" t="s">
        <v>81</v>
      </c>
      <c r="U4381" t="s">
        <v>82</v>
      </c>
      <c r="V4381" t="s">
        <v>83</v>
      </c>
      <c r="W4381" t="s">
        <v>84</v>
      </c>
      <c r="X4381" t="s"/>
      <c r="Y4381" t="s">
        <v>85</v>
      </c>
      <c r="Z4381">
        <f>HYPERLINK("https://hotel-media.eclerx.com/savepage/tk_15462414154991698_sr_188.html","info")</f>
        <v/>
      </c>
      <c r="AA4381" t="n">
        <v>-2650903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78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2650903</v>
      </c>
      <c r="AZ4381" t="s">
        <v>1701</v>
      </c>
      <c r="BA4381" t="s"/>
      <c r="BB4381" t="n">
        <v>584085</v>
      </c>
      <c r="BC4381" t="n">
        <v>52.47379</v>
      </c>
      <c r="BD4381" t="n">
        <v>52.47379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1700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134</v>
      </c>
      <c r="L4382" t="s">
        <v>76</v>
      </c>
      <c r="M4382" t="s"/>
      <c r="N4382" t="s">
        <v>203</v>
      </c>
      <c r="O4382" t="s">
        <v>78</v>
      </c>
      <c r="P4382" t="s">
        <v>1700</v>
      </c>
      <c r="Q4382" t="s"/>
      <c r="R4382" t="s">
        <v>112</v>
      </c>
      <c r="S4382" t="s">
        <v>994</v>
      </c>
      <c r="T4382" t="s">
        <v>81</v>
      </c>
      <c r="U4382" t="s">
        <v>82</v>
      </c>
      <c r="V4382" t="s">
        <v>83</v>
      </c>
      <c r="W4382" t="s">
        <v>84</v>
      </c>
      <c r="X4382" t="s"/>
      <c r="Y4382" t="s">
        <v>85</v>
      </c>
      <c r="Z4382">
        <f>HYPERLINK("https://hotel-media.eclerx.com/savepage/tk_15462414154991698_sr_188.html","info")</f>
        <v/>
      </c>
      <c r="AA4382" t="n">
        <v>-2650903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78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2650903</v>
      </c>
      <c r="AZ4382" t="s">
        <v>1701</v>
      </c>
      <c r="BA4382" t="s"/>
      <c r="BB4382" t="n">
        <v>584085</v>
      </c>
      <c r="BC4382" t="n">
        <v>52.47379</v>
      </c>
      <c r="BD4382" t="n">
        <v>52.47379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1680</v>
      </c>
      <c r="B4383" t="s">
        <v>71</v>
      </c>
      <c r="C4383" t="s">
        <v>72</v>
      </c>
      <c r="D4383" t="n">
        <v>2</v>
      </c>
      <c r="E4383" t="s">
        <v>671</v>
      </c>
      <c r="F4383" t="n">
        <v>1603081</v>
      </c>
      <c r="G4383" t="s">
        <v>74</v>
      </c>
      <c r="H4383" t="s">
        <v>75</v>
      </c>
      <c r="I4383" t="s"/>
      <c r="J4383" t="s">
        <v>74</v>
      </c>
      <c r="K4383" t="n">
        <v>55.8</v>
      </c>
      <c r="L4383" t="s">
        <v>76</v>
      </c>
      <c r="M4383" t="s"/>
      <c r="N4383" t="s">
        <v>95</v>
      </c>
      <c r="O4383" t="s">
        <v>78</v>
      </c>
      <c r="P4383" t="s">
        <v>672</v>
      </c>
      <c r="Q4383" t="s"/>
      <c r="R4383" t="s">
        <v>171</v>
      </c>
      <c r="S4383" t="s">
        <v>673</v>
      </c>
      <c r="T4383" t="s">
        <v>81</v>
      </c>
      <c r="U4383" t="s">
        <v>82</v>
      </c>
      <c r="V4383" t="s">
        <v>83</v>
      </c>
      <c r="W4383" t="s">
        <v>109</v>
      </c>
      <c r="X4383" t="s"/>
      <c r="Y4383" t="s">
        <v>85</v>
      </c>
      <c r="Z4383">
        <f>HYPERLINK("https://hotel-media.eclerx.com/savepage/tk_15462426302630148_sr_188.html","info")</f>
        <v/>
      </c>
      <c r="AA4383" t="n">
        <v>255629</v>
      </c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299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937982</v>
      </c>
      <c r="AZ4383" t="s">
        <v>674</v>
      </c>
      <c r="BA4383" t="s"/>
      <c r="BB4383" t="n">
        <v>545770</v>
      </c>
      <c r="BC4383" t="n">
        <v>52.495216</v>
      </c>
      <c r="BD4383" t="n">
        <v>52.495216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1680</v>
      </c>
      <c r="B4384" t="s">
        <v>71</v>
      </c>
      <c r="C4384" t="s">
        <v>72</v>
      </c>
      <c r="D4384" t="n">
        <v>2</v>
      </c>
      <c r="E4384" t="s">
        <v>671</v>
      </c>
      <c r="F4384" t="n">
        <v>1603081</v>
      </c>
      <c r="G4384" t="s">
        <v>74</v>
      </c>
      <c r="H4384" t="s">
        <v>75</v>
      </c>
      <c r="I4384" t="s"/>
      <c r="J4384" t="s">
        <v>74</v>
      </c>
      <c r="K4384" t="n">
        <v>63.9</v>
      </c>
      <c r="L4384" t="s">
        <v>76</v>
      </c>
      <c r="M4384" t="s"/>
      <c r="N4384" t="s">
        <v>201</v>
      </c>
      <c r="O4384" t="s">
        <v>78</v>
      </c>
      <c r="P4384" t="s">
        <v>672</v>
      </c>
      <c r="Q4384" t="s"/>
      <c r="R4384" t="s">
        <v>171</v>
      </c>
      <c r="S4384" t="s">
        <v>278</v>
      </c>
      <c r="T4384" t="s">
        <v>81</v>
      </c>
      <c r="U4384" t="s">
        <v>82</v>
      </c>
      <c r="V4384" t="s">
        <v>83</v>
      </c>
      <c r="W4384" t="s">
        <v>109</v>
      </c>
      <c r="X4384" t="s"/>
      <c r="Y4384" t="s">
        <v>85</v>
      </c>
      <c r="Z4384">
        <f>HYPERLINK("https://hotel-media.eclerx.com/savepage/tk_15462426302630148_sr_188.html","info")</f>
        <v/>
      </c>
      <c r="AA4384" t="n">
        <v>255629</v>
      </c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299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937982</v>
      </c>
      <c r="AZ4384" t="s">
        <v>674</v>
      </c>
      <c r="BA4384" t="s"/>
      <c r="BB4384" t="n">
        <v>545770</v>
      </c>
      <c r="BC4384" t="n">
        <v>52.495216</v>
      </c>
      <c r="BD4384" t="n">
        <v>52.495216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1680</v>
      </c>
      <c r="B4385" t="s">
        <v>71</v>
      </c>
      <c r="C4385" t="s">
        <v>72</v>
      </c>
      <c r="D4385" t="n">
        <v>2</v>
      </c>
      <c r="E4385" t="s">
        <v>671</v>
      </c>
      <c r="F4385" t="n">
        <v>1603081</v>
      </c>
      <c r="G4385" t="s">
        <v>74</v>
      </c>
      <c r="H4385" t="s">
        <v>75</v>
      </c>
      <c r="I4385" t="s"/>
      <c r="J4385" t="s">
        <v>74</v>
      </c>
      <c r="K4385" t="n">
        <v>82.5</v>
      </c>
      <c r="L4385" t="s">
        <v>76</v>
      </c>
      <c r="M4385" t="s"/>
      <c r="N4385" t="s">
        <v>544</v>
      </c>
      <c r="O4385" t="s">
        <v>78</v>
      </c>
      <c r="P4385" t="s">
        <v>672</v>
      </c>
      <c r="Q4385" t="s"/>
      <c r="R4385" t="s">
        <v>171</v>
      </c>
      <c r="S4385" t="s">
        <v>675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>
        <f>HYPERLINK("https://hotel-media.eclerx.com/savepage/tk_15462426302630148_sr_188.html","info")</f>
        <v/>
      </c>
      <c r="AA4385" t="n">
        <v>255629</v>
      </c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299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937982</v>
      </c>
      <c r="AZ4385" t="s">
        <v>674</v>
      </c>
      <c r="BA4385" t="s"/>
      <c r="BB4385" t="n">
        <v>545770</v>
      </c>
      <c r="BC4385" t="n">
        <v>52.495216</v>
      </c>
      <c r="BD4385" t="n">
        <v>52.495216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1680</v>
      </c>
      <c r="B4386" t="s">
        <v>71</v>
      </c>
      <c r="C4386" t="s">
        <v>72</v>
      </c>
      <c r="D4386" t="n">
        <v>2</v>
      </c>
      <c r="E4386" t="s">
        <v>671</v>
      </c>
      <c r="F4386" t="n">
        <v>1603081</v>
      </c>
      <c r="G4386" t="s">
        <v>74</v>
      </c>
      <c r="H4386" t="s">
        <v>75</v>
      </c>
      <c r="I4386" t="s"/>
      <c r="J4386" t="s">
        <v>74</v>
      </c>
      <c r="K4386" t="n">
        <v>88</v>
      </c>
      <c r="L4386" t="s">
        <v>76</v>
      </c>
      <c r="M4386" t="s"/>
      <c r="N4386" t="s">
        <v>544</v>
      </c>
      <c r="O4386" t="s">
        <v>78</v>
      </c>
      <c r="P4386" t="s">
        <v>672</v>
      </c>
      <c r="Q4386" t="s"/>
      <c r="R4386" t="s">
        <v>171</v>
      </c>
      <c r="S4386" t="s">
        <v>214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>
        <f>HYPERLINK("https://hotel-media.eclerx.com/savepage/tk_15462426302630148_sr_188.html","info")</f>
        <v/>
      </c>
      <c r="AA4386" t="n">
        <v>255629</v>
      </c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299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937982</v>
      </c>
      <c r="AZ4386" t="s">
        <v>674</v>
      </c>
      <c r="BA4386" t="s"/>
      <c r="BB4386" t="n">
        <v>545770</v>
      </c>
      <c r="BC4386" t="n">
        <v>52.495216</v>
      </c>
      <c r="BD4386" t="n">
        <v>52.495216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2619</v>
      </c>
      <c r="F4387" t="n">
        <v>-1</v>
      </c>
      <c r="G4387" t="s">
        <v>74</v>
      </c>
      <c r="H4387" t="s">
        <v>75</v>
      </c>
      <c r="I4387" t="s"/>
      <c r="J4387" t="s">
        <v>74</v>
      </c>
      <c r="K4387" t="n">
        <v>70.01000000000001</v>
      </c>
      <c r="L4387" t="s">
        <v>76</v>
      </c>
      <c r="M4387" t="s"/>
      <c r="N4387" t="s">
        <v>2620</v>
      </c>
      <c r="O4387" t="s">
        <v>78</v>
      </c>
      <c r="P4387" t="s">
        <v>2619</v>
      </c>
      <c r="Q4387" t="s"/>
      <c r="R4387" t="s">
        <v>171</v>
      </c>
      <c r="S4387" t="s">
        <v>355</v>
      </c>
      <c r="T4387" t="s">
        <v>81</v>
      </c>
      <c r="U4387" t="s">
        <v>82</v>
      </c>
      <c r="V4387" t="s">
        <v>83</v>
      </c>
      <c r="W4387" t="s">
        <v>109</v>
      </c>
      <c r="X4387" t="s"/>
      <c r="Y4387" t="s">
        <v>85</v>
      </c>
      <c r="Z4387">
        <f>HYPERLINK("https://hotel-media.eclerx.com/savepage/tk_15462421712223284_sr_188.html","info")</f>
        <v/>
      </c>
      <c r="AA4387" t="n">
        <v>-2071779</v>
      </c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488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2071779</v>
      </c>
      <c r="AZ4387" t="s">
        <v>2621</v>
      </c>
      <c r="BA4387" t="s"/>
      <c r="BB4387" t="n">
        <v>391214</v>
      </c>
      <c r="BC4387" t="n">
        <v>52.498184</v>
      </c>
      <c r="BD4387" t="n">
        <v>52.498184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2619</v>
      </c>
      <c r="F4388" t="n">
        <v>-1</v>
      </c>
      <c r="G4388" t="s">
        <v>74</v>
      </c>
      <c r="H4388" t="s">
        <v>75</v>
      </c>
      <c r="I4388" t="s"/>
      <c r="J4388" t="s">
        <v>74</v>
      </c>
      <c r="K4388" t="n">
        <v>125</v>
      </c>
      <c r="L4388" t="s">
        <v>76</v>
      </c>
      <c r="M4388" t="s"/>
      <c r="N4388" t="s">
        <v>2622</v>
      </c>
      <c r="O4388" t="s">
        <v>78</v>
      </c>
      <c r="P4388" t="s">
        <v>2619</v>
      </c>
      <c r="Q4388" t="s"/>
      <c r="R4388" t="s">
        <v>171</v>
      </c>
      <c r="S4388" t="s">
        <v>645</v>
      </c>
      <c r="T4388" t="s">
        <v>81</v>
      </c>
      <c r="U4388" t="s">
        <v>82</v>
      </c>
      <c r="V4388" t="s">
        <v>83</v>
      </c>
      <c r="W4388" t="s">
        <v>109</v>
      </c>
      <c r="X4388" t="s"/>
      <c r="Y4388" t="s">
        <v>85</v>
      </c>
      <c r="Z4388">
        <f>HYPERLINK("https://hotel-media.eclerx.com/savepage/tk_15462421712223284_sr_188.html","info")</f>
        <v/>
      </c>
      <c r="AA4388" t="n">
        <v>-2071779</v>
      </c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488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2071779</v>
      </c>
      <c r="AZ4388" t="s">
        <v>2621</v>
      </c>
      <c r="BA4388" t="s"/>
      <c r="BB4388" t="n">
        <v>391214</v>
      </c>
      <c r="BC4388" t="n">
        <v>52.498184</v>
      </c>
      <c r="BD4388" t="n">
        <v>52.498184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2738</v>
      </c>
      <c r="F4389" t="n">
        <v>-1</v>
      </c>
      <c r="G4389" t="s">
        <v>74</v>
      </c>
      <c r="H4389" t="s">
        <v>75</v>
      </c>
      <c r="I4389" t="s"/>
      <c r="J4389" t="s">
        <v>74</v>
      </c>
      <c r="K4389" t="n">
        <v>84</v>
      </c>
      <c r="L4389" t="s">
        <v>76</v>
      </c>
      <c r="M4389" t="s"/>
      <c r="N4389" t="s">
        <v>2739</v>
      </c>
      <c r="O4389" t="s">
        <v>78</v>
      </c>
      <c r="P4389" t="s">
        <v>2738</v>
      </c>
      <c r="Q4389" t="s"/>
      <c r="R4389" t="s">
        <v>171</v>
      </c>
      <c r="S4389" t="s">
        <v>179</v>
      </c>
      <c r="T4389" t="s">
        <v>81</v>
      </c>
      <c r="U4389" t="s">
        <v>82</v>
      </c>
      <c r="V4389" t="s">
        <v>83</v>
      </c>
      <c r="W4389" t="s">
        <v>109</v>
      </c>
      <c r="X4389" t="s"/>
      <c r="Y4389" t="s">
        <v>85</v>
      </c>
      <c r="Z4389">
        <f>HYPERLINK("https://hotel-media.eclerx.com/savepage/tk_15462414190517316_sr_188.html","info")</f>
        <v/>
      </c>
      <c r="AA4389" t="n">
        <v>-937878</v>
      </c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80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937878</v>
      </c>
      <c r="AZ4389" t="s">
        <v>2740</v>
      </c>
      <c r="BA4389" t="s"/>
      <c r="BB4389" t="n">
        <v>2642</v>
      </c>
      <c r="BC4389" t="n">
        <v>52.511793</v>
      </c>
      <c r="BD4389" t="n">
        <v>52.511793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2738</v>
      </c>
      <c r="F4390" t="n">
        <v>-1</v>
      </c>
      <c r="G4390" t="s">
        <v>74</v>
      </c>
      <c r="H4390" t="s">
        <v>75</v>
      </c>
      <c r="I4390" t="s"/>
      <c r="J4390" t="s">
        <v>74</v>
      </c>
      <c r="K4390" t="n">
        <v>94</v>
      </c>
      <c r="L4390" t="s">
        <v>76</v>
      </c>
      <c r="M4390" t="s"/>
      <c r="N4390" t="s">
        <v>2741</v>
      </c>
      <c r="O4390" t="s">
        <v>78</v>
      </c>
      <c r="P4390" t="s">
        <v>2738</v>
      </c>
      <c r="Q4390" t="s"/>
      <c r="R4390" t="s">
        <v>171</v>
      </c>
      <c r="S4390" t="s">
        <v>589</v>
      </c>
      <c r="T4390" t="s">
        <v>81</v>
      </c>
      <c r="U4390" t="s">
        <v>82</v>
      </c>
      <c r="V4390" t="s">
        <v>83</v>
      </c>
      <c r="W4390" t="s">
        <v>109</v>
      </c>
      <c r="X4390" t="s"/>
      <c r="Y4390" t="s">
        <v>85</v>
      </c>
      <c r="Z4390">
        <f>HYPERLINK("https://hotel-media.eclerx.com/savepage/tk_15462414190517316_sr_188.html","info")</f>
        <v/>
      </c>
      <c r="AA4390" t="n">
        <v>-937878</v>
      </c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80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937878</v>
      </c>
      <c r="AZ4390" t="s">
        <v>2740</v>
      </c>
      <c r="BA4390" t="s"/>
      <c r="BB4390" t="n">
        <v>2642</v>
      </c>
      <c r="BC4390" t="n">
        <v>52.511793</v>
      </c>
      <c r="BD4390" t="n">
        <v>52.511793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2738</v>
      </c>
      <c r="F4391" t="n">
        <v>-1</v>
      </c>
      <c r="G4391" t="s">
        <v>74</v>
      </c>
      <c r="H4391" t="s">
        <v>75</v>
      </c>
      <c r="I4391" t="s"/>
      <c r="J4391" t="s">
        <v>74</v>
      </c>
      <c r="K4391" t="n">
        <v>104</v>
      </c>
      <c r="L4391" t="s">
        <v>76</v>
      </c>
      <c r="M4391" t="s"/>
      <c r="N4391" t="s">
        <v>2742</v>
      </c>
      <c r="O4391" t="s">
        <v>78</v>
      </c>
      <c r="P4391" t="s">
        <v>2738</v>
      </c>
      <c r="Q4391" t="s"/>
      <c r="R4391" t="s">
        <v>171</v>
      </c>
      <c r="S4391" t="s">
        <v>184</v>
      </c>
      <c r="T4391" t="s">
        <v>81</v>
      </c>
      <c r="U4391" t="s">
        <v>82</v>
      </c>
      <c r="V4391" t="s">
        <v>83</v>
      </c>
      <c r="W4391" t="s">
        <v>109</v>
      </c>
      <c r="X4391" t="s"/>
      <c r="Y4391" t="s">
        <v>85</v>
      </c>
      <c r="Z4391">
        <f>HYPERLINK("https://hotel-media.eclerx.com/savepage/tk_15462414190517316_sr_188.html","info")</f>
        <v/>
      </c>
      <c r="AA4391" t="n">
        <v>-937878</v>
      </c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80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937878</v>
      </c>
      <c r="AZ4391" t="s">
        <v>2740</v>
      </c>
      <c r="BA4391" t="s"/>
      <c r="BB4391" t="n">
        <v>2642</v>
      </c>
      <c r="BC4391" t="n">
        <v>52.511793</v>
      </c>
      <c r="BD4391" t="n">
        <v>52.511793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2411</v>
      </c>
      <c r="F4392" t="n">
        <v>-1</v>
      </c>
      <c r="G4392" t="s">
        <v>74</v>
      </c>
      <c r="H4392" t="s">
        <v>75</v>
      </c>
      <c r="I4392" t="s"/>
      <c r="J4392" t="s">
        <v>74</v>
      </c>
      <c r="K4392" t="n">
        <v>92.40000000000001</v>
      </c>
      <c r="L4392" t="s">
        <v>76</v>
      </c>
      <c r="M4392" t="s"/>
      <c r="N4392" t="s">
        <v>93</v>
      </c>
      <c r="O4392" t="s">
        <v>78</v>
      </c>
      <c r="P4392" t="s">
        <v>2411</v>
      </c>
      <c r="Q4392" t="s"/>
      <c r="R4392" t="s">
        <v>112</v>
      </c>
      <c r="S4392" t="s">
        <v>1044</v>
      </c>
      <c r="T4392" t="s">
        <v>81</v>
      </c>
      <c r="U4392" t="s">
        <v>82</v>
      </c>
      <c r="V4392" t="s">
        <v>83</v>
      </c>
      <c r="W4392" t="s">
        <v>109</v>
      </c>
      <c r="X4392" t="s"/>
      <c r="Y4392" t="s">
        <v>85</v>
      </c>
      <c r="Z4392">
        <f>HYPERLINK("https://hotel-media.eclerx.com/savepage/tk_15462415162829506_sr_188.html","info")</f>
        <v/>
      </c>
      <c r="AA4392" t="n">
        <v>-2071622</v>
      </c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133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2071622</v>
      </c>
      <c r="AZ4392" t="s">
        <v>2412</v>
      </c>
      <c r="BA4392" t="s"/>
      <c r="BB4392" t="n">
        <v>2261</v>
      </c>
      <c r="BC4392" t="n">
        <v>52.60258</v>
      </c>
      <c r="BD4392" t="n">
        <v>52.60258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2411</v>
      </c>
      <c r="F4393" t="n">
        <v>-1</v>
      </c>
      <c r="G4393" t="s">
        <v>74</v>
      </c>
      <c r="H4393" t="s">
        <v>75</v>
      </c>
      <c r="I4393" t="s"/>
      <c r="J4393" t="s">
        <v>74</v>
      </c>
      <c r="K4393" t="n">
        <v>114.45</v>
      </c>
      <c r="L4393" t="s">
        <v>76</v>
      </c>
      <c r="M4393" t="s"/>
      <c r="N4393" t="s">
        <v>95</v>
      </c>
      <c r="O4393" t="s">
        <v>78</v>
      </c>
      <c r="P4393" t="s">
        <v>2411</v>
      </c>
      <c r="Q4393" t="s"/>
      <c r="R4393" t="s">
        <v>112</v>
      </c>
      <c r="S4393" t="s">
        <v>144</v>
      </c>
      <c r="T4393" t="s">
        <v>81</v>
      </c>
      <c r="U4393" t="s">
        <v>82</v>
      </c>
      <c r="V4393" t="s">
        <v>83</v>
      </c>
      <c r="W4393" t="s">
        <v>109</v>
      </c>
      <c r="X4393" t="s"/>
      <c r="Y4393" t="s">
        <v>85</v>
      </c>
      <c r="Z4393">
        <f>HYPERLINK("https://hotel-media.eclerx.com/savepage/tk_15462415162829506_sr_188.html","info")</f>
        <v/>
      </c>
      <c r="AA4393" t="n">
        <v>-2071622</v>
      </c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133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2071622</v>
      </c>
      <c r="AZ4393" t="s">
        <v>2412</v>
      </c>
      <c r="BA4393" t="s"/>
      <c r="BB4393" t="n">
        <v>2261</v>
      </c>
      <c r="BC4393" t="n">
        <v>52.60258</v>
      </c>
      <c r="BD4393" t="n">
        <v>52.60258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2151</v>
      </c>
      <c r="F4394" t="n">
        <v>-1</v>
      </c>
      <c r="G4394" t="s">
        <v>74</v>
      </c>
      <c r="H4394" t="s">
        <v>75</v>
      </c>
      <c r="I4394" t="s"/>
      <c r="J4394" t="s">
        <v>74</v>
      </c>
      <c r="K4394" t="n">
        <v>62</v>
      </c>
      <c r="L4394" t="s">
        <v>76</v>
      </c>
      <c r="M4394" t="s"/>
      <c r="N4394" t="s">
        <v>93</v>
      </c>
      <c r="O4394" t="s">
        <v>78</v>
      </c>
      <c r="P4394" t="s">
        <v>2151</v>
      </c>
      <c r="Q4394" t="s"/>
      <c r="R4394" t="s">
        <v>171</v>
      </c>
      <c r="S4394" t="s">
        <v>2152</v>
      </c>
      <c r="T4394" t="s">
        <v>81</v>
      </c>
      <c r="U4394" t="s">
        <v>82</v>
      </c>
      <c r="V4394" t="s">
        <v>83</v>
      </c>
      <c r="W4394" t="s">
        <v>109</v>
      </c>
      <c r="X4394" t="s"/>
      <c r="Y4394" t="s">
        <v>85</v>
      </c>
      <c r="Z4394">
        <f>HYPERLINK("https://hotel-media.eclerx.com/savepage/tk_15462416143732588_sr_188.html","info")</f>
        <v/>
      </c>
      <c r="AA4394" t="n">
        <v>-8979251</v>
      </c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185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8979251</v>
      </c>
      <c r="AZ4394" t="s"/>
      <c r="BA4394" t="s"/>
      <c r="BB4394" t="n">
        <v>6839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2151</v>
      </c>
      <c r="F4395" t="n">
        <v>-1</v>
      </c>
      <c r="G4395" t="s">
        <v>74</v>
      </c>
      <c r="H4395" t="s">
        <v>75</v>
      </c>
      <c r="I4395" t="s"/>
      <c r="J4395" t="s">
        <v>74</v>
      </c>
      <c r="K4395" t="n">
        <v>64.98999999999999</v>
      </c>
      <c r="L4395" t="s">
        <v>76</v>
      </c>
      <c r="M4395" t="s"/>
      <c r="N4395" t="s">
        <v>372</v>
      </c>
      <c r="O4395" t="s">
        <v>78</v>
      </c>
      <c r="P4395" t="s">
        <v>2151</v>
      </c>
      <c r="Q4395" t="s"/>
      <c r="R4395" t="s">
        <v>171</v>
      </c>
      <c r="S4395" t="s">
        <v>1123</v>
      </c>
      <c r="T4395" t="s">
        <v>81</v>
      </c>
      <c r="U4395" t="s">
        <v>82</v>
      </c>
      <c r="V4395" t="s">
        <v>83</v>
      </c>
      <c r="W4395" t="s">
        <v>109</v>
      </c>
      <c r="X4395" t="s"/>
      <c r="Y4395" t="s">
        <v>85</v>
      </c>
      <c r="Z4395">
        <f>HYPERLINK("https://hotel-media.eclerx.com/savepage/tk_15462416143732588_sr_188.html","info")</f>
        <v/>
      </c>
      <c r="AA4395" t="n">
        <v>-8979251</v>
      </c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185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8979251</v>
      </c>
      <c r="AZ4395" t="s"/>
      <c r="BA4395" t="s"/>
      <c r="BB4395" t="n">
        <v>6839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2151</v>
      </c>
      <c r="F4396" t="n">
        <v>-1</v>
      </c>
      <c r="G4396" t="s">
        <v>74</v>
      </c>
      <c r="H4396" t="s">
        <v>75</v>
      </c>
      <c r="I4396" t="s"/>
      <c r="J4396" t="s">
        <v>74</v>
      </c>
      <c r="K4396" t="n">
        <v>71</v>
      </c>
      <c r="L4396" t="s">
        <v>76</v>
      </c>
      <c r="M4396" t="s"/>
      <c r="N4396" t="s">
        <v>2153</v>
      </c>
      <c r="O4396" t="s">
        <v>78</v>
      </c>
      <c r="P4396" t="s">
        <v>2151</v>
      </c>
      <c r="Q4396" t="s"/>
      <c r="R4396" t="s">
        <v>171</v>
      </c>
      <c r="S4396" t="s">
        <v>280</v>
      </c>
      <c r="T4396" t="s">
        <v>81</v>
      </c>
      <c r="U4396" t="s">
        <v>82</v>
      </c>
      <c r="V4396" t="s">
        <v>83</v>
      </c>
      <c r="W4396" t="s">
        <v>109</v>
      </c>
      <c r="X4396" t="s"/>
      <c r="Y4396" t="s">
        <v>85</v>
      </c>
      <c r="Z4396">
        <f>HYPERLINK("https://hotel-media.eclerx.com/savepage/tk_15462416143732588_sr_188.html","info")</f>
        <v/>
      </c>
      <c r="AA4396" t="n">
        <v>-8979251</v>
      </c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185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8979251</v>
      </c>
      <c r="AZ4396" t="s"/>
      <c r="BA4396" t="s"/>
      <c r="BB4396" t="n">
        <v>6839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2151</v>
      </c>
      <c r="F4397" t="n">
        <v>-1</v>
      </c>
      <c r="G4397" t="s">
        <v>74</v>
      </c>
      <c r="H4397" t="s">
        <v>75</v>
      </c>
      <c r="I4397" t="s"/>
      <c r="J4397" t="s">
        <v>74</v>
      </c>
      <c r="K4397" t="n">
        <v>75</v>
      </c>
      <c r="L4397" t="s">
        <v>76</v>
      </c>
      <c r="M4397" t="s"/>
      <c r="N4397" t="s">
        <v>2153</v>
      </c>
      <c r="O4397" t="s">
        <v>78</v>
      </c>
      <c r="P4397" t="s">
        <v>2151</v>
      </c>
      <c r="Q4397" t="s"/>
      <c r="R4397" t="s">
        <v>171</v>
      </c>
      <c r="S4397" t="s">
        <v>210</v>
      </c>
      <c r="T4397" t="s">
        <v>81</v>
      </c>
      <c r="U4397" t="s">
        <v>82</v>
      </c>
      <c r="V4397" t="s">
        <v>83</v>
      </c>
      <c r="W4397" t="s">
        <v>109</v>
      </c>
      <c r="X4397" t="s"/>
      <c r="Y4397" t="s">
        <v>85</v>
      </c>
      <c r="Z4397">
        <f>HYPERLINK("https://hotel-media.eclerx.com/savepage/tk_15462416143732588_sr_188.html","info")</f>
        <v/>
      </c>
      <c r="AA4397" t="n">
        <v>-8979251</v>
      </c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185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8979251</v>
      </c>
      <c r="AZ4397" t="s"/>
      <c r="BA4397" t="s"/>
      <c r="BB4397" t="n">
        <v>6839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2151</v>
      </c>
      <c r="F4398" t="n">
        <v>-1</v>
      </c>
      <c r="G4398" t="s">
        <v>74</v>
      </c>
      <c r="H4398" t="s">
        <v>75</v>
      </c>
      <c r="I4398" t="s"/>
      <c r="J4398" t="s">
        <v>74</v>
      </c>
      <c r="K4398" t="n">
        <v>85</v>
      </c>
      <c r="L4398" t="s">
        <v>76</v>
      </c>
      <c r="M4398" t="s"/>
      <c r="N4398" t="s">
        <v>340</v>
      </c>
      <c r="O4398" t="s">
        <v>78</v>
      </c>
      <c r="P4398" t="s">
        <v>2151</v>
      </c>
      <c r="Q4398" t="s"/>
      <c r="R4398" t="s">
        <v>171</v>
      </c>
      <c r="S4398" t="s">
        <v>211</v>
      </c>
      <c r="T4398" t="s">
        <v>81</v>
      </c>
      <c r="U4398" t="s">
        <v>82</v>
      </c>
      <c r="V4398" t="s">
        <v>83</v>
      </c>
      <c r="W4398" t="s">
        <v>109</v>
      </c>
      <c r="X4398" t="s"/>
      <c r="Y4398" t="s">
        <v>85</v>
      </c>
      <c r="Z4398">
        <f>HYPERLINK("https://hotel-media.eclerx.com/savepage/tk_15462416143732588_sr_188.html","info")</f>
        <v/>
      </c>
      <c r="AA4398" t="n">
        <v>-8979251</v>
      </c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185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8979251</v>
      </c>
      <c r="AZ4398" t="s"/>
      <c r="BA4398" t="s"/>
      <c r="BB4398" t="n">
        <v>6839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2367</v>
      </c>
      <c r="F4399" t="n">
        <v>-1</v>
      </c>
      <c r="G4399" t="s">
        <v>74</v>
      </c>
      <c r="H4399" t="s">
        <v>75</v>
      </c>
      <c r="I4399" t="s"/>
      <c r="J4399" t="s">
        <v>74</v>
      </c>
      <c r="K4399" t="n">
        <v>85.41</v>
      </c>
      <c r="L4399" t="s">
        <v>76</v>
      </c>
      <c r="M4399" t="s"/>
      <c r="N4399" t="s">
        <v>93</v>
      </c>
      <c r="O4399" t="s">
        <v>78</v>
      </c>
      <c r="P4399" t="s">
        <v>2367</v>
      </c>
      <c r="Q4399" t="s"/>
      <c r="R4399" t="s">
        <v>171</v>
      </c>
      <c r="S4399" t="s">
        <v>2368</v>
      </c>
      <c r="T4399" t="s">
        <v>81</v>
      </c>
      <c r="U4399" t="s">
        <v>82</v>
      </c>
      <c r="V4399" t="s">
        <v>83</v>
      </c>
      <c r="W4399" t="s">
        <v>84</v>
      </c>
      <c r="X4399" t="s"/>
      <c r="Y4399" t="s">
        <v>85</v>
      </c>
      <c r="Z4399">
        <f>HYPERLINK("https://hotel-media.eclerx.com/savepage/tk_15462418636386504_sr_188.html","info")</f>
        <v/>
      </c>
      <c r="AA4399" t="n">
        <v>-2071723</v>
      </c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320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2071723</v>
      </c>
      <c r="AZ4399" t="s">
        <v>2369</v>
      </c>
      <c r="BA4399" t="s"/>
      <c r="BB4399" t="n">
        <v>586925</v>
      </c>
      <c r="BC4399" t="n">
        <v>52.5454</v>
      </c>
      <c r="BD4399" t="n">
        <v>52.5454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2367</v>
      </c>
      <c r="F4400" t="n">
        <v>-1</v>
      </c>
      <c r="G4400" t="s">
        <v>74</v>
      </c>
      <c r="H4400" t="s">
        <v>75</v>
      </c>
      <c r="I4400" t="s"/>
      <c r="J4400" t="s">
        <v>74</v>
      </c>
      <c r="K4400" t="n">
        <v>89.90000000000001</v>
      </c>
      <c r="L4400" t="s">
        <v>76</v>
      </c>
      <c r="M4400" t="s"/>
      <c r="N4400" t="s">
        <v>137</v>
      </c>
      <c r="O4400" t="s">
        <v>78</v>
      </c>
      <c r="P4400" t="s">
        <v>2367</v>
      </c>
      <c r="Q4400" t="s"/>
      <c r="R4400" t="s">
        <v>171</v>
      </c>
      <c r="S4400" t="s">
        <v>2370</v>
      </c>
      <c r="T4400" t="s">
        <v>81</v>
      </c>
      <c r="U4400" t="s">
        <v>82</v>
      </c>
      <c r="V4400" t="s">
        <v>83</v>
      </c>
      <c r="W4400" t="s">
        <v>109</v>
      </c>
      <c r="X4400" t="s"/>
      <c r="Y4400" t="s">
        <v>85</v>
      </c>
      <c r="Z4400">
        <f>HYPERLINK("https://hotel-media.eclerx.com/savepage/tk_15462418636386504_sr_188.html","info")</f>
        <v/>
      </c>
      <c r="AA4400" t="n">
        <v>-2071723</v>
      </c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320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2071723</v>
      </c>
      <c r="AZ4400" t="s">
        <v>2369</v>
      </c>
      <c r="BA4400" t="s"/>
      <c r="BB4400" t="n">
        <v>586925</v>
      </c>
      <c r="BC4400" t="n">
        <v>52.5454</v>
      </c>
      <c r="BD4400" t="n">
        <v>52.5454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2525</v>
      </c>
      <c r="F4401" t="n">
        <v>2346447</v>
      </c>
      <c r="G4401" t="s">
        <v>74</v>
      </c>
      <c r="H4401" t="s">
        <v>75</v>
      </c>
      <c r="I4401" t="s"/>
      <c r="J4401" t="s">
        <v>74</v>
      </c>
      <c r="K4401" t="n">
        <v>66.5</v>
      </c>
      <c r="L4401" t="s">
        <v>76</v>
      </c>
      <c r="M4401" t="s"/>
      <c r="N4401" t="s">
        <v>93</v>
      </c>
      <c r="O4401" t="s">
        <v>78</v>
      </c>
      <c r="P4401" t="s">
        <v>2526</v>
      </c>
      <c r="Q4401" t="s"/>
      <c r="R4401" t="s">
        <v>171</v>
      </c>
      <c r="S4401" t="s">
        <v>809</v>
      </c>
      <c r="T4401" t="s">
        <v>81</v>
      </c>
      <c r="U4401" t="s">
        <v>82</v>
      </c>
      <c r="V4401" t="s">
        <v>83</v>
      </c>
      <c r="W4401" t="s">
        <v>109</v>
      </c>
      <c r="X4401" t="s"/>
      <c r="Y4401" t="s">
        <v>85</v>
      </c>
      <c r="Z4401">
        <f>HYPERLINK("https://hotel-media.eclerx.com/savepage/tk_154624192911831_sr_189.html","info")</f>
        <v/>
      </c>
      <c r="AA4401" t="n">
        <v>275101</v>
      </c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318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2071817</v>
      </c>
      <c r="AZ4401" t="s">
        <v>2527</v>
      </c>
      <c r="BA4401" t="s"/>
      <c r="BB4401" t="n">
        <v>91747</v>
      </c>
      <c r="BC4401" t="n">
        <v>52.58541</v>
      </c>
      <c r="BD4401" t="n">
        <v>52.58541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2525</v>
      </c>
      <c r="F4402" t="n">
        <v>2346447</v>
      </c>
      <c r="G4402" t="s">
        <v>74</v>
      </c>
      <c r="H4402" t="s">
        <v>75</v>
      </c>
      <c r="I4402" t="s"/>
      <c r="J4402" t="s">
        <v>74</v>
      </c>
      <c r="K4402" t="n">
        <v>70</v>
      </c>
      <c r="L4402" t="s">
        <v>76</v>
      </c>
      <c r="M4402" t="s"/>
      <c r="N4402" t="s">
        <v>372</v>
      </c>
      <c r="O4402" t="s">
        <v>78</v>
      </c>
      <c r="P4402" t="s">
        <v>2526</v>
      </c>
      <c r="Q4402" t="s"/>
      <c r="R4402" t="s">
        <v>171</v>
      </c>
      <c r="S4402" t="s">
        <v>493</v>
      </c>
      <c r="T4402" t="s">
        <v>81</v>
      </c>
      <c r="U4402" t="s">
        <v>82</v>
      </c>
      <c r="V4402" t="s">
        <v>83</v>
      </c>
      <c r="W4402" t="s">
        <v>109</v>
      </c>
      <c r="X4402" t="s"/>
      <c r="Y4402" t="s">
        <v>85</v>
      </c>
      <c r="Z4402">
        <f>HYPERLINK("https://hotel-media.eclerx.com/savepage/tk_154624192911831_sr_189.html","info")</f>
        <v/>
      </c>
      <c r="AA4402" t="n">
        <v>275101</v>
      </c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318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2071817</v>
      </c>
      <c r="AZ4402" t="s">
        <v>2527</v>
      </c>
      <c r="BA4402" t="s"/>
      <c r="BB4402" t="n">
        <v>91747</v>
      </c>
      <c r="BC4402" t="n">
        <v>52.58541</v>
      </c>
      <c r="BD4402" t="n">
        <v>52.58541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2231</v>
      </c>
      <c r="F4403" t="n">
        <v>-1</v>
      </c>
      <c r="G4403" t="s">
        <v>74</v>
      </c>
      <c r="H4403" t="s">
        <v>75</v>
      </c>
      <c r="I4403" t="s"/>
      <c r="J4403" t="s">
        <v>74</v>
      </c>
      <c r="K4403" t="n">
        <v>95</v>
      </c>
      <c r="L4403" t="s">
        <v>76</v>
      </c>
      <c r="M4403" t="s"/>
      <c r="N4403" t="s">
        <v>95</v>
      </c>
      <c r="O4403" t="s">
        <v>78</v>
      </c>
      <c r="P4403" t="s">
        <v>2231</v>
      </c>
      <c r="Q4403" t="s"/>
      <c r="R4403" t="s">
        <v>269</v>
      </c>
      <c r="S4403" t="s">
        <v>274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>
        <f>HYPERLINK("https://hotel-media.eclerx.com/savepage/tk_15462415849579563_sr_189.html","info")</f>
        <v/>
      </c>
      <c r="AA4403" t="n">
        <v>-8979248</v>
      </c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152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8979248</v>
      </c>
      <c r="AZ4403" t="s"/>
      <c r="BA4403" t="s"/>
      <c r="BB4403" t="n">
        <v>452921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2743</v>
      </c>
      <c r="F4404" t="n">
        <v>-1</v>
      </c>
      <c r="G4404" t="s">
        <v>74</v>
      </c>
      <c r="H4404" t="s">
        <v>75</v>
      </c>
      <c r="I4404" t="s"/>
      <c r="J4404" t="s">
        <v>74</v>
      </c>
      <c r="K4404" t="n">
        <v>112.38</v>
      </c>
      <c r="L4404" t="s">
        <v>76</v>
      </c>
      <c r="M4404" t="s"/>
      <c r="N4404" t="s">
        <v>104</v>
      </c>
      <c r="O4404" t="s">
        <v>78</v>
      </c>
      <c r="P4404" t="s">
        <v>2743</v>
      </c>
      <c r="Q4404" t="s"/>
      <c r="R4404" t="s">
        <v>171</v>
      </c>
      <c r="S4404" t="s">
        <v>2744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>
        <f>HYPERLINK("https://hotel-media.eclerx.com/savepage/tk_15462421075941205_sr_188.html","info")</f>
        <v/>
      </c>
      <c r="AA4404" t="n">
        <v>-3423336</v>
      </c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455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3423336</v>
      </c>
      <c r="AZ4404" t="s">
        <v>2745</v>
      </c>
      <c r="BA4404" t="s"/>
      <c r="BB4404" t="n">
        <v>215424</v>
      </c>
      <c r="BC4404" t="n">
        <v>52.514811</v>
      </c>
      <c r="BD4404" t="n">
        <v>52.514811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2743</v>
      </c>
      <c r="F4405" t="n">
        <v>-1</v>
      </c>
      <c r="G4405" t="s">
        <v>74</v>
      </c>
      <c r="H4405" t="s">
        <v>75</v>
      </c>
      <c r="I4405" t="s"/>
      <c r="J4405" t="s">
        <v>74</v>
      </c>
      <c r="K4405" t="n">
        <v>132.38</v>
      </c>
      <c r="L4405" t="s">
        <v>76</v>
      </c>
      <c r="M4405" t="s"/>
      <c r="N4405" t="s">
        <v>2746</v>
      </c>
      <c r="O4405" t="s">
        <v>78</v>
      </c>
      <c r="P4405" t="s">
        <v>2743</v>
      </c>
      <c r="Q4405" t="s"/>
      <c r="R4405" t="s">
        <v>171</v>
      </c>
      <c r="S4405" t="s">
        <v>2747</v>
      </c>
      <c r="T4405" t="s">
        <v>81</v>
      </c>
      <c r="U4405" t="s">
        <v>82</v>
      </c>
      <c r="V4405" t="s">
        <v>83</v>
      </c>
      <c r="W4405" t="s">
        <v>109</v>
      </c>
      <c r="X4405" t="s"/>
      <c r="Y4405" t="s">
        <v>85</v>
      </c>
      <c r="Z4405">
        <f>HYPERLINK("https://hotel-media.eclerx.com/savepage/tk_15462421075941205_sr_188.html","info")</f>
        <v/>
      </c>
      <c r="AA4405" t="n">
        <v>-3423336</v>
      </c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455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3423336</v>
      </c>
      <c r="AZ4405" t="s">
        <v>2745</v>
      </c>
      <c r="BA4405" t="s"/>
      <c r="BB4405" t="n">
        <v>215424</v>
      </c>
      <c r="BC4405" t="n">
        <v>52.514811</v>
      </c>
      <c r="BD4405" t="n">
        <v>52.514811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2731</v>
      </c>
      <c r="F4406" t="n">
        <v>-1</v>
      </c>
      <c r="G4406" t="s">
        <v>74</v>
      </c>
      <c r="H4406" t="s">
        <v>75</v>
      </c>
      <c r="I4406" t="s"/>
      <c r="J4406" t="s">
        <v>74</v>
      </c>
      <c r="K4406" t="n">
        <v>99.67</v>
      </c>
      <c r="L4406" t="s">
        <v>76</v>
      </c>
      <c r="M4406" t="s"/>
      <c r="N4406" t="s">
        <v>1252</v>
      </c>
      <c r="O4406" t="s">
        <v>78</v>
      </c>
      <c r="P4406" t="s">
        <v>2731</v>
      </c>
      <c r="Q4406" t="s"/>
      <c r="R4406" t="s">
        <v>112</v>
      </c>
      <c r="S4406" t="s">
        <v>2732</v>
      </c>
      <c r="T4406" t="s">
        <v>81</v>
      </c>
      <c r="U4406" t="s">
        <v>82</v>
      </c>
      <c r="V4406" t="s">
        <v>83</v>
      </c>
      <c r="W4406" t="s">
        <v>109</v>
      </c>
      <c r="X4406" t="s"/>
      <c r="Y4406" t="s">
        <v>85</v>
      </c>
      <c r="Z4406">
        <f>HYPERLINK("https://hotel-media.eclerx.com/savepage/tk_1546241343085153_sr_188.html","info")</f>
        <v/>
      </c>
      <c r="AA4406" t="n">
        <v>-3432384</v>
      </c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38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3432384</v>
      </c>
      <c r="AZ4406" t="s">
        <v>2733</v>
      </c>
      <c r="BA4406" t="s"/>
      <c r="BB4406" t="n">
        <v>212</v>
      </c>
      <c r="BC4406" t="n">
        <v>52.456402</v>
      </c>
      <c r="BD4406" t="n">
        <v>52.456402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2731</v>
      </c>
      <c r="F4407" t="n">
        <v>-1</v>
      </c>
      <c r="G4407" t="s">
        <v>74</v>
      </c>
      <c r="H4407" t="s">
        <v>75</v>
      </c>
      <c r="I4407" t="s"/>
      <c r="J4407" t="s">
        <v>74</v>
      </c>
      <c r="K4407" t="n">
        <v>84.72</v>
      </c>
      <c r="L4407" t="s">
        <v>76</v>
      </c>
      <c r="M4407" t="s"/>
      <c r="N4407" t="s">
        <v>93</v>
      </c>
      <c r="O4407" t="s">
        <v>78</v>
      </c>
      <c r="P4407" t="s">
        <v>2731</v>
      </c>
      <c r="Q4407" t="s"/>
      <c r="R4407" t="s">
        <v>112</v>
      </c>
      <c r="S4407" t="s">
        <v>2734</v>
      </c>
      <c r="T4407" t="s">
        <v>81</v>
      </c>
      <c r="U4407" t="s">
        <v>82</v>
      </c>
      <c r="V4407" t="s">
        <v>83</v>
      </c>
      <c r="W4407" t="s">
        <v>109</v>
      </c>
      <c r="X4407" t="s"/>
      <c r="Y4407" t="s">
        <v>85</v>
      </c>
      <c r="Z4407">
        <f>HYPERLINK("https://hotel-media.eclerx.com/savepage/tk_1546241343085153_sr_188.html","info")</f>
        <v/>
      </c>
      <c r="AA4407" t="n">
        <v>-3432384</v>
      </c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38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3432384</v>
      </c>
      <c r="AZ4407" t="s">
        <v>2733</v>
      </c>
      <c r="BA4407" t="s"/>
      <c r="BB4407" t="n">
        <v>212</v>
      </c>
      <c r="BC4407" t="n">
        <v>52.456402</v>
      </c>
      <c r="BD4407" t="n">
        <v>52.456402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2731</v>
      </c>
      <c r="F4408" t="n">
        <v>-1</v>
      </c>
      <c r="G4408" t="s">
        <v>74</v>
      </c>
      <c r="H4408" t="s">
        <v>75</v>
      </c>
      <c r="I4408" t="s"/>
      <c r="J4408" t="s">
        <v>74</v>
      </c>
      <c r="K4408" t="n">
        <v>99.68000000000001</v>
      </c>
      <c r="L4408" t="s">
        <v>76</v>
      </c>
      <c r="M4408" t="s"/>
      <c r="N4408" t="s">
        <v>95</v>
      </c>
      <c r="O4408" t="s">
        <v>78</v>
      </c>
      <c r="P4408" t="s">
        <v>2731</v>
      </c>
      <c r="Q4408" t="s"/>
      <c r="R4408" t="s">
        <v>112</v>
      </c>
      <c r="S4408" t="s">
        <v>2735</v>
      </c>
      <c r="T4408" t="s">
        <v>81</v>
      </c>
      <c r="U4408" t="s">
        <v>82</v>
      </c>
      <c r="V4408" t="s">
        <v>83</v>
      </c>
      <c r="W4408" t="s">
        <v>109</v>
      </c>
      <c r="X4408" t="s"/>
      <c r="Y4408" t="s">
        <v>85</v>
      </c>
      <c r="Z4408">
        <f>HYPERLINK("https://hotel-media.eclerx.com/savepage/tk_1546241343085153_sr_188.html","info")</f>
        <v/>
      </c>
      <c r="AA4408" t="n">
        <v>-3432384</v>
      </c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38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3432384</v>
      </c>
      <c r="AZ4408" t="s">
        <v>2733</v>
      </c>
      <c r="BA4408" t="s"/>
      <c r="BB4408" t="n">
        <v>212</v>
      </c>
      <c r="BC4408" t="n">
        <v>52.456402</v>
      </c>
      <c r="BD4408" t="n">
        <v>52.456402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2731</v>
      </c>
      <c r="F4409" t="n">
        <v>-1</v>
      </c>
      <c r="G4409" t="s">
        <v>74</v>
      </c>
      <c r="H4409" t="s">
        <v>75</v>
      </c>
      <c r="I4409" t="s"/>
      <c r="J4409" t="s">
        <v>74</v>
      </c>
      <c r="K4409" t="n">
        <v>127.68</v>
      </c>
      <c r="L4409" t="s">
        <v>76</v>
      </c>
      <c r="M4409" t="s"/>
      <c r="N4409" t="s">
        <v>203</v>
      </c>
      <c r="O4409" t="s">
        <v>78</v>
      </c>
      <c r="P4409" t="s">
        <v>2731</v>
      </c>
      <c r="Q4409" t="s"/>
      <c r="R4409" t="s">
        <v>112</v>
      </c>
      <c r="S4409" t="s">
        <v>2736</v>
      </c>
      <c r="T4409" t="s">
        <v>81</v>
      </c>
      <c r="U4409" t="s">
        <v>82</v>
      </c>
      <c r="V4409" t="s">
        <v>83</v>
      </c>
      <c r="W4409" t="s">
        <v>109</v>
      </c>
      <c r="X4409" t="s"/>
      <c r="Y4409" t="s">
        <v>85</v>
      </c>
      <c r="Z4409">
        <f>HYPERLINK("https://hotel-media.eclerx.com/savepage/tk_1546241343085153_sr_188.html","info")</f>
        <v/>
      </c>
      <c r="AA4409" t="n">
        <v>-3432384</v>
      </c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38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3432384</v>
      </c>
      <c r="AZ4409" t="s">
        <v>2733</v>
      </c>
      <c r="BA4409" t="s"/>
      <c r="BB4409" t="n">
        <v>212</v>
      </c>
      <c r="BC4409" t="n">
        <v>52.456402</v>
      </c>
      <c r="BD4409" t="n">
        <v>52.456402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2731</v>
      </c>
      <c r="F4410" t="n">
        <v>-1</v>
      </c>
      <c r="G4410" t="s">
        <v>74</v>
      </c>
      <c r="H4410" t="s">
        <v>75</v>
      </c>
      <c r="I4410" t="s"/>
      <c r="J4410" t="s">
        <v>74</v>
      </c>
      <c r="K4410" t="n">
        <v>169.12</v>
      </c>
      <c r="L4410" t="s">
        <v>76</v>
      </c>
      <c r="M4410" t="s"/>
      <c r="N4410" t="s">
        <v>205</v>
      </c>
      <c r="O4410" t="s">
        <v>78</v>
      </c>
      <c r="P4410" t="s">
        <v>2731</v>
      </c>
      <c r="Q4410" t="s"/>
      <c r="R4410" t="s">
        <v>112</v>
      </c>
      <c r="S4410" t="s">
        <v>2737</v>
      </c>
      <c r="T4410" t="s">
        <v>81</v>
      </c>
      <c r="U4410" t="s">
        <v>82</v>
      </c>
      <c r="V4410" t="s">
        <v>83</v>
      </c>
      <c r="W4410" t="s">
        <v>109</v>
      </c>
      <c r="X4410" t="s"/>
      <c r="Y4410" t="s">
        <v>85</v>
      </c>
      <c r="Z4410">
        <f>HYPERLINK("https://hotel-media.eclerx.com/savepage/tk_1546241343085153_sr_188.html","info")</f>
        <v/>
      </c>
      <c r="AA4410" t="n">
        <v>-3432384</v>
      </c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38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3432384</v>
      </c>
      <c r="AZ4410" t="s">
        <v>2733</v>
      </c>
      <c r="BA4410" t="s"/>
      <c r="BB4410" t="n">
        <v>212</v>
      </c>
      <c r="BC4410" t="n">
        <v>52.456402</v>
      </c>
      <c r="BD4410" t="n">
        <v>52.456402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2251</v>
      </c>
      <c r="F4411" t="n">
        <v>-1</v>
      </c>
      <c r="G4411" t="s">
        <v>74</v>
      </c>
      <c r="H4411" t="s">
        <v>75</v>
      </c>
      <c r="I4411" t="s"/>
      <c r="J4411" t="s">
        <v>74</v>
      </c>
      <c r="K4411" t="n">
        <v>107.44</v>
      </c>
      <c r="L4411" t="s">
        <v>76</v>
      </c>
      <c r="M4411" t="s"/>
      <c r="N4411" t="s">
        <v>2252</v>
      </c>
      <c r="O4411" t="s">
        <v>78</v>
      </c>
      <c r="P4411" t="s">
        <v>2251</v>
      </c>
      <c r="Q4411" t="s"/>
      <c r="R4411" t="s">
        <v>171</v>
      </c>
      <c r="S4411" t="s">
        <v>2253</v>
      </c>
      <c r="T4411" t="s">
        <v>81</v>
      </c>
      <c r="U4411" t="s">
        <v>82</v>
      </c>
      <c r="V4411" t="s">
        <v>83</v>
      </c>
      <c r="W4411" t="s">
        <v>109</v>
      </c>
      <c r="X4411" t="s"/>
      <c r="Y4411" t="s">
        <v>85</v>
      </c>
      <c r="Z4411">
        <f>HYPERLINK("https://hotel-media.eclerx.com/savepage/tk_15462423159159348_sr_189.html","info")</f>
        <v/>
      </c>
      <c r="AA4411" t="n">
        <v>-2071826</v>
      </c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494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2071826</v>
      </c>
      <c r="AZ4411" t="s">
        <v>2254</v>
      </c>
      <c r="BA4411" t="s"/>
      <c r="BB4411" t="n">
        <v>423131</v>
      </c>
      <c r="BC4411" t="n">
        <v>52.529388</v>
      </c>
      <c r="BD4411" t="n">
        <v>52.529388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2251</v>
      </c>
      <c r="F4412" t="n">
        <v>-1</v>
      </c>
      <c r="G4412" t="s">
        <v>74</v>
      </c>
      <c r="H4412" t="s">
        <v>75</v>
      </c>
      <c r="I4412" t="s"/>
      <c r="J4412" t="s">
        <v>74</v>
      </c>
      <c r="K4412" t="n">
        <v>126.8</v>
      </c>
      <c r="L4412" t="s">
        <v>76</v>
      </c>
      <c r="M4412" t="s"/>
      <c r="N4412" t="s">
        <v>104</v>
      </c>
      <c r="O4412" t="s">
        <v>78</v>
      </c>
      <c r="P4412" t="s">
        <v>2251</v>
      </c>
      <c r="Q4412" t="s"/>
      <c r="R4412" t="s">
        <v>171</v>
      </c>
      <c r="S4412" t="s">
        <v>2255</v>
      </c>
      <c r="T4412" t="s">
        <v>81</v>
      </c>
      <c r="U4412" t="s">
        <v>82</v>
      </c>
      <c r="V4412" t="s">
        <v>83</v>
      </c>
      <c r="W4412" t="s">
        <v>109</v>
      </c>
      <c r="X4412" t="s"/>
      <c r="Y4412" t="s">
        <v>85</v>
      </c>
      <c r="Z4412">
        <f>HYPERLINK("https://hotel-media.eclerx.com/savepage/tk_15462423159159348_sr_189.html","info")</f>
        <v/>
      </c>
      <c r="AA4412" t="n">
        <v>-2071826</v>
      </c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494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2071826</v>
      </c>
      <c r="AZ4412" t="s">
        <v>2254</v>
      </c>
      <c r="BA4412" t="s"/>
      <c r="BB4412" t="n">
        <v>423131</v>
      </c>
      <c r="BC4412" t="n">
        <v>52.529388</v>
      </c>
      <c r="BD4412" t="n">
        <v>52.529388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2251</v>
      </c>
      <c r="F4413" t="n">
        <v>-1</v>
      </c>
      <c r="G4413" t="s">
        <v>74</v>
      </c>
      <c r="H4413" t="s">
        <v>75</v>
      </c>
      <c r="I4413" t="s"/>
      <c r="J4413" t="s">
        <v>74</v>
      </c>
      <c r="K4413" t="n">
        <v>145</v>
      </c>
      <c r="L4413" t="s">
        <v>76</v>
      </c>
      <c r="M4413" t="s"/>
      <c r="N4413" t="s">
        <v>475</v>
      </c>
      <c r="O4413" t="s">
        <v>78</v>
      </c>
      <c r="P4413" t="s">
        <v>2251</v>
      </c>
      <c r="Q4413" t="s"/>
      <c r="R4413" t="s">
        <v>171</v>
      </c>
      <c r="S4413" t="s">
        <v>562</v>
      </c>
      <c r="T4413" t="s">
        <v>81</v>
      </c>
      <c r="U4413" t="s">
        <v>82</v>
      </c>
      <c r="V4413" t="s">
        <v>83</v>
      </c>
      <c r="W4413" t="s">
        <v>109</v>
      </c>
      <c r="X4413" t="s"/>
      <c r="Y4413" t="s">
        <v>85</v>
      </c>
      <c r="Z4413">
        <f>HYPERLINK("https://hotel-media.eclerx.com/savepage/tk_15462423159159348_sr_189.html","info")</f>
        <v/>
      </c>
      <c r="AA4413" t="n">
        <v>-2071826</v>
      </c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494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2071826</v>
      </c>
      <c r="AZ4413" t="s">
        <v>2254</v>
      </c>
      <c r="BA4413" t="s"/>
      <c r="BB4413" t="n">
        <v>423131</v>
      </c>
      <c r="BC4413" t="n">
        <v>52.529388</v>
      </c>
      <c r="BD4413" t="n">
        <v>52.529388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2238</v>
      </c>
      <c r="F4414" t="n">
        <v>-1</v>
      </c>
      <c r="G4414" t="s">
        <v>74</v>
      </c>
      <c r="H4414" t="s">
        <v>75</v>
      </c>
      <c r="I4414" t="s"/>
      <c r="J4414" t="s">
        <v>74</v>
      </c>
      <c r="K4414" t="n">
        <v>62.4</v>
      </c>
      <c r="L4414" t="s">
        <v>76</v>
      </c>
      <c r="M4414" t="s"/>
      <c r="N4414" t="s">
        <v>93</v>
      </c>
      <c r="O4414" t="s">
        <v>78</v>
      </c>
      <c r="P4414" t="s">
        <v>2238</v>
      </c>
      <c r="Q4414" t="s"/>
      <c r="R4414" t="s">
        <v>112</v>
      </c>
      <c r="S4414" t="s">
        <v>1595</v>
      </c>
      <c r="T4414" t="s">
        <v>81</v>
      </c>
      <c r="U4414" t="s">
        <v>82</v>
      </c>
      <c r="V4414" t="s">
        <v>83</v>
      </c>
      <c r="W4414" t="s">
        <v>109</v>
      </c>
      <c r="X4414" t="s"/>
      <c r="Y4414" t="s">
        <v>85</v>
      </c>
      <c r="Z4414">
        <f>HYPERLINK("https://hotel-media.eclerx.com/savepage/tk_15462416220240169_sr_188.html","info")</f>
        <v/>
      </c>
      <c r="AA4414" t="n">
        <v>-8979250</v>
      </c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189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8979250</v>
      </c>
      <c r="AZ4414" t="s">
        <v>2239</v>
      </c>
      <c r="BA4414" t="s"/>
      <c r="BB4414" t="n">
        <v>76657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2238</v>
      </c>
      <c r="F4415" t="n">
        <v>-1</v>
      </c>
      <c r="G4415" t="s">
        <v>74</v>
      </c>
      <c r="H4415" t="s">
        <v>75</v>
      </c>
      <c r="I4415" t="s"/>
      <c r="J4415" t="s">
        <v>74</v>
      </c>
      <c r="K4415" t="n">
        <v>70.40000000000001</v>
      </c>
      <c r="L4415" t="s">
        <v>76</v>
      </c>
      <c r="M4415" t="s"/>
      <c r="N4415" t="s">
        <v>183</v>
      </c>
      <c r="O4415" t="s">
        <v>78</v>
      </c>
      <c r="P4415" t="s">
        <v>2238</v>
      </c>
      <c r="Q4415" t="s"/>
      <c r="R4415" t="s">
        <v>112</v>
      </c>
      <c r="S4415" t="s">
        <v>1804</v>
      </c>
      <c r="T4415" t="s">
        <v>81</v>
      </c>
      <c r="U4415" t="s">
        <v>82</v>
      </c>
      <c r="V4415" t="s">
        <v>83</v>
      </c>
      <c r="W4415" t="s">
        <v>109</v>
      </c>
      <c r="X4415" t="s"/>
      <c r="Y4415" t="s">
        <v>85</v>
      </c>
      <c r="Z4415">
        <f>HYPERLINK("https://hotel-media.eclerx.com/savepage/tk_15462416220240169_sr_188.html","info")</f>
        <v/>
      </c>
      <c r="AA4415" t="n">
        <v>-8979250</v>
      </c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189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8979250</v>
      </c>
      <c r="AZ4415" t="s">
        <v>2239</v>
      </c>
      <c r="BA4415" t="s"/>
      <c r="BB4415" t="n">
        <v>76657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2238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102.01</v>
      </c>
      <c r="L4416" t="s">
        <v>76</v>
      </c>
      <c r="M4416" t="s"/>
      <c r="N4416" t="s">
        <v>183</v>
      </c>
      <c r="O4416" t="s">
        <v>78</v>
      </c>
      <c r="P4416" t="s">
        <v>2238</v>
      </c>
      <c r="Q4416" t="s"/>
      <c r="R4416" t="s">
        <v>112</v>
      </c>
      <c r="S4416" t="s">
        <v>1822</v>
      </c>
      <c r="T4416" t="s">
        <v>81</v>
      </c>
      <c r="U4416" t="s">
        <v>82</v>
      </c>
      <c r="V4416" t="s">
        <v>83</v>
      </c>
      <c r="W4416" t="s">
        <v>84</v>
      </c>
      <c r="X4416" t="s"/>
      <c r="Y4416" t="s">
        <v>85</v>
      </c>
      <c r="Z4416">
        <f>HYPERLINK("https://hotel-media.eclerx.com/savepage/tk_15462416220240169_sr_188.html","info")</f>
        <v/>
      </c>
      <c r="AA4416" t="n">
        <v>-8979250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189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8979250</v>
      </c>
      <c r="AZ4416" t="s">
        <v>2239</v>
      </c>
      <c r="BA4416" t="s"/>
      <c r="BB4416" t="n">
        <v>76657</v>
      </c>
      <c r="BC4416" t="s"/>
      <c r="BD4416" t="s"/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2238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120</v>
      </c>
      <c r="L4417" t="s">
        <v>76</v>
      </c>
      <c r="M4417" t="s"/>
      <c r="N4417" t="s">
        <v>189</v>
      </c>
      <c r="O4417" t="s">
        <v>78</v>
      </c>
      <c r="P4417" t="s">
        <v>2238</v>
      </c>
      <c r="Q4417" t="s"/>
      <c r="R4417" t="s">
        <v>112</v>
      </c>
      <c r="S4417" t="s">
        <v>554</v>
      </c>
      <c r="T4417" t="s">
        <v>81</v>
      </c>
      <c r="U4417" t="s">
        <v>82</v>
      </c>
      <c r="V4417" t="s">
        <v>83</v>
      </c>
      <c r="W4417" t="s">
        <v>84</v>
      </c>
      <c r="X4417" t="s"/>
      <c r="Y4417" t="s">
        <v>85</v>
      </c>
      <c r="Z4417">
        <f>HYPERLINK("https://hotel-media.eclerx.com/savepage/tk_15462416220240169_sr_188.html","info")</f>
        <v/>
      </c>
      <c r="AA4417" t="n">
        <v>-8979250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189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8979250</v>
      </c>
      <c r="AZ4417" t="s">
        <v>2239</v>
      </c>
      <c r="BA4417" t="s"/>
      <c r="BB4417" t="n">
        <v>76657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1918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49</v>
      </c>
      <c r="L4418" t="s">
        <v>76</v>
      </c>
      <c r="M4418" t="s"/>
      <c r="N4418" t="s">
        <v>95</v>
      </c>
      <c r="O4418" t="s">
        <v>78</v>
      </c>
      <c r="P4418" t="s">
        <v>1918</v>
      </c>
      <c r="Q4418" t="s"/>
      <c r="R4418" t="s">
        <v>171</v>
      </c>
      <c r="S4418" t="s">
        <v>1919</v>
      </c>
      <c r="T4418" t="s">
        <v>81</v>
      </c>
      <c r="U4418" t="s">
        <v>82</v>
      </c>
      <c r="V4418" t="s">
        <v>83</v>
      </c>
      <c r="W4418" t="s">
        <v>84</v>
      </c>
      <c r="X4418" t="s"/>
      <c r="Y4418" t="s">
        <v>85</v>
      </c>
      <c r="Z4418">
        <f>HYPERLINK("https://hotel-media.eclerx.com/savepage/tk_15462422645023303_sr_189.html","info")</f>
        <v/>
      </c>
      <c r="AA4418" t="n">
        <v>-2071759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469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2071759</v>
      </c>
      <c r="AZ4418" t="s">
        <v>1920</v>
      </c>
      <c r="BA4418" t="s"/>
      <c r="BB4418" t="n">
        <v>455985</v>
      </c>
      <c r="BC4418" t="n">
        <v>52.502793</v>
      </c>
      <c r="BD4418" t="n">
        <v>52.502793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1918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46.55</v>
      </c>
      <c r="L4419" t="s">
        <v>76</v>
      </c>
      <c r="M4419" t="s"/>
      <c r="N4419" t="s">
        <v>137</v>
      </c>
      <c r="O4419" t="s">
        <v>78</v>
      </c>
      <c r="P4419" t="s">
        <v>1918</v>
      </c>
      <c r="Q4419" t="s"/>
      <c r="R4419" t="s">
        <v>171</v>
      </c>
      <c r="S4419" t="s">
        <v>1310</v>
      </c>
      <c r="T4419" t="s">
        <v>81</v>
      </c>
      <c r="U4419" t="s">
        <v>82</v>
      </c>
      <c r="V4419" t="s">
        <v>83</v>
      </c>
      <c r="W4419" t="s">
        <v>109</v>
      </c>
      <c r="X4419" t="s"/>
      <c r="Y4419" t="s">
        <v>85</v>
      </c>
      <c r="Z4419">
        <f>HYPERLINK("https://hotel-media.eclerx.com/savepage/tk_15462422645023303_sr_189.html","info")</f>
        <v/>
      </c>
      <c r="AA4419" t="n">
        <v>-2071759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469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2071759</v>
      </c>
      <c r="AZ4419" t="s">
        <v>1920</v>
      </c>
      <c r="BA4419" t="s"/>
      <c r="BB4419" t="n">
        <v>455985</v>
      </c>
      <c r="BC4419" t="n">
        <v>52.502793</v>
      </c>
      <c r="BD4419" t="n">
        <v>52.502793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1918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65.55</v>
      </c>
      <c r="L4420" t="s">
        <v>76</v>
      </c>
      <c r="M4420" t="s"/>
      <c r="N4420" t="s">
        <v>191</v>
      </c>
      <c r="O4420" t="s">
        <v>78</v>
      </c>
      <c r="P4420" t="s">
        <v>1918</v>
      </c>
      <c r="Q4420" t="s"/>
      <c r="R4420" t="s">
        <v>171</v>
      </c>
      <c r="S4420" t="s">
        <v>1921</v>
      </c>
      <c r="T4420" t="s">
        <v>81</v>
      </c>
      <c r="U4420" t="s">
        <v>82</v>
      </c>
      <c r="V4420" t="s">
        <v>83</v>
      </c>
      <c r="W4420" t="s">
        <v>109</v>
      </c>
      <c r="X4420" t="s"/>
      <c r="Y4420" t="s">
        <v>85</v>
      </c>
      <c r="Z4420">
        <f>HYPERLINK("https://hotel-media.eclerx.com/savepage/tk_15462422645023303_sr_189.html","info")</f>
        <v/>
      </c>
      <c r="AA4420" t="n">
        <v>-2071759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469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2071759</v>
      </c>
      <c r="AZ4420" t="s">
        <v>1920</v>
      </c>
      <c r="BA4420" t="s"/>
      <c r="BB4420" t="n">
        <v>455985</v>
      </c>
      <c r="BC4420" t="n">
        <v>52.502793</v>
      </c>
      <c r="BD4420" t="n">
        <v>52.502793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1918</v>
      </c>
      <c r="F4421" t="n">
        <v>-1</v>
      </c>
      <c r="G4421" t="s">
        <v>74</v>
      </c>
      <c r="H4421" t="s">
        <v>75</v>
      </c>
      <c r="I4421" t="s"/>
      <c r="J4421" t="s">
        <v>74</v>
      </c>
      <c r="K4421" t="n">
        <v>69</v>
      </c>
      <c r="L4421" t="s">
        <v>76</v>
      </c>
      <c r="M4421" t="s"/>
      <c r="N4421" t="s">
        <v>191</v>
      </c>
      <c r="O4421" t="s">
        <v>78</v>
      </c>
      <c r="P4421" t="s">
        <v>1918</v>
      </c>
      <c r="Q4421" t="s"/>
      <c r="R4421" t="s">
        <v>171</v>
      </c>
      <c r="S4421" t="s">
        <v>367</v>
      </c>
      <c r="T4421" t="s">
        <v>81</v>
      </c>
      <c r="U4421" t="s">
        <v>82</v>
      </c>
      <c r="V4421" t="s">
        <v>83</v>
      </c>
      <c r="W4421" t="s">
        <v>109</v>
      </c>
      <c r="X4421" t="s"/>
      <c r="Y4421" t="s">
        <v>85</v>
      </c>
      <c r="Z4421">
        <f>HYPERLINK("https://hotel-media.eclerx.com/savepage/tk_15462422645023303_sr_189.html","info")</f>
        <v/>
      </c>
      <c r="AA4421" t="n">
        <v>-2071759</v>
      </c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469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2071759</v>
      </c>
      <c r="AZ4421" t="s">
        <v>1920</v>
      </c>
      <c r="BA4421" t="s"/>
      <c r="BB4421" t="n">
        <v>455985</v>
      </c>
      <c r="BC4421" t="n">
        <v>52.502793</v>
      </c>
      <c r="BD4421" t="n">
        <v>52.502793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1099</v>
      </c>
      <c r="F4422" t="n">
        <v>341930</v>
      </c>
      <c r="G4422" t="s">
        <v>74</v>
      </c>
      <c r="H4422" t="s">
        <v>75</v>
      </c>
      <c r="I4422" t="s"/>
      <c r="J4422" t="s">
        <v>74</v>
      </c>
      <c r="K4422" t="n">
        <v>94.08</v>
      </c>
      <c r="L4422" t="s">
        <v>76</v>
      </c>
      <c r="M4422" t="s"/>
      <c r="N4422" t="s">
        <v>1100</v>
      </c>
      <c r="O4422" t="s">
        <v>78</v>
      </c>
      <c r="P4422" t="s">
        <v>1101</v>
      </c>
      <c r="Q4422" t="s"/>
      <c r="R4422" t="s">
        <v>112</v>
      </c>
      <c r="S4422" t="s">
        <v>1102</v>
      </c>
      <c r="T4422" t="s">
        <v>81</v>
      </c>
      <c r="U4422" t="s">
        <v>82</v>
      </c>
      <c r="V4422" t="s">
        <v>83</v>
      </c>
      <c r="W4422" t="s">
        <v>109</v>
      </c>
      <c r="X4422" t="s"/>
      <c r="Y4422" t="s">
        <v>85</v>
      </c>
      <c r="Z4422">
        <f>HYPERLINK("https://hotel-media.eclerx.com/savepage/tk_1546241597266679_sr_188.html","info")</f>
        <v/>
      </c>
      <c r="AA4422" t="n">
        <v>97317</v>
      </c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175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231456</v>
      </c>
      <c r="AZ4422" t="s">
        <v>1103</v>
      </c>
      <c r="BA4422" t="s"/>
      <c r="BB4422" t="n">
        <v>29954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1099</v>
      </c>
      <c r="F4423" t="n">
        <v>341930</v>
      </c>
      <c r="G4423" t="s">
        <v>74</v>
      </c>
      <c r="H4423" t="s">
        <v>75</v>
      </c>
      <c r="I4423" t="s"/>
      <c r="J4423" t="s">
        <v>74</v>
      </c>
      <c r="K4423" t="n">
        <v>117.6</v>
      </c>
      <c r="L4423" t="s">
        <v>76</v>
      </c>
      <c r="M4423" t="s"/>
      <c r="N4423" t="s">
        <v>1104</v>
      </c>
      <c r="O4423" t="s">
        <v>78</v>
      </c>
      <c r="P4423" t="s">
        <v>1101</v>
      </c>
      <c r="Q4423" t="s"/>
      <c r="R4423" t="s">
        <v>112</v>
      </c>
      <c r="S4423" t="s">
        <v>523</v>
      </c>
      <c r="T4423" t="s">
        <v>81</v>
      </c>
      <c r="U4423" t="s">
        <v>82</v>
      </c>
      <c r="V4423" t="s">
        <v>83</v>
      </c>
      <c r="W4423" t="s">
        <v>109</v>
      </c>
      <c r="X4423" t="s"/>
      <c r="Y4423" t="s">
        <v>85</v>
      </c>
      <c r="Z4423">
        <f>HYPERLINK("https://hotel-media.eclerx.com/savepage/tk_1546241597266679_sr_188.html","info")</f>
        <v/>
      </c>
      <c r="AA4423" t="n">
        <v>97317</v>
      </c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175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231456</v>
      </c>
      <c r="AZ4423" t="s">
        <v>1103</v>
      </c>
      <c r="BA4423" t="s"/>
      <c r="BB4423" t="n">
        <v>29954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1099</v>
      </c>
      <c r="F4424" t="n">
        <v>341930</v>
      </c>
      <c r="G4424" t="s">
        <v>74</v>
      </c>
      <c r="H4424" t="s">
        <v>75</v>
      </c>
      <c r="I4424" t="s"/>
      <c r="J4424" t="s">
        <v>74</v>
      </c>
      <c r="K4424" t="n">
        <v>106.68</v>
      </c>
      <c r="L4424" t="s">
        <v>76</v>
      </c>
      <c r="M4424" t="s"/>
      <c r="N4424" t="s">
        <v>1105</v>
      </c>
      <c r="O4424" t="s">
        <v>78</v>
      </c>
      <c r="P4424" t="s">
        <v>1101</v>
      </c>
      <c r="Q4424" t="s"/>
      <c r="R4424" t="s">
        <v>112</v>
      </c>
      <c r="S4424" t="s">
        <v>1106</v>
      </c>
      <c r="T4424" t="s">
        <v>81</v>
      </c>
      <c r="U4424" t="s">
        <v>82</v>
      </c>
      <c r="V4424" t="s">
        <v>83</v>
      </c>
      <c r="W4424" t="s">
        <v>109</v>
      </c>
      <c r="X4424" t="s"/>
      <c r="Y4424" t="s">
        <v>85</v>
      </c>
      <c r="Z4424">
        <f>HYPERLINK("https://hotel-media.eclerx.com/savepage/tk_1546241597266679_sr_188.html","info")</f>
        <v/>
      </c>
      <c r="AA4424" t="n">
        <v>97317</v>
      </c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175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231456</v>
      </c>
      <c r="AZ4424" t="s">
        <v>1103</v>
      </c>
      <c r="BA4424" t="s"/>
      <c r="BB4424" t="n">
        <v>29954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1099</v>
      </c>
      <c r="F4425" t="n">
        <v>341930</v>
      </c>
      <c r="G4425" t="s">
        <v>74</v>
      </c>
      <c r="H4425" t="s">
        <v>75</v>
      </c>
      <c r="I4425" t="s"/>
      <c r="J4425" t="s">
        <v>74</v>
      </c>
      <c r="K4425" t="n">
        <v>110.88</v>
      </c>
      <c r="L4425" t="s">
        <v>76</v>
      </c>
      <c r="M4425" t="s"/>
      <c r="N4425" t="s">
        <v>1107</v>
      </c>
      <c r="O4425" t="s">
        <v>78</v>
      </c>
      <c r="P4425" t="s">
        <v>1101</v>
      </c>
      <c r="Q4425" t="s"/>
      <c r="R4425" t="s">
        <v>112</v>
      </c>
      <c r="S4425" t="s">
        <v>342</v>
      </c>
      <c r="T4425" t="s">
        <v>81</v>
      </c>
      <c r="U4425" t="s">
        <v>82</v>
      </c>
      <c r="V4425" t="s">
        <v>83</v>
      </c>
      <c r="W4425" t="s">
        <v>109</v>
      </c>
      <c r="X4425" t="s"/>
      <c r="Y4425" t="s">
        <v>85</v>
      </c>
      <c r="Z4425">
        <f>HYPERLINK("https://hotel-media.eclerx.com/savepage/tk_1546241597266679_sr_188.html","info")</f>
        <v/>
      </c>
      <c r="AA4425" t="n">
        <v>97317</v>
      </c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175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231456</v>
      </c>
      <c r="AZ4425" t="s">
        <v>1103</v>
      </c>
      <c r="BA4425" t="s"/>
      <c r="BB4425" t="n">
        <v>29954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1099</v>
      </c>
      <c r="F4426" t="n">
        <v>341930</v>
      </c>
      <c r="G4426" t="s">
        <v>74</v>
      </c>
      <c r="H4426" t="s">
        <v>75</v>
      </c>
      <c r="I4426" t="s"/>
      <c r="J4426" t="s">
        <v>74</v>
      </c>
      <c r="K4426" t="n">
        <v>119.28</v>
      </c>
      <c r="L4426" t="s">
        <v>76</v>
      </c>
      <c r="M4426" t="s"/>
      <c r="N4426" t="s">
        <v>1108</v>
      </c>
      <c r="O4426" t="s">
        <v>78</v>
      </c>
      <c r="P4426" t="s">
        <v>1101</v>
      </c>
      <c r="Q4426" t="s"/>
      <c r="R4426" t="s">
        <v>112</v>
      </c>
      <c r="S4426" t="s">
        <v>1109</v>
      </c>
      <c r="T4426" t="s">
        <v>81</v>
      </c>
      <c r="U4426" t="s">
        <v>82</v>
      </c>
      <c r="V4426" t="s">
        <v>83</v>
      </c>
      <c r="W4426" t="s">
        <v>109</v>
      </c>
      <c r="X4426" t="s"/>
      <c r="Y4426" t="s">
        <v>85</v>
      </c>
      <c r="Z4426">
        <f>HYPERLINK("https://hotel-media.eclerx.com/savepage/tk_1546241597266679_sr_188.html","info")</f>
        <v/>
      </c>
      <c r="AA4426" t="n">
        <v>97317</v>
      </c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175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231456</v>
      </c>
      <c r="AZ4426" t="s">
        <v>1103</v>
      </c>
      <c r="BA4426" t="s"/>
      <c r="BB4426" t="n">
        <v>29954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1099</v>
      </c>
      <c r="F4427" t="n">
        <v>341930</v>
      </c>
      <c r="G4427" t="s">
        <v>74</v>
      </c>
      <c r="H4427" t="s">
        <v>75</v>
      </c>
      <c r="I4427" t="s"/>
      <c r="J4427" t="s">
        <v>74</v>
      </c>
      <c r="K4427" t="n">
        <v>133.35</v>
      </c>
      <c r="L4427" t="s">
        <v>76</v>
      </c>
      <c r="M4427" t="s"/>
      <c r="N4427" t="s">
        <v>1105</v>
      </c>
      <c r="O4427" t="s">
        <v>78</v>
      </c>
      <c r="P4427" t="s">
        <v>1101</v>
      </c>
      <c r="Q4427" t="s"/>
      <c r="R4427" t="s">
        <v>112</v>
      </c>
      <c r="S4427" t="s">
        <v>249</v>
      </c>
      <c r="T4427" t="s">
        <v>81</v>
      </c>
      <c r="U4427" t="s">
        <v>82</v>
      </c>
      <c r="V4427" t="s">
        <v>83</v>
      </c>
      <c r="W4427" t="s">
        <v>109</v>
      </c>
      <c r="X4427" t="s"/>
      <c r="Y4427" t="s">
        <v>85</v>
      </c>
      <c r="Z4427">
        <f>HYPERLINK("https://hotel-media.eclerx.com/savepage/tk_1546241597266679_sr_188.html","info")</f>
        <v/>
      </c>
      <c r="AA4427" t="n">
        <v>97317</v>
      </c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175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231456</v>
      </c>
      <c r="AZ4427" t="s">
        <v>1103</v>
      </c>
      <c r="BA4427" t="s"/>
      <c r="BB4427" t="n">
        <v>29954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1099</v>
      </c>
      <c r="F4428" t="n">
        <v>341930</v>
      </c>
      <c r="G4428" t="s">
        <v>74</v>
      </c>
      <c r="H4428" t="s">
        <v>75</v>
      </c>
      <c r="I4428" t="s"/>
      <c r="J4428" t="s">
        <v>74</v>
      </c>
      <c r="K4428" t="n">
        <v>138.6</v>
      </c>
      <c r="L4428" t="s">
        <v>76</v>
      </c>
      <c r="M4428" t="s"/>
      <c r="N4428" t="s">
        <v>1107</v>
      </c>
      <c r="O4428" t="s">
        <v>78</v>
      </c>
      <c r="P4428" t="s">
        <v>1101</v>
      </c>
      <c r="Q4428" t="s"/>
      <c r="R4428" t="s">
        <v>112</v>
      </c>
      <c r="S4428" t="s">
        <v>1110</v>
      </c>
      <c r="T4428" t="s">
        <v>81</v>
      </c>
      <c r="U4428" t="s">
        <v>82</v>
      </c>
      <c r="V4428" t="s">
        <v>83</v>
      </c>
      <c r="W4428" t="s">
        <v>109</v>
      </c>
      <c r="X4428" t="s"/>
      <c r="Y4428" t="s">
        <v>85</v>
      </c>
      <c r="Z4428">
        <f>HYPERLINK("https://hotel-media.eclerx.com/savepage/tk_1546241597266679_sr_188.html","info")</f>
        <v/>
      </c>
      <c r="AA4428" t="n">
        <v>97317</v>
      </c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175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231456</v>
      </c>
      <c r="AZ4428" t="s">
        <v>1103</v>
      </c>
      <c r="BA4428" t="s"/>
      <c r="BB4428" t="n">
        <v>29954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1099</v>
      </c>
      <c r="F4429" t="n">
        <v>341930</v>
      </c>
      <c r="G4429" t="s">
        <v>74</v>
      </c>
      <c r="H4429" t="s">
        <v>75</v>
      </c>
      <c r="I4429" t="s"/>
      <c r="J4429" t="s">
        <v>74</v>
      </c>
      <c r="K4429" t="n">
        <v>149.1</v>
      </c>
      <c r="L4429" t="s">
        <v>76</v>
      </c>
      <c r="M4429" t="s"/>
      <c r="N4429" t="s">
        <v>1108</v>
      </c>
      <c r="O4429" t="s">
        <v>78</v>
      </c>
      <c r="P4429" t="s">
        <v>1101</v>
      </c>
      <c r="Q4429" t="s"/>
      <c r="R4429" t="s">
        <v>112</v>
      </c>
      <c r="S4429" t="s">
        <v>529</v>
      </c>
      <c r="T4429" t="s">
        <v>81</v>
      </c>
      <c r="U4429" t="s">
        <v>82</v>
      </c>
      <c r="V4429" t="s">
        <v>83</v>
      </c>
      <c r="W4429" t="s">
        <v>109</v>
      </c>
      <c r="X4429" t="s"/>
      <c r="Y4429" t="s">
        <v>85</v>
      </c>
      <c r="Z4429">
        <f>HYPERLINK("https://hotel-media.eclerx.com/savepage/tk_1546241597266679_sr_188.html","info")</f>
        <v/>
      </c>
      <c r="AA4429" t="n">
        <v>97317</v>
      </c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175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231456</v>
      </c>
      <c r="AZ4429" t="s">
        <v>1103</v>
      </c>
      <c r="BA4429" t="s"/>
      <c r="BB4429" t="n">
        <v>29954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1099</v>
      </c>
      <c r="F4430" t="n">
        <v>341930</v>
      </c>
      <c r="G4430" t="s">
        <v>74</v>
      </c>
      <c r="H4430" t="s">
        <v>75</v>
      </c>
      <c r="I4430" t="s"/>
      <c r="J4430" t="s">
        <v>74</v>
      </c>
      <c r="K4430" t="n">
        <v>155.6</v>
      </c>
      <c r="L4430" t="s">
        <v>76</v>
      </c>
      <c r="M4430" t="s"/>
      <c r="N4430" t="s">
        <v>1104</v>
      </c>
      <c r="O4430" t="s">
        <v>78</v>
      </c>
      <c r="P4430" t="s">
        <v>1101</v>
      </c>
      <c r="Q4430" t="s"/>
      <c r="R4430" t="s">
        <v>112</v>
      </c>
      <c r="S4430" t="s">
        <v>1111</v>
      </c>
      <c r="T4430" t="s">
        <v>81</v>
      </c>
      <c r="U4430" t="s">
        <v>82</v>
      </c>
      <c r="V4430" t="s">
        <v>83</v>
      </c>
      <c r="W4430" t="s">
        <v>84</v>
      </c>
      <c r="X4430" t="s"/>
      <c r="Y4430" t="s">
        <v>85</v>
      </c>
      <c r="Z4430">
        <f>HYPERLINK("https://hotel-media.eclerx.com/savepage/tk_1546241597266679_sr_188.html","info")</f>
        <v/>
      </c>
      <c r="AA4430" t="n">
        <v>97317</v>
      </c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175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231456</v>
      </c>
      <c r="AZ4430" t="s">
        <v>1103</v>
      </c>
      <c r="BA4430" t="s"/>
      <c r="BB4430" t="n">
        <v>29954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1099</v>
      </c>
      <c r="F4431" t="n">
        <v>341930</v>
      </c>
      <c r="G4431" t="s">
        <v>74</v>
      </c>
      <c r="H4431" t="s">
        <v>75</v>
      </c>
      <c r="I4431" t="s"/>
      <c r="J4431" t="s">
        <v>74</v>
      </c>
      <c r="K4431" t="n">
        <v>157.08</v>
      </c>
      <c r="L4431" t="s">
        <v>76</v>
      </c>
      <c r="M4431" t="s"/>
      <c r="N4431" t="s">
        <v>1112</v>
      </c>
      <c r="O4431" t="s">
        <v>78</v>
      </c>
      <c r="P4431" t="s">
        <v>1101</v>
      </c>
      <c r="Q4431" t="s"/>
      <c r="R4431" t="s">
        <v>112</v>
      </c>
      <c r="S4431" t="s">
        <v>1113</v>
      </c>
      <c r="T4431" t="s">
        <v>81</v>
      </c>
      <c r="U4431" t="s">
        <v>82</v>
      </c>
      <c r="V4431" t="s">
        <v>83</v>
      </c>
      <c r="W4431" t="s">
        <v>109</v>
      </c>
      <c r="X4431" t="s"/>
      <c r="Y4431" t="s">
        <v>85</v>
      </c>
      <c r="Z4431">
        <f>HYPERLINK("https://hotel-media.eclerx.com/savepage/tk_1546241597266679_sr_188.html","info")</f>
        <v/>
      </c>
      <c r="AA4431" t="n">
        <v>97317</v>
      </c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175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231456</v>
      </c>
      <c r="AZ4431" t="s">
        <v>1103</v>
      </c>
      <c r="BA4431" t="s"/>
      <c r="BB4431" t="n">
        <v>29954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1099</v>
      </c>
      <c r="F4432" t="n">
        <v>341930</v>
      </c>
      <c r="G4432" t="s">
        <v>74</v>
      </c>
      <c r="H4432" t="s">
        <v>75</v>
      </c>
      <c r="I4432" t="s"/>
      <c r="J4432" t="s">
        <v>74</v>
      </c>
      <c r="K4432" t="n">
        <v>171.35</v>
      </c>
      <c r="L4432" t="s">
        <v>76</v>
      </c>
      <c r="M4432" t="s"/>
      <c r="N4432" t="s">
        <v>1105</v>
      </c>
      <c r="O4432" t="s">
        <v>78</v>
      </c>
      <c r="P4432" t="s">
        <v>1101</v>
      </c>
      <c r="Q4432" t="s"/>
      <c r="R4432" t="s">
        <v>112</v>
      </c>
      <c r="S4432" t="s">
        <v>1114</v>
      </c>
      <c r="T4432" t="s">
        <v>81</v>
      </c>
      <c r="U4432" t="s">
        <v>82</v>
      </c>
      <c r="V4432" t="s">
        <v>83</v>
      </c>
      <c r="W4432" t="s">
        <v>84</v>
      </c>
      <c r="X4432" t="s"/>
      <c r="Y4432" t="s">
        <v>85</v>
      </c>
      <c r="Z4432">
        <f>HYPERLINK("https://hotel-media.eclerx.com/savepage/tk_1546241597266679_sr_188.html","info")</f>
        <v/>
      </c>
      <c r="AA4432" t="n">
        <v>97317</v>
      </c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175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231456</v>
      </c>
      <c r="AZ4432" t="s">
        <v>1103</v>
      </c>
      <c r="BA4432" t="s"/>
      <c r="BB4432" t="n">
        <v>29954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1099</v>
      </c>
      <c r="F4433" t="n">
        <v>341930</v>
      </c>
      <c r="G4433" t="s">
        <v>74</v>
      </c>
      <c r="H4433" t="s">
        <v>75</v>
      </c>
      <c r="I4433" t="s"/>
      <c r="J4433" t="s">
        <v>74</v>
      </c>
      <c r="K4433" t="n">
        <v>176.6</v>
      </c>
      <c r="L4433" t="s">
        <v>76</v>
      </c>
      <c r="M4433" t="s"/>
      <c r="N4433" t="s">
        <v>1107</v>
      </c>
      <c r="O4433" t="s">
        <v>78</v>
      </c>
      <c r="P4433" t="s">
        <v>1101</v>
      </c>
      <c r="Q4433" t="s"/>
      <c r="R4433" t="s">
        <v>112</v>
      </c>
      <c r="S4433" t="s">
        <v>1115</v>
      </c>
      <c r="T4433" t="s">
        <v>81</v>
      </c>
      <c r="U4433" t="s">
        <v>82</v>
      </c>
      <c r="V4433" t="s">
        <v>83</v>
      </c>
      <c r="W4433" t="s">
        <v>84</v>
      </c>
      <c r="X4433" t="s"/>
      <c r="Y4433" t="s">
        <v>85</v>
      </c>
      <c r="Z4433">
        <f>HYPERLINK("https://hotel-media.eclerx.com/savepage/tk_1546241597266679_sr_188.html","info")</f>
        <v/>
      </c>
      <c r="AA4433" t="n">
        <v>97317</v>
      </c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175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231456</v>
      </c>
      <c r="AZ4433" t="s">
        <v>1103</v>
      </c>
      <c r="BA4433" t="s"/>
      <c r="BB4433" t="n">
        <v>29954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1099</v>
      </c>
      <c r="F4434" t="n">
        <v>341930</v>
      </c>
      <c r="G4434" t="s">
        <v>74</v>
      </c>
      <c r="H4434" t="s">
        <v>75</v>
      </c>
      <c r="I4434" t="s"/>
      <c r="J4434" t="s">
        <v>74</v>
      </c>
      <c r="K4434" t="n">
        <v>187.1</v>
      </c>
      <c r="L4434" t="s">
        <v>76</v>
      </c>
      <c r="M4434" t="s"/>
      <c r="N4434" t="s">
        <v>1108</v>
      </c>
      <c r="O4434" t="s">
        <v>78</v>
      </c>
      <c r="P4434" t="s">
        <v>1101</v>
      </c>
      <c r="Q4434" t="s"/>
      <c r="R4434" t="s">
        <v>112</v>
      </c>
      <c r="S4434" t="s">
        <v>1116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>
        <f>HYPERLINK("https://hotel-media.eclerx.com/savepage/tk_1546241597266679_sr_188.html","info")</f>
        <v/>
      </c>
      <c r="AA4434" t="n">
        <v>97317</v>
      </c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175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231456</v>
      </c>
      <c r="AZ4434" t="s">
        <v>1103</v>
      </c>
      <c r="BA4434" t="s"/>
      <c r="BB4434" t="n">
        <v>29954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1099</v>
      </c>
      <c r="F4435" t="n">
        <v>341930</v>
      </c>
      <c r="G4435" t="s">
        <v>74</v>
      </c>
      <c r="H4435" t="s">
        <v>75</v>
      </c>
      <c r="I4435" t="s"/>
      <c r="J4435" t="s">
        <v>74</v>
      </c>
      <c r="K4435" t="n">
        <v>196.35</v>
      </c>
      <c r="L4435" t="s">
        <v>76</v>
      </c>
      <c r="M4435" t="s"/>
      <c r="N4435" t="s">
        <v>1112</v>
      </c>
      <c r="O4435" t="s">
        <v>78</v>
      </c>
      <c r="P4435" t="s">
        <v>1101</v>
      </c>
      <c r="Q4435" t="s"/>
      <c r="R4435" t="s">
        <v>112</v>
      </c>
      <c r="S4435" t="s">
        <v>1117</v>
      </c>
      <c r="T4435" t="s">
        <v>81</v>
      </c>
      <c r="U4435" t="s">
        <v>82</v>
      </c>
      <c r="V4435" t="s">
        <v>83</v>
      </c>
      <c r="W4435" t="s">
        <v>109</v>
      </c>
      <c r="X4435" t="s"/>
      <c r="Y4435" t="s">
        <v>85</v>
      </c>
      <c r="Z4435">
        <f>HYPERLINK("https://hotel-media.eclerx.com/savepage/tk_1546241597266679_sr_188.html","info")</f>
        <v/>
      </c>
      <c r="AA4435" t="n">
        <v>97317</v>
      </c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175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231456</v>
      </c>
      <c r="AZ4435" t="s">
        <v>1103</v>
      </c>
      <c r="BA4435" t="s"/>
      <c r="BB4435" t="n">
        <v>29954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1099</v>
      </c>
      <c r="F4436" t="n">
        <v>341930</v>
      </c>
      <c r="G4436" t="s">
        <v>74</v>
      </c>
      <c r="H4436" t="s">
        <v>75</v>
      </c>
      <c r="I4436" t="s"/>
      <c r="J4436" t="s">
        <v>74</v>
      </c>
      <c r="K4436" t="n">
        <v>234.35</v>
      </c>
      <c r="L4436" t="s">
        <v>76</v>
      </c>
      <c r="M4436" t="s"/>
      <c r="N4436" t="s">
        <v>1112</v>
      </c>
      <c r="O4436" t="s">
        <v>78</v>
      </c>
      <c r="P4436" t="s">
        <v>1101</v>
      </c>
      <c r="Q4436" t="s"/>
      <c r="R4436" t="s">
        <v>112</v>
      </c>
      <c r="S4436" t="s">
        <v>1118</v>
      </c>
      <c r="T4436" t="s">
        <v>81</v>
      </c>
      <c r="U4436" t="s">
        <v>82</v>
      </c>
      <c r="V4436" t="s">
        <v>83</v>
      </c>
      <c r="W4436" t="s">
        <v>84</v>
      </c>
      <c r="X4436" t="s"/>
      <c r="Y4436" t="s">
        <v>85</v>
      </c>
      <c r="Z4436">
        <f>HYPERLINK("https://hotel-media.eclerx.com/savepage/tk_1546241597266679_sr_188.html","info")</f>
        <v/>
      </c>
      <c r="AA4436" t="n">
        <v>97317</v>
      </c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175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231456</v>
      </c>
      <c r="AZ4436" t="s">
        <v>1103</v>
      </c>
      <c r="BA4436" t="s"/>
      <c r="BB4436" t="n">
        <v>29954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2625</v>
      </c>
      <c r="F4437" t="n">
        <v>529949</v>
      </c>
      <c r="G4437" t="s">
        <v>74</v>
      </c>
      <c r="H4437" t="s">
        <v>75</v>
      </c>
      <c r="I4437" t="s"/>
      <c r="J4437" t="s">
        <v>74</v>
      </c>
      <c r="K4437" t="n">
        <v>77.5</v>
      </c>
      <c r="L4437" t="s">
        <v>76</v>
      </c>
      <c r="M4437" t="s"/>
      <c r="N4437" t="s">
        <v>2626</v>
      </c>
      <c r="O4437" t="s">
        <v>78</v>
      </c>
      <c r="P4437" t="s">
        <v>2627</v>
      </c>
      <c r="Q4437" t="s"/>
      <c r="R4437" t="s">
        <v>171</v>
      </c>
      <c r="S4437" t="s">
        <v>2628</v>
      </c>
      <c r="T4437" t="s">
        <v>81</v>
      </c>
      <c r="U4437" t="s">
        <v>82</v>
      </c>
      <c r="V4437" t="s">
        <v>83</v>
      </c>
      <c r="W4437" t="s">
        <v>109</v>
      </c>
      <c r="X4437" t="s"/>
      <c r="Y4437" t="s">
        <v>85</v>
      </c>
      <c r="Z4437">
        <f>HYPERLINK("https://hotel-media.eclerx.com/savepage/tk_15462413724534714_sr_188.html","info")</f>
        <v/>
      </c>
      <c r="AA4437" t="n">
        <v>99184</v>
      </c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55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2214996</v>
      </c>
      <c r="AZ4437" t="s">
        <v>2629</v>
      </c>
      <c r="BA4437" t="s"/>
      <c r="BB4437" t="n">
        <v>63986</v>
      </c>
      <c r="BC4437" t="n">
        <v>52.504619</v>
      </c>
      <c r="BD4437" t="n">
        <v>52.504619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2625</v>
      </c>
      <c r="F4438" t="n">
        <v>529949</v>
      </c>
      <c r="G4438" t="s">
        <v>74</v>
      </c>
      <c r="H4438" t="s">
        <v>75</v>
      </c>
      <c r="I4438" t="s"/>
      <c r="J4438" t="s">
        <v>74</v>
      </c>
      <c r="K4438" t="n">
        <v>87</v>
      </c>
      <c r="L4438" t="s">
        <v>76</v>
      </c>
      <c r="M4438" t="s"/>
      <c r="N4438" t="s">
        <v>2630</v>
      </c>
      <c r="O4438" t="s">
        <v>78</v>
      </c>
      <c r="P4438" t="s">
        <v>2627</v>
      </c>
      <c r="Q4438" t="s"/>
      <c r="R4438" t="s">
        <v>171</v>
      </c>
      <c r="S4438" t="s">
        <v>181</v>
      </c>
      <c r="T4438" t="s">
        <v>81</v>
      </c>
      <c r="U4438" t="s">
        <v>82</v>
      </c>
      <c r="V4438" t="s">
        <v>83</v>
      </c>
      <c r="W4438" t="s">
        <v>109</v>
      </c>
      <c r="X4438" t="s"/>
      <c r="Y4438" t="s">
        <v>85</v>
      </c>
      <c r="Z4438">
        <f>HYPERLINK("https://hotel-media.eclerx.com/savepage/tk_15462413724534714_sr_188.html","info")</f>
        <v/>
      </c>
      <c r="AA4438" t="n">
        <v>99184</v>
      </c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55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2214996</v>
      </c>
      <c r="AZ4438" t="s">
        <v>2629</v>
      </c>
      <c r="BA4438" t="s"/>
      <c r="BB4438" t="n">
        <v>63986</v>
      </c>
      <c r="BC4438" t="n">
        <v>52.504619</v>
      </c>
      <c r="BD4438" t="n">
        <v>52.504619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2625</v>
      </c>
      <c r="F4439" t="n">
        <v>529949</v>
      </c>
      <c r="G4439" t="s">
        <v>74</v>
      </c>
      <c r="H4439" t="s">
        <v>75</v>
      </c>
      <c r="I4439" t="s"/>
      <c r="J4439" t="s">
        <v>74</v>
      </c>
      <c r="K4439" t="n">
        <v>77.5</v>
      </c>
      <c r="L4439" t="s">
        <v>76</v>
      </c>
      <c r="M4439" t="s"/>
      <c r="N4439" t="s">
        <v>2631</v>
      </c>
      <c r="O4439" t="s">
        <v>78</v>
      </c>
      <c r="P4439" t="s">
        <v>2627</v>
      </c>
      <c r="Q4439" t="s"/>
      <c r="R4439" t="s">
        <v>171</v>
      </c>
      <c r="S4439" t="s">
        <v>2628</v>
      </c>
      <c r="T4439" t="s">
        <v>81</v>
      </c>
      <c r="U4439" t="s">
        <v>82</v>
      </c>
      <c r="V4439" t="s">
        <v>83</v>
      </c>
      <c r="W4439" t="s">
        <v>109</v>
      </c>
      <c r="X4439" t="s"/>
      <c r="Y4439" t="s">
        <v>85</v>
      </c>
      <c r="Z4439">
        <f>HYPERLINK("https://hotel-media.eclerx.com/savepage/tk_15462413724534714_sr_188.html","info")</f>
        <v/>
      </c>
      <c r="AA4439" t="n">
        <v>99184</v>
      </c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55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2214996</v>
      </c>
      <c r="AZ4439" t="s">
        <v>2629</v>
      </c>
      <c r="BA4439" t="s"/>
      <c r="BB4439" t="n">
        <v>63986</v>
      </c>
      <c r="BC4439" t="n">
        <v>52.504619</v>
      </c>
      <c r="BD4439" t="n">
        <v>52.504619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2625</v>
      </c>
      <c r="F4440" t="n">
        <v>529949</v>
      </c>
      <c r="G4440" t="s">
        <v>74</v>
      </c>
      <c r="H4440" t="s">
        <v>75</v>
      </c>
      <c r="I4440" t="s"/>
      <c r="J4440" t="s">
        <v>74</v>
      </c>
      <c r="K4440" t="n">
        <v>77.5</v>
      </c>
      <c r="L4440" t="s">
        <v>76</v>
      </c>
      <c r="M4440" t="s"/>
      <c r="N4440" t="s">
        <v>2632</v>
      </c>
      <c r="O4440" t="s">
        <v>78</v>
      </c>
      <c r="P4440" t="s">
        <v>2627</v>
      </c>
      <c r="Q4440" t="s"/>
      <c r="R4440" t="s">
        <v>171</v>
      </c>
      <c r="S4440" t="s">
        <v>2628</v>
      </c>
      <c r="T4440" t="s">
        <v>81</v>
      </c>
      <c r="U4440" t="s">
        <v>82</v>
      </c>
      <c r="V4440" t="s">
        <v>83</v>
      </c>
      <c r="W4440" t="s">
        <v>109</v>
      </c>
      <c r="X4440" t="s"/>
      <c r="Y4440" t="s">
        <v>85</v>
      </c>
      <c r="Z4440">
        <f>HYPERLINK("https://hotel-media.eclerx.com/savepage/tk_15462413724534714_sr_188.html","info")</f>
        <v/>
      </c>
      <c r="AA4440" t="n">
        <v>99184</v>
      </c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55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2214996</v>
      </c>
      <c r="AZ4440" t="s">
        <v>2629</v>
      </c>
      <c r="BA4440" t="s"/>
      <c r="BB4440" t="n">
        <v>63986</v>
      </c>
      <c r="BC4440" t="n">
        <v>52.504619</v>
      </c>
      <c r="BD4440" t="n">
        <v>52.504619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2625</v>
      </c>
      <c r="F4441" t="n">
        <v>529949</v>
      </c>
      <c r="G4441" t="s">
        <v>74</v>
      </c>
      <c r="H4441" t="s">
        <v>75</v>
      </c>
      <c r="I4441" t="s"/>
      <c r="J4441" t="s">
        <v>74</v>
      </c>
      <c r="K4441" t="n">
        <v>77.5</v>
      </c>
      <c r="L4441" t="s">
        <v>76</v>
      </c>
      <c r="M4441" t="s"/>
      <c r="N4441" t="s">
        <v>2633</v>
      </c>
      <c r="O4441" t="s">
        <v>78</v>
      </c>
      <c r="P4441" t="s">
        <v>2627</v>
      </c>
      <c r="Q4441" t="s"/>
      <c r="R4441" t="s">
        <v>171</v>
      </c>
      <c r="S4441" t="s">
        <v>2628</v>
      </c>
      <c r="T4441" t="s">
        <v>81</v>
      </c>
      <c r="U4441" t="s">
        <v>82</v>
      </c>
      <c r="V4441" t="s">
        <v>83</v>
      </c>
      <c r="W4441" t="s">
        <v>109</v>
      </c>
      <c r="X4441" t="s"/>
      <c r="Y4441" t="s">
        <v>85</v>
      </c>
      <c r="Z4441">
        <f>HYPERLINK("https://hotel-media.eclerx.com/savepage/tk_15462413724534714_sr_188.html","info")</f>
        <v/>
      </c>
      <c r="AA4441" t="n">
        <v>99184</v>
      </c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55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2214996</v>
      </c>
      <c r="AZ4441" t="s">
        <v>2629</v>
      </c>
      <c r="BA4441" t="s"/>
      <c r="BB4441" t="n">
        <v>63986</v>
      </c>
      <c r="BC4441" t="n">
        <v>52.504619</v>
      </c>
      <c r="BD4441" t="n">
        <v>52.504619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2625</v>
      </c>
      <c r="F4442" t="n">
        <v>529949</v>
      </c>
      <c r="G4442" t="s">
        <v>74</v>
      </c>
      <c r="H4442" t="s">
        <v>75</v>
      </c>
      <c r="I4442" t="s"/>
      <c r="J4442" t="s">
        <v>74</v>
      </c>
      <c r="K4442" t="n">
        <v>87</v>
      </c>
      <c r="L4442" t="s">
        <v>76</v>
      </c>
      <c r="M4442" t="s"/>
      <c r="N4442" t="s">
        <v>2630</v>
      </c>
      <c r="O4442" t="s">
        <v>78</v>
      </c>
      <c r="P4442" t="s">
        <v>2627</v>
      </c>
      <c r="Q4442" t="s"/>
      <c r="R4442" t="s">
        <v>171</v>
      </c>
      <c r="S4442" t="s">
        <v>181</v>
      </c>
      <c r="T4442" t="s">
        <v>81</v>
      </c>
      <c r="U4442" t="s">
        <v>82</v>
      </c>
      <c r="V4442" t="s">
        <v>83</v>
      </c>
      <c r="W4442" t="s">
        <v>109</v>
      </c>
      <c r="X4442" t="s"/>
      <c r="Y4442" t="s">
        <v>85</v>
      </c>
      <c r="Z4442">
        <f>HYPERLINK("https://hotel-media.eclerx.com/savepage/tk_15462413724534714_sr_188.html","info")</f>
        <v/>
      </c>
      <c r="AA4442" t="n">
        <v>99184</v>
      </c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55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2214996</v>
      </c>
      <c r="AZ4442" t="s">
        <v>2629</v>
      </c>
      <c r="BA4442" t="s"/>
      <c r="BB4442" t="n">
        <v>63986</v>
      </c>
      <c r="BC4442" t="n">
        <v>52.504619</v>
      </c>
      <c r="BD4442" t="n">
        <v>52.504619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2625</v>
      </c>
      <c r="F4443" t="n">
        <v>529949</v>
      </c>
      <c r="G4443" t="s">
        <v>74</v>
      </c>
      <c r="H4443" t="s">
        <v>75</v>
      </c>
      <c r="I4443" t="s"/>
      <c r="J4443" t="s">
        <v>74</v>
      </c>
      <c r="K4443" t="n">
        <v>87</v>
      </c>
      <c r="L4443" t="s">
        <v>76</v>
      </c>
      <c r="M4443" t="s"/>
      <c r="N4443" t="s">
        <v>2634</v>
      </c>
      <c r="O4443" t="s">
        <v>78</v>
      </c>
      <c r="P4443" t="s">
        <v>2627</v>
      </c>
      <c r="Q4443" t="s"/>
      <c r="R4443" t="s">
        <v>171</v>
      </c>
      <c r="S4443" t="s">
        <v>181</v>
      </c>
      <c r="T4443" t="s">
        <v>81</v>
      </c>
      <c r="U4443" t="s">
        <v>82</v>
      </c>
      <c r="V4443" t="s">
        <v>83</v>
      </c>
      <c r="W4443" t="s">
        <v>109</v>
      </c>
      <c r="X4443" t="s"/>
      <c r="Y4443" t="s">
        <v>85</v>
      </c>
      <c r="Z4443">
        <f>HYPERLINK("https://hotel-media.eclerx.com/savepage/tk_15462413724534714_sr_188.html","info")</f>
        <v/>
      </c>
      <c r="AA4443" t="n">
        <v>99184</v>
      </c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55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2214996</v>
      </c>
      <c r="AZ4443" t="s">
        <v>2629</v>
      </c>
      <c r="BA4443" t="s"/>
      <c r="BB4443" t="n">
        <v>63986</v>
      </c>
      <c r="BC4443" t="n">
        <v>52.504619</v>
      </c>
      <c r="BD4443" t="n">
        <v>52.504619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2625</v>
      </c>
      <c r="F4444" t="n">
        <v>529949</v>
      </c>
      <c r="G4444" t="s">
        <v>74</v>
      </c>
      <c r="H4444" t="s">
        <v>75</v>
      </c>
      <c r="I4444" t="s"/>
      <c r="J4444" t="s">
        <v>74</v>
      </c>
      <c r="K4444" t="n">
        <v>87</v>
      </c>
      <c r="L4444" t="s">
        <v>76</v>
      </c>
      <c r="M4444" t="s"/>
      <c r="N4444" t="s">
        <v>2635</v>
      </c>
      <c r="O4444" t="s">
        <v>78</v>
      </c>
      <c r="P4444" t="s">
        <v>2627</v>
      </c>
      <c r="Q4444" t="s"/>
      <c r="R4444" t="s">
        <v>171</v>
      </c>
      <c r="S4444" t="s">
        <v>181</v>
      </c>
      <c r="T4444" t="s">
        <v>81</v>
      </c>
      <c r="U4444" t="s">
        <v>82</v>
      </c>
      <c r="V4444" t="s">
        <v>83</v>
      </c>
      <c r="W4444" t="s">
        <v>109</v>
      </c>
      <c r="X4444" t="s"/>
      <c r="Y4444" t="s">
        <v>85</v>
      </c>
      <c r="Z4444">
        <f>HYPERLINK("https://hotel-media.eclerx.com/savepage/tk_15462413724534714_sr_188.html","info")</f>
        <v/>
      </c>
      <c r="AA4444" t="n">
        <v>99184</v>
      </c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55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2214996</v>
      </c>
      <c r="AZ4444" t="s">
        <v>2629</v>
      </c>
      <c r="BA4444" t="s"/>
      <c r="BB4444" t="n">
        <v>63986</v>
      </c>
      <c r="BC4444" t="n">
        <v>52.504619</v>
      </c>
      <c r="BD4444" t="n">
        <v>52.504619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2625</v>
      </c>
      <c r="F4445" t="n">
        <v>529949</v>
      </c>
      <c r="G4445" t="s">
        <v>74</v>
      </c>
      <c r="H4445" t="s">
        <v>75</v>
      </c>
      <c r="I4445" t="s"/>
      <c r="J4445" t="s">
        <v>74</v>
      </c>
      <c r="K4445" t="n">
        <v>107.5</v>
      </c>
      <c r="L4445" t="s">
        <v>76</v>
      </c>
      <c r="M4445" t="s"/>
      <c r="N4445" t="s">
        <v>2631</v>
      </c>
      <c r="O4445" t="s">
        <v>78</v>
      </c>
      <c r="P4445" t="s">
        <v>2627</v>
      </c>
      <c r="Q4445" t="s"/>
      <c r="R4445" t="s">
        <v>171</v>
      </c>
      <c r="S4445" t="s">
        <v>2636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>
        <f>HYPERLINK("https://hotel-media.eclerx.com/savepage/tk_15462413724534714_sr_188.html","info")</f>
        <v/>
      </c>
      <c r="AA4445" t="n">
        <v>99184</v>
      </c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55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2214996</v>
      </c>
      <c r="AZ4445" t="s">
        <v>2629</v>
      </c>
      <c r="BA4445" t="s"/>
      <c r="BB4445" t="n">
        <v>63986</v>
      </c>
      <c r="BC4445" t="n">
        <v>52.504619</v>
      </c>
      <c r="BD4445" t="n">
        <v>52.504619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2625</v>
      </c>
      <c r="F4446" t="n">
        <v>529949</v>
      </c>
      <c r="G4446" t="s">
        <v>74</v>
      </c>
      <c r="H4446" t="s">
        <v>75</v>
      </c>
      <c r="I4446" t="s"/>
      <c r="J4446" t="s">
        <v>74</v>
      </c>
      <c r="K4446" t="n">
        <v>107.5</v>
      </c>
      <c r="L4446" t="s">
        <v>76</v>
      </c>
      <c r="M4446" t="s"/>
      <c r="N4446" t="s">
        <v>2631</v>
      </c>
      <c r="O4446" t="s">
        <v>78</v>
      </c>
      <c r="P4446" t="s">
        <v>2627</v>
      </c>
      <c r="Q4446" t="s"/>
      <c r="R4446" t="s">
        <v>171</v>
      </c>
      <c r="S4446" t="s">
        <v>2636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>
        <f>HYPERLINK("https://hotel-media.eclerx.com/savepage/tk_15462413724534714_sr_188.html","info")</f>
        <v/>
      </c>
      <c r="AA4446" t="n">
        <v>99184</v>
      </c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55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2214996</v>
      </c>
      <c r="AZ4446" t="s">
        <v>2629</v>
      </c>
      <c r="BA4446" t="s"/>
      <c r="BB4446" t="n">
        <v>63986</v>
      </c>
      <c r="BC4446" t="n">
        <v>52.504619</v>
      </c>
      <c r="BD4446" t="n">
        <v>52.504619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2625</v>
      </c>
      <c r="F4447" t="n">
        <v>529949</v>
      </c>
      <c r="G4447" t="s">
        <v>74</v>
      </c>
      <c r="H4447" t="s">
        <v>75</v>
      </c>
      <c r="I4447" t="s"/>
      <c r="J4447" t="s">
        <v>74</v>
      </c>
      <c r="K4447" t="n">
        <v>107.5</v>
      </c>
      <c r="L4447" t="s">
        <v>76</v>
      </c>
      <c r="M4447" t="s"/>
      <c r="N4447" t="s">
        <v>2632</v>
      </c>
      <c r="O4447" t="s">
        <v>78</v>
      </c>
      <c r="P4447" t="s">
        <v>2627</v>
      </c>
      <c r="Q4447" t="s"/>
      <c r="R4447" t="s">
        <v>171</v>
      </c>
      <c r="S4447" t="s">
        <v>2636</v>
      </c>
      <c r="T4447" t="s">
        <v>81</v>
      </c>
      <c r="U4447" t="s">
        <v>82</v>
      </c>
      <c r="V4447" t="s">
        <v>83</v>
      </c>
      <c r="W4447" t="s">
        <v>84</v>
      </c>
      <c r="X4447" t="s"/>
      <c r="Y4447" t="s">
        <v>85</v>
      </c>
      <c r="Z4447">
        <f>HYPERLINK("https://hotel-media.eclerx.com/savepage/tk_15462413724534714_sr_188.html","info")</f>
        <v/>
      </c>
      <c r="AA4447" t="n">
        <v>99184</v>
      </c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55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2214996</v>
      </c>
      <c r="AZ4447" t="s">
        <v>2629</v>
      </c>
      <c r="BA4447" t="s"/>
      <c r="BB4447" t="n">
        <v>63986</v>
      </c>
      <c r="BC4447" t="n">
        <v>52.504619</v>
      </c>
      <c r="BD4447" t="n">
        <v>52.504619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2625</v>
      </c>
      <c r="F4448" t="n">
        <v>529949</v>
      </c>
      <c r="G4448" t="s">
        <v>74</v>
      </c>
      <c r="H4448" t="s">
        <v>75</v>
      </c>
      <c r="I4448" t="s"/>
      <c r="J4448" t="s">
        <v>74</v>
      </c>
      <c r="K4448" t="n">
        <v>107.5</v>
      </c>
      <c r="L4448" t="s">
        <v>76</v>
      </c>
      <c r="M4448" t="s"/>
      <c r="N4448" t="s">
        <v>2633</v>
      </c>
      <c r="O4448" t="s">
        <v>78</v>
      </c>
      <c r="P4448" t="s">
        <v>2627</v>
      </c>
      <c r="Q4448" t="s"/>
      <c r="R4448" t="s">
        <v>171</v>
      </c>
      <c r="S4448" t="s">
        <v>2636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>
        <f>HYPERLINK("https://hotel-media.eclerx.com/savepage/tk_15462413724534714_sr_188.html","info")</f>
        <v/>
      </c>
      <c r="AA4448" t="n">
        <v>99184</v>
      </c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55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2214996</v>
      </c>
      <c r="AZ4448" t="s">
        <v>2629</v>
      </c>
      <c r="BA4448" t="s"/>
      <c r="BB4448" t="n">
        <v>63986</v>
      </c>
      <c r="BC4448" t="n">
        <v>52.504619</v>
      </c>
      <c r="BD4448" t="n">
        <v>52.504619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2625</v>
      </c>
      <c r="F4449" t="n">
        <v>529949</v>
      </c>
      <c r="G4449" t="s">
        <v>74</v>
      </c>
      <c r="H4449" t="s">
        <v>75</v>
      </c>
      <c r="I4449" t="s"/>
      <c r="J4449" t="s">
        <v>74</v>
      </c>
      <c r="K4449" t="n">
        <v>107.5</v>
      </c>
      <c r="L4449" t="s">
        <v>76</v>
      </c>
      <c r="M4449" t="s"/>
      <c r="N4449" t="s">
        <v>2631</v>
      </c>
      <c r="O4449" t="s">
        <v>78</v>
      </c>
      <c r="P4449" t="s">
        <v>2627</v>
      </c>
      <c r="Q4449" t="s"/>
      <c r="R4449" t="s">
        <v>171</v>
      </c>
      <c r="S4449" t="s">
        <v>2636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>
        <f>HYPERLINK("https://hotel-media.eclerx.com/savepage/tk_15462413724534714_sr_188.html","info")</f>
        <v/>
      </c>
      <c r="AA4449" t="n">
        <v>99184</v>
      </c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55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2214996</v>
      </c>
      <c r="AZ4449" t="s">
        <v>2629</v>
      </c>
      <c r="BA4449" t="s"/>
      <c r="BB4449" t="n">
        <v>63986</v>
      </c>
      <c r="BC4449" t="n">
        <v>52.504619</v>
      </c>
      <c r="BD4449" t="n">
        <v>52.504619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2625</v>
      </c>
      <c r="F4450" t="n">
        <v>529949</v>
      </c>
      <c r="G4450" t="s">
        <v>74</v>
      </c>
      <c r="H4450" t="s">
        <v>75</v>
      </c>
      <c r="I4450" t="s"/>
      <c r="J4450" t="s">
        <v>74</v>
      </c>
      <c r="K4450" t="n">
        <v>107.5</v>
      </c>
      <c r="L4450" t="s">
        <v>76</v>
      </c>
      <c r="M4450" t="s"/>
      <c r="N4450" t="s">
        <v>2631</v>
      </c>
      <c r="O4450" t="s">
        <v>78</v>
      </c>
      <c r="P4450" t="s">
        <v>2627</v>
      </c>
      <c r="Q4450" t="s"/>
      <c r="R4450" t="s">
        <v>171</v>
      </c>
      <c r="S4450" t="s">
        <v>2636</v>
      </c>
      <c r="T4450" t="s">
        <v>81</v>
      </c>
      <c r="U4450" t="s">
        <v>82</v>
      </c>
      <c r="V4450" t="s">
        <v>83</v>
      </c>
      <c r="W4450" t="s">
        <v>84</v>
      </c>
      <c r="X4450" t="s"/>
      <c r="Y4450" t="s">
        <v>85</v>
      </c>
      <c r="Z4450">
        <f>HYPERLINK("https://hotel-media.eclerx.com/savepage/tk_15462413724534714_sr_188.html","info")</f>
        <v/>
      </c>
      <c r="AA4450" t="n">
        <v>99184</v>
      </c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55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2214996</v>
      </c>
      <c r="AZ4450" t="s">
        <v>2629</v>
      </c>
      <c r="BA4450" t="s"/>
      <c r="BB4450" t="n">
        <v>63986</v>
      </c>
      <c r="BC4450" t="n">
        <v>52.504619</v>
      </c>
      <c r="BD4450" t="n">
        <v>52.504619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2625</v>
      </c>
      <c r="F4451" t="n">
        <v>529949</v>
      </c>
      <c r="G4451" t="s">
        <v>74</v>
      </c>
      <c r="H4451" t="s">
        <v>75</v>
      </c>
      <c r="I4451" t="s"/>
      <c r="J4451" t="s">
        <v>74</v>
      </c>
      <c r="K4451" t="n">
        <v>107.5</v>
      </c>
      <c r="L4451" t="s">
        <v>76</v>
      </c>
      <c r="M4451" t="s"/>
      <c r="N4451" t="s">
        <v>2632</v>
      </c>
      <c r="O4451" t="s">
        <v>78</v>
      </c>
      <c r="P4451" t="s">
        <v>2627</v>
      </c>
      <c r="Q4451" t="s"/>
      <c r="R4451" t="s">
        <v>171</v>
      </c>
      <c r="S4451" t="s">
        <v>2636</v>
      </c>
      <c r="T4451" t="s">
        <v>81</v>
      </c>
      <c r="U4451" t="s">
        <v>82</v>
      </c>
      <c r="V4451" t="s">
        <v>83</v>
      </c>
      <c r="W4451" t="s">
        <v>84</v>
      </c>
      <c r="X4451" t="s"/>
      <c r="Y4451" t="s">
        <v>85</v>
      </c>
      <c r="Z4451">
        <f>HYPERLINK("https://hotel-media.eclerx.com/savepage/tk_15462413724534714_sr_188.html","info")</f>
        <v/>
      </c>
      <c r="AA4451" t="n">
        <v>99184</v>
      </c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55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2214996</v>
      </c>
      <c r="AZ4451" t="s">
        <v>2629</v>
      </c>
      <c r="BA4451" t="s"/>
      <c r="BB4451" t="n">
        <v>63986</v>
      </c>
      <c r="BC4451" t="n">
        <v>52.504619</v>
      </c>
      <c r="BD4451" t="n">
        <v>52.504619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2625</v>
      </c>
      <c r="F4452" t="n">
        <v>529949</v>
      </c>
      <c r="G4452" t="s">
        <v>74</v>
      </c>
      <c r="H4452" t="s">
        <v>75</v>
      </c>
      <c r="I4452" t="s"/>
      <c r="J4452" t="s">
        <v>74</v>
      </c>
      <c r="K4452" t="n">
        <v>107.5</v>
      </c>
      <c r="L4452" t="s">
        <v>76</v>
      </c>
      <c r="M4452" t="s"/>
      <c r="N4452" t="s">
        <v>2633</v>
      </c>
      <c r="O4452" t="s">
        <v>78</v>
      </c>
      <c r="P4452" t="s">
        <v>2627</v>
      </c>
      <c r="Q4452" t="s"/>
      <c r="R4452" t="s">
        <v>171</v>
      </c>
      <c r="S4452" t="s">
        <v>2636</v>
      </c>
      <c r="T4452" t="s">
        <v>81</v>
      </c>
      <c r="U4452" t="s">
        <v>82</v>
      </c>
      <c r="V4452" t="s">
        <v>83</v>
      </c>
      <c r="W4452" t="s">
        <v>84</v>
      </c>
      <c r="X4452" t="s"/>
      <c r="Y4452" t="s">
        <v>85</v>
      </c>
      <c r="Z4452">
        <f>HYPERLINK("https://hotel-media.eclerx.com/savepage/tk_15462413724534714_sr_188.html","info")</f>
        <v/>
      </c>
      <c r="AA4452" t="n">
        <v>99184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55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2214996</v>
      </c>
      <c r="AZ4452" t="s">
        <v>2629</v>
      </c>
      <c r="BA4452" t="s"/>
      <c r="BB4452" t="n">
        <v>63986</v>
      </c>
      <c r="BC4452" t="n">
        <v>52.504619</v>
      </c>
      <c r="BD4452" t="n">
        <v>52.504619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2625</v>
      </c>
      <c r="F4453" t="n">
        <v>529949</v>
      </c>
      <c r="G4453" t="s">
        <v>74</v>
      </c>
      <c r="H4453" t="s">
        <v>75</v>
      </c>
      <c r="I4453" t="s"/>
      <c r="J4453" t="s">
        <v>74</v>
      </c>
      <c r="K4453" t="n">
        <v>117</v>
      </c>
      <c r="L4453" t="s">
        <v>76</v>
      </c>
      <c r="M4453" t="s"/>
      <c r="N4453" t="s">
        <v>2630</v>
      </c>
      <c r="O4453" t="s">
        <v>78</v>
      </c>
      <c r="P4453" t="s">
        <v>2627</v>
      </c>
      <c r="Q4453" t="s"/>
      <c r="R4453" t="s">
        <v>171</v>
      </c>
      <c r="S4453" t="s">
        <v>765</v>
      </c>
      <c r="T4453" t="s">
        <v>81</v>
      </c>
      <c r="U4453" t="s">
        <v>82</v>
      </c>
      <c r="V4453" t="s">
        <v>83</v>
      </c>
      <c r="W4453" t="s">
        <v>84</v>
      </c>
      <c r="X4453" t="s"/>
      <c r="Y4453" t="s">
        <v>85</v>
      </c>
      <c r="Z4453">
        <f>HYPERLINK("https://hotel-media.eclerx.com/savepage/tk_15462413724534714_sr_188.html","info")</f>
        <v/>
      </c>
      <c r="AA4453" t="n">
        <v>99184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55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2214996</v>
      </c>
      <c r="AZ4453" t="s">
        <v>2629</v>
      </c>
      <c r="BA4453" t="s"/>
      <c r="BB4453" t="n">
        <v>63986</v>
      </c>
      <c r="BC4453" t="n">
        <v>52.504619</v>
      </c>
      <c r="BD4453" t="n">
        <v>52.504619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2625</v>
      </c>
      <c r="F4454" t="n">
        <v>529949</v>
      </c>
      <c r="G4454" t="s">
        <v>74</v>
      </c>
      <c r="H4454" t="s">
        <v>75</v>
      </c>
      <c r="I4454" t="s"/>
      <c r="J4454" t="s">
        <v>74</v>
      </c>
      <c r="K4454" t="n">
        <v>117</v>
      </c>
      <c r="L4454" t="s">
        <v>76</v>
      </c>
      <c r="M4454" t="s"/>
      <c r="N4454" t="s">
        <v>2630</v>
      </c>
      <c r="O4454" t="s">
        <v>78</v>
      </c>
      <c r="P4454" t="s">
        <v>2627</v>
      </c>
      <c r="Q4454" t="s"/>
      <c r="R4454" t="s">
        <v>171</v>
      </c>
      <c r="S4454" t="s">
        <v>765</v>
      </c>
      <c r="T4454" t="s">
        <v>81</v>
      </c>
      <c r="U4454" t="s">
        <v>82</v>
      </c>
      <c r="V4454" t="s">
        <v>83</v>
      </c>
      <c r="W4454" t="s">
        <v>84</v>
      </c>
      <c r="X4454" t="s"/>
      <c r="Y4454" t="s">
        <v>85</v>
      </c>
      <c r="Z4454">
        <f>HYPERLINK("https://hotel-media.eclerx.com/savepage/tk_15462413724534714_sr_188.html","info")</f>
        <v/>
      </c>
      <c r="AA4454" t="n">
        <v>99184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55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2214996</v>
      </c>
      <c r="AZ4454" t="s">
        <v>2629</v>
      </c>
      <c r="BA4454" t="s"/>
      <c r="BB4454" t="n">
        <v>63986</v>
      </c>
      <c r="BC4454" t="n">
        <v>52.504619</v>
      </c>
      <c r="BD4454" t="n">
        <v>52.504619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2625</v>
      </c>
      <c r="F4455" t="n">
        <v>529949</v>
      </c>
      <c r="G4455" t="s">
        <v>74</v>
      </c>
      <c r="H4455" t="s">
        <v>75</v>
      </c>
      <c r="I4455" t="s"/>
      <c r="J4455" t="s">
        <v>74</v>
      </c>
      <c r="K4455" t="n">
        <v>117</v>
      </c>
      <c r="L4455" t="s">
        <v>76</v>
      </c>
      <c r="M4455" t="s"/>
      <c r="N4455" t="s">
        <v>2634</v>
      </c>
      <c r="O4455" t="s">
        <v>78</v>
      </c>
      <c r="P4455" t="s">
        <v>2627</v>
      </c>
      <c r="Q4455" t="s"/>
      <c r="R4455" t="s">
        <v>171</v>
      </c>
      <c r="S4455" t="s">
        <v>765</v>
      </c>
      <c r="T4455" t="s">
        <v>81</v>
      </c>
      <c r="U4455" t="s">
        <v>82</v>
      </c>
      <c r="V4455" t="s">
        <v>83</v>
      </c>
      <c r="W4455" t="s">
        <v>84</v>
      </c>
      <c r="X4455" t="s"/>
      <c r="Y4455" t="s">
        <v>85</v>
      </c>
      <c r="Z4455">
        <f>HYPERLINK("https://hotel-media.eclerx.com/savepage/tk_15462413724534714_sr_188.html","info")</f>
        <v/>
      </c>
      <c r="AA4455" t="n">
        <v>99184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55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2214996</v>
      </c>
      <c r="AZ4455" t="s">
        <v>2629</v>
      </c>
      <c r="BA4455" t="s"/>
      <c r="BB4455" t="n">
        <v>63986</v>
      </c>
      <c r="BC4455" t="n">
        <v>52.504619</v>
      </c>
      <c r="BD4455" t="n">
        <v>52.504619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2625</v>
      </c>
      <c r="F4456" t="n">
        <v>529949</v>
      </c>
      <c r="G4456" t="s">
        <v>74</v>
      </c>
      <c r="H4456" t="s">
        <v>75</v>
      </c>
      <c r="I4456" t="s"/>
      <c r="J4456" t="s">
        <v>74</v>
      </c>
      <c r="K4456" t="n">
        <v>117</v>
      </c>
      <c r="L4456" t="s">
        <v>76</v>
      </c>
      <c r="M4456" t="s"/>
      <c r="N4456" t="s">
        <v>2635</v>
      </c>
      <c r="O4456" t="s">
        <v>78</v>
      </c>
      <c r="P4456" t="s">
        <v>2627</v>
      </c>
      <c r="Q4456" t="s"/>
      <c r="R4456" t="s">
        <v>171</v>
      </c>
      <c r="S4456" t="s">
        <v>765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>
        <f>HYPERLINK("https://hotel-media.eclerx.com/savepage/tk_15462413724534714_sr_188.html","info")</f>
        <v/>
      </c>
      <c r="AA4456" t="n">
        <v>99184</v>
      </c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55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2214996</v>
      </c>
      <c r="AZ4456" t="s">
        <v>2629</v>
      </c>
      <c r="BA4456" t="s"/>
      <c r="BB4456" t="n">
        <v>63986</v>
      </c>
      <c r="BC4456" t="n">
        <v>52.504619</v>
      </c>
      <c r="BD4456" t="n">
        <v>52.504619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2743</v>
      </c>
      <c r="F4457" t="n">
        <v>-1</v>
      </c>
      <c r="G4457" t="s">
        <v>74</v>
      </c>
      <c r="H4457" t="s">
        <v>75</v>
      </c>
      <c r="I4457" t="s"/>
      <c r="J4457" t="s">
        <v>74</v>
      </c>
      <c r="K4457" t="n">
        <v>112.38</v>
      </c>
      <c r="L4457" t="s">
        <v>76</v>
      </c>
      <c r="M4457" t="s"/>
      <c r="N4457" t="s">
        <v>104</v>
      </c>
      <c r="O4457" t="s">
        <v>78</v>
      </c>
      <c r="P4457" t="s">
        <v>2743</v>
      </c>
      <c r="Q4457" t="s"/>
      <c r="R4457" t="s">
        <v>171</v>
      </c>
      <c r="S4457" t="s">
        <v>2744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>
        <f>HYPERLINK("https://hotel-media.eclerx.com/savepage/tk_15462422355962315_sr_189.html","info")</f>
        <v/>
      </c>
      <c r="AA4457" t="n">
        <v>-3423336</v>
      </c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455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3423336</v>
      </c>
      <c r="AZ4457" t="s">
        <v>2745</v>
      </c>
      <c r="BA4457" t="s"/>
      <c r="BB4457" t="n">
        <v>215424</v>
      </c>
      <c r="BC4457" t="n">
        <v>52.514811</v>
      </c>
      <c r="BD4457" t="n">
        <v>52.514811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2743</v>
      </c>
      <c r="F4458" t="n">
        <v>-1</v>
      </c>
      <c r="G4458" t="s">
        <v>74</v>
      </c>
      <c r="H4458" t="s">
        <v>75</v>
      </c>
      <c r="I4458" t="s"/>
      <c r="J4458" t="s">
        <v>74</v>
      </c>
      <c r="K4458" t="n">
        <v>132.38</v>
      </c>
      <c r="L4458" t="s">
        <v>76</v>
      </c>
      <c r="M4458" t="s"/>
      <c r="N4458" t="s">
        <v>2746</v>
      </c>
      <c r="O4458" t="s">
        <v>78</v>
      </c>
      <c r="P4458" t="s">
        <v>2743</v>
      </c>
      <c r="Q4458" t="s"/>
      <c r="R4458" t="s">
        <v>171</v>
      </c>
      <c r="S4458" t="s">
        <v>2747</v>
      </c>
      <c r="T4458" t="s">
        <v>81</v>
      </c>
      <c r="U4458" t="s">
        <v>82</v>
      </c>
      <c r="V4458" t="s">
        <v>83</v>
      </c>
      <c r="W4458" t="s">
        <v>109</v>
      </c>
      <c r="X4458" t="s"/>
      <c r="Y4458" t="s">
        <v>85</v>
      </c>
      <c r="Z4458">
        <f>HYPERLINK("https://hotel-media.eclerx.com/savepage/tk_15462422355962315_sr_189.html","info")</f>
        <v/>
      </c>
      <c r="AA4458" t="n">
        <v>-3423336</v>
      </c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455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3423336</v>
      </c>
      <c r="AZ4458" t="s">
        <v>2745</v>
      </c>
      <c r="BA4458" t="s"/>
      <c r="BB4458" t="n">
        <v>215424</v>
      </c>
      <c r="BC4458" t="n">
        <v>52.514811</v>
      </c>
      <c r="BD4458" t="n">
        <v>52.514811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467</v>
      </c>
      <c r="F4459" t="n">
        <v>206747</v>
      </c>
      <c r="G4459" t="s">
        <v>74</v>
      </c>
      <c r="H4459" t="s">
        <v>75</v>
      </c>
      <c r="I4459" t="s"/>
      <c r="J4459" t="s">
        <v>74</v>
      </c>
      <c r="K4459" t="n">
        <v>50.14</v>
      </c>
      <c r="L4459" t="s">
        <v>76</v>
      </c>
      <c r="M4459" t="s"/>
      <c r="N4459" t="s">
        <v>468</v>
      </c>
      <c r="O4459" t="s">
        <v>78</v>
      </c>
      <c r="P4459" t="s">
        <v>469</v>
      </c>
      <c r="Q4459" t="s"/>
      <c r="R4459" t="s">
        <v>171</v>
      </c>
      <c r="S4459" t="s">
        <v>470</v>
      </c>
      <c r="T4459" t="s">
        <v>81</v>
      </c>
      <c r="U4459" t="s">
        <v>82</v>
      </c>
      <c r="V4459" t="s">
        <v>83</v>
      </c>
      <c r="W4459" t="s">
        <v>109</v>
      </c>
      <c r="X4459" t="s"/>
      <c r="Y4459" t="s">
        <v>85</v>
      </c>
      <c r="Z4459">
        <f>HYPERLINK("https://hotel-media.eclerx.com/savepage/tk_1546241504676721_sr_189.html","info")</f>
        <v/>
      </c>
      <c r="AA4459" t="n">
        <v>79877</v>
      </c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113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937722</v>
      </c>
      <c r="AZ4459" t="s">
        <v>471</v>
      </c>
      <c r="BA4459" t="s"/>
      <c r="BB4459" t="n">
        <v>390427</v>
      </c>
      <c r="BC4459" t="n">
        <v>52.43669</v>
      </c>
      <c r="BD4459" t="n">
        <v>52.43669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467</v>
      </c>
      <c r="F4460" t="n">
        <v>206747</v>
      </c>
      <c r="G4460" t="s">
        <v>74</v>
      </c>
      <c r="H4460" t="s">
        <v>75</v>
      </c>
      <c r="I4460" t="s"/>
      <c r="J4460" t="s">
        <v>74</v>
      </c>
      <c r="K4460" t="n">
        <v>53.1</v>
      </c>
      <c r="L4460" t="s">
        <v>76</v>
      </c>
      <c r="M4460" t="s"/>
      <c r="N4460" t="s">
        <v>95</v>
      </c>
      <c r="O4460" t="s">
        <v>78</v>
      </c>
      <c r="P4460" t="s">
        <v>469</v>
      </c>
      <c r="Q4460" t="s"/>
      <c r="R4460" t="s">
        <v>171</v>
      </c>
      <c r="S4460" t="s">
        <v>235</v>
      </c>
      <c r="T4460" t="s">
        <v>81</v>
      </c>
      <c r="U4460" t="s">
        <v>82</v>
      </c>
      <c r="V4460" t="s">
        <v>83</v>
      </c>
      <c r="W4460" t="s">
        <v>109</v>
      </c>
      <c r="X4460" t="s"/>
      <c r="Y4460" t="s">
        <v>85</v>
      </c>
      <c r="Z4460">
        <f>HYPERLINK("https://hotel-media.eclerx.com/savepage/tk_1546241504676721_sr_189.html","info")</f>
        <v/>
      </c>
      <c r="AA4460" t="n">
        <v>79877</v>
      </c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113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937722</v>
      </c>
      <c r="AZ4460" t="s">
        <v>471</v>
      </c>
      <c r="BA4460" t="s"/>
      <c r="BB4460" t="n">
        <v>390427</v>
      </c>
      <c r="BC4460" t="n">
        <v>52.43669</v>
      </c>
      <c r="BD4460" t="n">
        <v>52.43669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467</v>
      </c>
      <c r="F4461" t="n">
        <v>206747</v>
      </c>
      <c r="G4461" t="s">
        <v>74</v>
      </c>
      <c r="H4461" t="s">
        <v>75</v>
      </c>
      <c r="I4461" t="s"/>
      <c r="J4461" t="s">
        <v>74</v>
      </c>
      <c r="K4461" t="n">
        <v>58.65</v>
      </c>
      <c r="L4461" t="s">
        <v>76</v>
      </c>
      <c r="M4461" t="s"/>
      <c r="N4461" t="s">
        <v>319</v>
      </c>
      <c r="O4461" t="s">
        <v>78</v>
      </c>
      <c r="P4461" t="s">
        <v>469</v>
      </c>
      <c r="Q4461" t="s"/>
      <c r="R4461" t="s">
        <v>171</v>
      </c>
      <c r="S4461" t="s">
        <v>472</v>
      </c>
      <c r="T4461" t="s">
        <v>81</v>
      </c>
      <c r="U4461" t="s">
        <v>82</v>
      </c>
      <c r="V4461" t="s">
        <v>83</v>
      </c>
      <c r="W4461" t="s">
        <v>109</v>
      </c>
      <c r="X4461" t="s"/>
      <c r="Y4461" t="s">
        <v>85</v>
      </c>
      <c r="Z4461">
        <f>HYPERLINK("https://hotel-media.eclerx.com/savepage/tk_1546241504676721_sr_189.html","info")</f>
        <v/>
      </c>
      <c r="AA4461" t="n">
        <v>79877</v>
      </c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113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937722</v>
      </c>
      <c r="AZ4461" t="s">
        <v>471</v>
      </c>
      <c r="BA4461" t="s"/>
      <c r="BB4461" t="n">
        <v>390427</v>
      </c>
      <c r="BC4461" t="n">
        <v>52.43669</v>
      </c>
      <c r="BD4461" t="n">
        <v>52.43669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467</v>
      </c>
      <c r="F4462" t="n">
        <v>206747</v>
      </c>
      <c r="G4462" t="s">
        <v>74</v>
      </c>
      <c r="H4462" t="s">
        <v>75</v>
      </c>
      <c r="I4462" t="s"/>
      <c r="J4462" t="s">
        <v>74</v>
      </c>
      <c r="K4462" t="n">
        <v>69</v>
      </c>
      <c r="L4462" t="s">
        <v>76</v>
      </c>
      <c r="M4462" t="s"/>
      <c r="N4462" t="s">
        <v>473</v>
      </c>
      <c r="O4462" t="s">
        <v>78</v>
      </c>
      <c r="P4462" t="s">
        <v>469</v>
      </c>
      <c r="Q4462" t="s"/>
      <c r="R4462" t="s">
        <v>171</v>
      </c>
      <c r="S4462" t="s">
        <v>367</v>
      </c>
      <c r="T4462" t="s">
        <v>81</v>
      </c>
      <c r="U4462" t="s">
        <v>82</v>
      </c>
      <c r="V4462" t="s">
        <v>83</v>
      </c>
      <c r="W4462" t="s">
        <v>109</v>
      </c>
      <c r="X4462" t="s"/>
      <c r="Y4462" t="s">
        <v>85</v>
      </c>
      <c r="Z4462">
        <f>HYPERLINK("https://hotel-media.eclerx.com/savepage/tk_1546241504676721_sr_189.html","info")</f>
        <v/>
      </c>
      <c r="AA4462" t="n">
        <v>79877</v>
      </c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113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937722</v>
      </c>
      <c r="AZ4462" t="s">
        <v>471</v>
      </c>
      <c r="BA4462" t="s"/>
      <c r="BB4462" t="n">
        <v>390427</v>
      </c>
      <c r="BC4462" t="n">
        <v>52.43669</v>
      </c>
      <c r="BD4462" t="n">
        <v>52.43669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467</v>
      </c>
      <c r="F4463" t="n">
        <v>206747</v>
      </c>
      <c r="G4463" t="s">
        <v>74</v>
      </c>
      <c r="H4463" t="s">
        <v>75</v>
      </c>
      <c r="I4463" t="s"/>
      <c r="J4463" t="s">
        <v>74</v>
      </c>
      <c r="K4463" t="n">
        <v>75.66</v>
      </c>
      <c r="L4463" t="s">
        <v>76</v>
      </c>
      <c r="M4463" t="s"/>
      <c r="N4463" t="s">
        <v>319</v>
      </c>
      <c r="O4463" t="s">
        <v>78</v>
      </c>
      <c r="P4463" t="s">
        <v>469</v>
      </c>
      <c r="Q4463" t="s"/>
      <c r="R4463" t="s">
        <v>171</v>
      </c>
      <c r="S4463" t="s">
        <v>474</v>
      </c>
      <c r="T4463" t="s">
        <v>81</v>
      </c>
      <c r="U4463" t="s">
        <v>82</v>
      </c>
      <c r="V4463" t="s">
        <v>83</v>
      </c>
      <c r="W4463" t="s">
        <v>84</v>
      </c>
      <c r="X4463" t="s"/>
      <c r="Y4463" t="s">
        <v>85</v>
      </c>
      <c r="Z4463">
        <f>HYPERLINK("https://hotel-media.eclerx.com/savepage/tk_1546241504676721_sr_189.html","info")</f>
        <v/>
      </c>
      <c r="AA4463" t="n">
        <v>79877</v>
      </c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113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937722</v>
      </c>
      <c r="AZ4463" t="s">
        <v>471</v>
      </c>
      <c r="BA4463" t="s"/>
      <c r="BB4463" t="n">
        <v>390427</v>
      </c>
      <c r="BC4463" t="n">
        <v>52.43669</v>
      </c>
      <c r="BD4463" t="n">
        <v>52.43669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467</v>
      </c>
      <c r="F4464" t="n">
        <v>206747</v>
      </c>
      <c r="G4464" t="s">
        <v>74</v>
      </c>
      <c r="H4464" t="s">
        <v>75</v>
      </c>
      <c r="I4464" t="s"/>
      <c r="J4464" t="s">
        <v>74</v>
      </c>
      <c r="K4464" t="n">
        <v>75.66</v>
      </c>
      <c r="L4464" t="s">
        <v>76</v>
      </c>
      <c r="M4464" t="s"/>
      <c r="N4464" t="s">
        <v>475</v>
      </c>
      <c r="O4464" t="s">
        <v>78</v>
      </c>
      <c r="P4464" t="s">
        <v>469</v>
      </c>
      <c r="Q4464" t="s"/>
      <c r="R4464" t="s">
        <v>171</v>
      </c>
      <c r="S4464" t="s">
        <v>474</v>
      </c>
      <c r="T4464" t="s">
        <v>81</v>
      </c>
      <c r="U4464" t="s">
        <v>82</v>
      </c>
      <c r="V4464" t="s">
        <v>83</v>
      </c>
      <c r="W4464" t="s">
        <v>109</v>
      </c>
      <c r="X4464" t="s"/>
      <c r="Y4464" t="s">
        <v>85</v>
      </c>
      <c r="Z4464">
        <f>HYPERLINK("https://hotel-media.eclerx.com/savepage/tk_1546241504676721_sr_189.html","info")</f>
        <v/>
      </c>
      <c r="AA4464" t="n">
        <v>79877</v>
      </c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113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937722</v>
      </c>
      <c r="AZ4464" t="s">
        <v>471</v>
      </c>
      <c r="BA4464" t="s"/>
      <c r="BB4464" t="n">
        <v>390427</v>
      </c>
      <c r="BC4464" t="n">
        <v>52.43669</v>
      </c>
      <c r="BD4464" t="n">
        <v>52.43669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467</v>
      </c>
      <c r="F4465" t="n">
        <v>206747</v>
      </c>
      <c r="G4465" t="s">
        <v>74</v>
      </c>
      <c r="H4465" t="s">
        <v>75</v>
      </c>
      <c r="I4465" t="s"/>
      <c r="J4465" t="s">
        <v>74</v>
      </c>
      <c r="K4465" t="n">
        <v>80.09999999999999</v>
      </c>
      <c r="L4465" t="s">
        <v>76</v>
      </c>
      <c r="M4465" t="s"/>
      <c r="N4465" t="s">
        <v>203</v>
      </c>
      <c r="O4465" t="s">
        <v>78</v>
      </c>
      <c r="P4465" t="s">
        <v>469</v>
      </c>
      <c r="Q4465" t="s"/>
      <c r="R4465" t="s">
        <v>171</v>
      </c>
      <c r="S4465" t="s">
        <v>239</v>
      </c>
      <c r="T4465" t="s">
        <v>81</v>
      </c>
      <c r="U4465" t="s">
        <v>82</v>
      </c>
      <c r="V4465" t="s">
        <v>83</v>
      </c>
      <c r="W4465" t="s">
        <v>109</v>
      </c>
      <c r="X4465" t="s"/>
      <c r="Y4465" t="s">
        <v>85</v>
      </c>
      <c r="Z4465">
        <f>HYPERLINK("https://hotel-media.eclerx.com/savepage/tk_1546241504676721_sr_189.html","info")</f>
        <v/>
      </c>
      <c r="AA4465" t="n">
        <v>79877</v>
      </c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113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937722</v>
      </c>
      <c r="AZ4465" t="s">
        <v>471</v>
      </c>
      <c r="BA4465" t="s"/>
      <c r="BB4465" t="n">
        <v>390427</v>
      </c>
      <c r="BC4465" t="n">
        <v>52.43669</v>
      </c>
      <c r="BD4465" t="n">
        <v>52.43669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467</v>
      </c>
      <c r="F4466" t="n">
        <v>206747</v>
      </c>
      <c r="G4466" t="s">
        <v>74</v>
      </c>
      <c r="H4466" t="s">
        <v>75</v>
      </c>
      <c r="I4466" t="s"/>
      <c r="J4466" t="s">
        <v>74</v>
      </c>
      <c r="K4466" t="n">
        <v>89.01000000000001</v>
      </c>
      <c r="L4466" t="s">
        <v>76</v>
      </c>
      <c r="M4466" t="s"/>
      <c r="N4466" t="s">
        <v>473</v>
      </c>
      <c r="O4466" t="s">
        <v>78</v>
      </c>
      <c r="P4466" t="s">
        <v>469</v>
      </c>
      <c r="Q4466" t="s"/>
      <c r="R4466" t="s">
        <v>171</v>
      </c>
      <c r="S4466" t="s">
        <v>476</v>
      </c>
      <c r="T4466" t="s">
        <v>81</v>
      </c>
      <c r="U4466" t="s">
        <v>82</v>
      </c>
      <c r="V4466" t="s">
        <v>83</v>
      </c>
      <c r="W4466" t="s">
        <v>84</v>
      </c>
      <c r="X4466" t="s"/>
      <c r="Y4466" t="s">
        <v>85</v>
      </c>
      <c r="Z4466">
        <f>HYPERLINK("https://hotel-media.eclerx.com/savepage/tk_1546241504676721_sr_189.html","info")</f>
        <v/>
      </c>
      <c r="AA4466" t="n">
        <v>79877</v>
      </c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113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937722</v>
      </c>
      <c r="AZ4466" t="s">
        <v>471</v>
      </c>
      <c r="BA4466" t="s"/>
      <c r="BB4466" t="n">
        <v>390427</v>
      </c>
      <c r="BC4466" t="n">
        <v>52.43669</v>
      </c>
      <c r="BD4466" t="n">
        <v>52.43669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467</v>
      </c>
      <c r="F4467" t="n">
        <v>206747</v>
      </c>
      <c r="G4467" t="s">
        <v>74</v>
      </c>
      <c r="H4467" t="s">
        <v>75</v>
      </c>
      <c r="I4467" t="s"/>
      <c r="J4467" t="s">
        <v>74</v>
      </c>
      <c r="K4467" t="n">
        <v>92.65000000000001</v>
      </c>
      <c r="L4467" t="s">
        <v>76</v>
      </c>
      <c r="M4467" t="s"/>
      <c r="N4467" t="s">
        <v>475</v>
      </c>
      <c r="O4467" t="s">
        <v>78</v>
      </c>
      <c r="P4467" t="s">
        <v>469</v>
      </c>
      <c r="Q4467" t="s"/>
      <c r="R4467" t="s">
        <v>171</v>
      </c>
      <c r="S4467" t="s">
        <v>477</v>
      </c>
      <c r="T4467" t="s">
        <v>81</v>
      </c>
      <c r="U4467" t="s">
        <v>82</v>
      </c>
      <c r="V4467" t="s">
        <v>83</v>
      </c>
      <c r="W4467" t="s">
        <v>84</v>
      </c>
      <c r="X4467" t="s"/>
      <c r="Y4467" t="s">
        <v>85</v>
      </c>
      <c r="Z4467">
        <f>HYPERLINK("https://hotel-media.eclerx.com/savepage/tk_1546241504676721_sr_189.html","info")</f>
        <v/>
      </c>
      <c r="AA4467" t="n">
        <v>79877</v>
      </c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113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937722</v>
      </c>
      <c r="AZ4467" t="s">
        <v>471</v>
      </c>
      <c r="BA4467" t="s"/>
      <c r="BB4467" t="n">
        <v>390427</v>
      </c>
      <c r="BC4467" t="n">
        <v>52.43669</v>
      </c>
      <c r="BD4467" t="n">
        <v>52.43669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467</v>
      </c>
      <c r="F4468" t="n">
        <v>206747</v>
      </c>
      <c r="G4468" t="s">
        <v>74</v>
      </c>
      <c r="H4468" t="s">
        <v>75</v>
      </c>
      <c r="I4468" t="s"/>
      <c r="J4468" t="s">
        <v>74</v>
      </c>
      <c r="K4468" t="n">
        <v>109</v>
      </c>
      <c r="L4468" t="s">
        <v>76</v>
      </c>
      <c r="M4468" t="s"/>
      <c r="N4468" t="s">
        <v>478</v>
      </c>
      <c r="O4468" t="s">
        <v>78</v>
      </c>
      <c r="P4468" t="s">
        <v>469</v>
      </c>
      <c r="Q4468" t="s"/>
      <c r="R4468" t="s">
        <v>171</v>
      </c>
      <c r="S4468" t="s">
        <v>202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>
        <f>HYPERLINK("https://hotel-media.eclerx.com/savepage/tk_1546241504676721_sr_189.html","info")</f>
        <v/>
      </c>
      <c r="AA4468" t="n">
        <v>79877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113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937722</v>
      </c>
      <c r="AZ4468" t="s">
        <v>471</v>
      </c>
      <c r="BA4468" t="s"/>
      <c r="BB4468" t="n">
        <v>390427</v>
      </c>
      <c r="BC4468" t="n">
        <v>52.43669</v>
      </c>
      <c r="BD4468" t="n">
        <v>52.43669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2643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115</v>
      </c>
      <c r="L4469" t="s">
        <v>76</v>
      </c>
      <c r="M4469" t="s"/>
      <c r="N4469" t="s">
        <v>95</v>
      </c>
      <c r="O4469" t="s">
        <v>78</v>
      </c>
      <c r="P4469" t="s">
        <v>2643</v>
      </c>
      <c r="Q4469" t="s"/>
      <c r="R4469" t="s">
        <v>112</v>
      </c>
      <c r="S4469" t="s">
        <v>226</v>
      </c>
      <c r="T4469" t="s">
        <v>81</v>
      </c>
      <c r="U4469" t="s">
        <v>82</v>
      </c>
      <c r="V4469" t="s">
        <v>83</v>
      </c>
      <c r="W4469" t="s">
        <v>109</v>
      </c>
      <c r="X4469" t="s"/>
      <c r="Y4469" t="s">
        <v>85</v>
      </c>
      <c r="Z4469">
        <f>HYPERLINK("https://hotel-media.eclerx.com/savepage/tk_1546241763361032_sr_188.html","info")</f>
        <v/>
      </c>
      <c r="AA4469" t="n">
        <v>-163299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266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163299</v>
      </c>
      <c r="AZ4469" t="s">
        <v>2644</v>
      </c>
      <c r="BA4469" t="s"/>
      <c r="BB4469" t="n">
        <v>153894</v>
      </c>
      <c r="BC4469" t="n">
        <v>52.50254</v>
      </c>
      <c r="BD4469" t="n">
        <v>52.50254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2643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150.01</v>
      </c>
      <c r="L4470" t="s">
        <v>76</v>
      </c>
      <c r="M4470" t="s"/>
      <c r="N4470" t="s">
        <v>372</v>
      </c>
      <c r="O4470" t="s">
        <v>78</v>
      </c>
      <c r="P4470" t="s">
        <v>2643</v>
      </c>
      <c r="Q4470" t="s"/>
      <c r="R4470" t="s">
        <v>112</v>
      </c>
      <c r="S4470" t="s">
        <v>889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>
        <f>HYPERLINK("https://hotel-media.eclerx.com/savepage/tk_1546241763361032_sr_188.html","info")</f>
        <v/>
      </c>
      <c r="AA4470" t="n">
        <v>-163299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266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163299</v>
      </c>
      <c r="AZ4470" t="s">
        <v>2644</v>
      </c>
      <c r="BA4470" t="s"/>
      <c r="BB4470" t="n">
        <v>153894</v>
      </c>
      <c r="BC4470" t="n">
        <v>52.50254</v>
      </c>
      <c r="BD4470" t="n">
        <v>52.50254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2643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195</v>
      </c>
      <c r="L4471" t="s">
        <v>76</v>
      </c>
      <c r="M4471" t="s"/>
      <c r="N4471" t="s">
        <v>475</v>
      </c>
      <c r="O4471" t="s">
        <v>78</v>
      </c>
      <c r="P4471" t="s">
        <v>2643</v>
      </c>
      <c r="Q4471" t="s"/>
      <c r="R4471" t="s">
        <v>112</v>
      </c>
      <c r="S4471" t="s">
        <v>1505</v>
      </c>
      <c r="T4471" t="s">
        <v>81</v>
      </c>
      <c r="U4471" t="s">
        <v>82</v>
      </c>
      <c r="V4471" t="s">
        <v>83</v>
      </c>
      <c r="W4471" t="s">
        <v>109</v>
      </c>
      <c r="X4471" t="s"/>
      <c r="Y4471" t="s">
        <v>85</v>
      </c>
      <c r="Z4471">
        <f>HYPERLINK("https://hotel-media.eclerx.com/savepage/tk_1546241763361032_sr_188.html","info")</f>
        <v/>
      </c>
      <c r="AA4471" t="n">
        <v>-163299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266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163299</v>
      </c>
      <c r="AZ4471" t="s">
        <v>2644</v>
      </c>
      <c r="BA4471" t="s"/>
      <c r="BB4471" t="n">
        <v>153894</v>
      </c>
      <c r="BC4471" t="n">
        <v>52.50254</v>
      </c>
      <c r="BD4471" t="n">
        <v>52.50254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2643</v>
      </c>
      <c r="F4472" t="n">
        <v>-1</v>
      </c>
      <c r="G4472" t="s">
        <v>74</v>
      </c>
      <c r="H4472" t="s">
        <v>75</v>
      </c>
      <c r="I4472" t="s"/>
      <c r="J4472" t="s">
        <v>74</v>
      </c>
      <c r="K4472" t="n">
        <v>215.01</v>
      </c>
      <c r="L4472" t="s">
        <v>76</v>
      </c>
      <c r="M4472" t="s"/>
      <c r="N4472" t="s">
        <v>475</v>
      </c>
      <c r="O4472" t="s">
        <v>78</v>
      </c>
      <c r="P4472" t="s">
        <v>2643</v>
      </c>
      <c r="Q4472" t="s"/>
      <c r="R4472" t="s">
        <v>112</v>
      </c>
      <c r="S4472" t="s">
        <v>2645</v>
      </c>
      <c r="T4472" t="s">
        <v>81</v>
      </c>
      <c r="U4472" t="s">
        <v>82</v>
      </c>
      <c r="V4472" t="s">
        <v>83</v>
      </c>
      <c r="W4472" t="s">
        <v>109</v>
      </c>
      <c r="X4472" t="s"/>
      <c r="Y4472" t="s">
        <v>85</v>
      </c>
      <c r="Z4472">
        <f>HYPERLINK("https://hotel-media.eclerx.com/savepage/tk_1546241763361032_sr_188.html","info")</f>
        <v/>
      </c>
      <c r="AA4472" t="n">
        <v>-163299</v>
      </c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266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163299</v>
      </c>
      <c r="AZ4472" t="s">
        <v>2644</v>
      </c>
      <c r="BA4472" t="s"/>
      <c r="BB4472" t="n">
        <v>153894</v>
      </c>
      <c r="BC4472" t="n">
        <v>52.50254</v>
      </c>
      <c r="BD4472" t="n">
        <v>52.50254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2643</v>
      </c>
      <c r="F4473" t="n">
        <v>-1</v>
      </c>
      <c r="G4473" t="s">
        <v>74</v>
      </c>
      <c r="H4473" t="s">
        <v>75</v>
      </c>
      <c r="I4473" t="s"/>
      <c r="J4473" t="s">
        <v>74</v>
      </c>
      <c r="K4473" t="n">
        <v>244.99</v>
      </c>
      <c r="L4473" t="s">
        <v>76</v>
      </c>
      <c r="M4473" t="s"/>
      <c r="N4473" t="s">
        <v>475</v>
      </c>
      <c r="O4473" t="s">
        <v>78</v>
      </c>
      <c r="P4473" t="s">
        <v>2643</v>
      </c>
      <c r="Q4473" t="s"/>
      <c r="R4473" t="s">
        <v>112</v>
      </c>
      <c r="S4473" t="s">
        <v>2646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>
        <f>HYPERLINK("https://hotel-media.eclerx.com/savepage/tk_1546241763361032_sr_188.html","info")</f>
        <v/>
      </c>
      <c r="AA4473" t="n">
        <v>-163299</v>
      </c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266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163299</v>
      </c>
      <c r="AZ4473" t="s">
        <v>2644</v>
      </c>
      <c r="BA4473" t="s"/>
      <c r="BB4473" t="n">
        <v>153894</v>
      </c>
      <c r="BC4473" t="n">
        <v>52.50254</v>
      </c>
      <c r="BD4473" t="n">
        <v>52.50254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2311</v>
      </c>
      <c r="F4474" t="n">
        <v>6811172</v>
      </c>
      <c r="G4474" t="s">
        <v>74</v>
      </c>
      <c r="H4474" t="s">
        <v>75</v>
      </c>
      <c r="I4474" t="s"/>
      <c r="J4474" t="s">
        <v>74</v>
      </c>
      <c r="K4474" t="n">
        <v>99</v>
      </c>
      <c r="L4474" t="s">
        <v>76</v>
      </c>
      <c r="M4474" t="s"/>
      <c r="N4474" t="s">
        <v>93</v>
      </c>
      <c r="O4474" t="s">
        <v>78</v>
      </c>
      <c r="P4474" t="s">
        <v>2312</v>
      </c>
      <c r="Q4474" t="s"/>
      <c r="R4474" t="s">
        <v>107</v>
      </c>
      <c r="S4474" t="s">
        <v>200</v>
      </c>
      <c r="T4474" t="s">
        <v>81</v>
      </c>
      <c r="U4474" t="s">
        <v>82</v>
      </c>
      <c r="V4474" t="s">
        <v>83</v>
      </c>
      <c r="W4474" t="s">
        <v>84</v>
      </c>
      <c r="X4474" t="s"/>
      <c r="Y4474" t="s">
        <v>85</v>
      </c>
      <c r="Z4474">
        <f>HYPERLINK("https://hotel-media.eclerx.com/savepage/tk_1546242317839004_sr_189.html","info")</f>
        <v/>
      </c>
      <c r="AA4474" t="n">
        <v>631708</v>
      </c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495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2071790</v>
      </c>
      <c r="AZ4474" t="s">
        <v>2313</v>
      </c>
      <c r="BA4474" t="s"/>
      <c r="BB4474" t="n">
        <v>683905</v>
      </c>
      <c r="BC4474" t="n">
        <v>52.501747</v>
      </c>
      <c r="BD4474" t="n">
        <v>52.501747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814</v>
      </c>
      <c r="F4475" t="n">
        <v>1434728</v>
      </c>
      <c r="G4475" t="s">
        <v>74</v>
      </c>
      <c r="H4475" t="s">
        <v>75</v>
      </c>
      <c r="I4475" t="s"/>
      <c r="J4475" t="s">
        <v>74</v>
      </c>
      <c r="K4475" t="n">
        <v>76.73</v>
      </c>
      <c r="L4475" t="s">
        <v>76</v>
      </c>
      <c r="M4475" t="s"/>
      <c r="N4475" t="s">
        <v>93</v>
      </c>
      <c r="O4475" t="s">
        <v>78</v>
      </c>
      <c r="P4475" t="s">
        <v>815</v>
      </c>
      <c r="Q4475" t="s"/>
      <c r="R4475" t="s">
        <v>171</v>
      </c>
      <c r="S4475" t="s">
        <v>816</v>
      </c>
      <c r="T4475" t="s">
        <v>81</v>
      </c>
      <c r="U4475" t="s">
        <v>82</v>
      </c>
      <c r="V4475" t="s">
        <v>83</v>
      </c>
      <c r="W4475" t="s">
        <v>109</v>
      </c>
      <c r="X4475" t="s"/>
      <c r="Y4475" t="s">
        <v>85</v>
      </c>
      <c r="Z4475">
        <f>HYPERLINK("https://hotel-media.eclerx.com/savepage/tk_15462419626648018_sr_189.html","info")</f>
        <v/>
      </c>
      <c r="AA4475" t="n">
        <v>210829</v>
      </c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333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937824</v>
      </c>
      <c r="AZ4475" t="s">
        <v>817</v>
      </c>
      <c r="BA4475" t="s"/>
      <c r="BB4475" t="n">
        <v>444525</v>
      </c>
      <c r="BC4475" t="n">
        <v>52.5089</v>
      </c>
      <c r="BD4475" t="n">
        <v>52.5089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814</v>
      </c>
      <c r="F4476" t="n">
        <v>1434728</v>
      </c>
      <c r="G4476" t="s">
        <v>74</v>
      </c>
      <c r="H4476" t="s">
        <v>75</v>
      </c>
      <c r="I4476" t="s"/>
      <c r="J4476" t="s">
        <v>74</v>
      </c>
      <c r="K4476" t="n">
        <v>87.51000000000001</v>
      </c>
      <c r="L4476" t="s">
        <v>76</v>
      </c>
      <c r="M4476" t="s"/>
      <c r="N4476" t="s">
        <v>544</v>
      </c>
      <c r="O4476" t="s">
        <v>78</v>
      </c>
      <c r="P4476" t="s">
        <v>815</v>
      </c>
      <c r="Q4476" t="s"/>
      <c r="R4476" t="s">
        <v>171</v>
      </c>
      <c r="S4476" t="s">
        <v>818</v>
      </c>
      <c r="T4476" t="s">
        <v>81</v>
      </c>
      <c r="U4476" t="s">
        <v>82</v>
      </c>
      <c r="V4476" t="s">
        <v>83</v>
      </c>
      <c r="W4476" t="s">
        <v>109</v>
      </c>
      <c r="X4476" t="s"/>
      <c r="Y4476" t="s">
        <v>85</v>
      </c>
      <c r="Z4476">
        <f>HYPERLINK("https://hotel-media.eclerx.com/savepage/tk_15462419626648018_sr_189.html","info")</f>
        <v/>
      </c>
      <c r="AA4476" t="n">
        <v>210829</v>
      </c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333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937824</v>
      </c>
      <c r="AZ4476" t="s">
        <v>817</v>
      </c>
      <c r="BA4476" t="s"/>
      <c r="BB4476" t="n">
        <v>444525</v>
      </c>
      <c r="BC4476" t="n">
        <v>52.5089</v>
      </c>
      <c r="BD4476" t="n">
        <v>52.5089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814</v>
      </c>
      <c r="F4477" t="n">
        <v>1434728</v>
      </c>
      <c r="G4477" t="s">
        <v>74</v>
      </c>
      <c r="H4477" t="s">
        <v>75</v>
      </c>
      <c r="I4477" t="s"/>
      <c r="J4477" t="s">
        <v>74</v>
      </c>
      <c r="K4477" t="n">
        <v>97.51000000000001</v>
      </c>
      <c r="L4477" t="s">
        <v>76</v>
      </c>
      <c r="M4477" t="s"/>
      <c r="N4477" t="s">
        <v>475</v>
      </c>
      <c r="O4477" t="s">
        <v>78</v>
      </c>
      <c r="P4477" t="s">
        <v>815</v>
      </c>
      <c r="Q4477" t="s"/>
      <c r="R4477" t="s">
        <v>171</v>
      </c>
      <c r="S4477" t="s">
        <v>819</v>
      </c>
      <c r="T4477" t="s">
        <v>81</v>
      </c>
      <c r="U4477" t="s">
        <v>82</v>
      </c>
      <c r="V4477" t="s">
        <v>83</v>
      </c>
      <c r="W4477" t="s">
        <v>109</v>
      </c>
      <c r="X4477" t="s"/>
      <c r="Y4477" t="s">
        <v>85</v>
      </c>
      <c r="Z4477">
        <f>HYPERLINK("https://hotel-media.eclerx.com/savepage/tk_15462419626648018_sr_189.html","info")</f>
        <v/>
      </c>
      <c r="AA4477" t="n">
        <v>210829</v>
      </c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333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937824</v>
      </c>
      <c r="AZ4477" t="s">
        <v>817</v>
      </c>
      <c r="BA4477" t="s"/>
      <c r="BB4477" t="n">
        <v>444525</v>
      </c>
      <c r="BC4477" t="n">
        <v>52.5089</v>
      </c>
      <c r="BD4477" t="n">
        <v>52.5089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814</v>
      </c>
      <c r="F4478" t="n">
        <v>1434728</v>
      </c>
      <c r="G4478" t="s">
        <v>74</v>
      </c>
      <c r="H4478" t="s">
        <v>75</v>
      </c>
      <c r="I4478" t="s"/>
      <c r="J4478" t="s">
        <v>74</v>
      </c>
      <c r="K4478" t="n">
        <v>102.5</v>
      </c>
      <c r="L4478" t="s">
        <v>76</v>
      </c>
      <c r="M4478" t="s"/>
      <c r="N4478" t="s">
        <v>205</v>
      </c>
      <c r="O4478" t="s">
        <v>78</v>
      </c>
      <c r="P4478" t="s">
        <v>815</v>
      </c>
      <c r="Q4478" t="s"/>
      <c r="R4478" t="s">
        <v>171</v>
      </c>
      <c r="S4478" t="s">
        <v>820</v>
      </c>
      <c r="T4478" t="s">
        <v>81</v>
      </c>
      <c r="U4478" t="s">
        <v>82</v>
      </c>
      <c r="V4478" t="s">
        <v>83</v>
      </c>
      <c r="W4478" t="s">
        <v>109</v>
      </c>
      <c r="X4478" t="s"/>
      <c r="Y4478" t="s">
        <v>85</v>
      </c>
      <c r="Z4478">
        <f>HYPERLINK("https://hotel-media.eclerx.com/savepage/tk_15462419626648018_sr_189.html","info")</f>
        <v/>
      </c>
      <c r="AA4478" t="n">
        <v>210829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333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937824</v>
      </c>
      <c r="AZ4478" t="s">
        <v>817</v>
      </c>
      <c r="BA4478" t="s"/>
      <c r="BB4478" t="n">
        <v>444525</v>
      </c>
      <c r="BC4478" t="n">
        <v>52.5089</v>
      </c>
      <c r="BD4478" t="n">
        <v>52.5089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814</v>
      </c>
      <c r="F4479" t="n">
        <v>1434728</v>
      </c>
      <c r="G4479" t="s">
        <v>74</v>
      </c>
      <c r="H4479" t="s">
        <v>75</v>
      </c>
      <c r="I4479" t="s"/>
      <c r="J4479" t="s">
        <v>74</v>
      </c>
      <c r="K4479" t="n">
        <v>111.5</v>
      </c>
      <c r="L4479" t="s">
        <v>76</v>
      </c>
      <c r="M4479" t="s"/>
      <c r="N4479" t="s">
        <v>544</v>
      </c>
      <c r="O4479" t="s">
        <v>78</v>
      </c>
      <c r="P4479" t="s">
        <v>815</v>
      </c>
      <c r="Q4479" t="s"/>
      <c r="R4479" t="s">
        <v>171</v>
      </c>
      <c r="S4479" t="s">
        <v>821</v>
      </c>
      <c r="T4479" t="s">
        <v>81</v>
      </c>
      <c r="U4479" t="s">
        <v>82</v>
      </c>
      <c r="V4479" t="s">
        <v>83</v>
      </c>
      <c r="W4479" t="s">
        <v>84</v>
      </c>
      <c r="X4479" t="s"/>
      <c r="Y4479" t="s">
        <v>85</v>
      </c>
      <c r="Z4479">
        <f>HYPERLINK("https://hotel-media.eclerx.com/savepage/tk_15462419626648018_sr_189.html","info")</f>
        <v/>
      </c>
      <c r="AA4479" t="n">
        <v>210829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333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937824</v>
      </c>
      <c r="AZ4479" t="s">
        <v>817</v>
      </c>
      <c r="BA4479" t="s"/>
      <c r="BB4479" t="n">
        <v>444525</v>
      </c>
      <c r="BC4479" t="n">
        <v>52.5089</v>
      </c>
      <c r="BD4479" t="n">
        <v>52.5089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100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85.88</v>
      </c>
      <c r="L4480" t="s">
        <v>76</v>
      </c>
      <c r="M4480" t="s"/>
      <c r="N4480" t="s">
        <v>101</v>
      </c>
      <c r="O4480" t="s">
        <v>78</v>
      </c>
      <c r="P4480" t="s">
        <v>100</v>
      </c>
      <c r="Q4480" t="s"/>
      <c r="R4480" t="s">
        <v>79</v>
      </c>
      <c r="S4480" t="s">
        <v>102</v>
      </c>
      <c r="T4480" t="s">
        <v>81</v>
      </c>
      <c r="U4480" t="s">
        <v>82</v>
      </c>
      <c r="V4480" t="s">
        <v>83</v>
      </c>
      <c r="W4480" t="s">
        <v>84</v>
      </c>
      <c r="X4480" t="s"/>
      <c r="Y4480" t="s">
        <v>85</v>
      </c>
      <c r="Z4480">
        <f>HYPERLINK("https://hotel-media.eclerx.com/savepage/tk_15462421987862315_sr_188.html","info")</f>
        <v/>
      </c>
      <c r="AA4480" t="n">
        <v>-4319385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505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4319385</v>
      </c>
      <c r="AZ4480" t="s">
        <v>103</v>
      </c>
      <c r="BA4480" t="s"/>
      <c r="BB4480" t="n">
        <v>402821</v>
      </c>
      <c r="BC4480" t="n">
        <v>52.502945</v>
      </c>
      <c r="BD4480" t="n">
        <v>52.502945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100</v>
      </c>
      <c r="F4481" t="n">
        <v>-1</v>
      </c>
      <c r="G4481" t="s">
        <v>74</v>
      </c>
      <c r="H4481" t="s">
        <v>75</v>
      </c>
      <c r="I4481" t="s"/>
      <c r="J4481" t="s">
        <v>74</v>
      </c>
      <c r="K4481" t="n">
        <v>96.47</v>
      </c>
      <c r="L4481" t="s">
        <v>76</v>
      </c>
      <c r="M4481" t="s"/>
      <c r="N4481" t="s">
        <v>104</v>
      </c>
      <c r="O4481" t="s">
        <v>78</v>
      </c>
      <c r="P4481" t="s">
        <v>100</v>
      </c>
      <c r="Q4481" t="s"/>
      <c r="R4481" t="s">
        <v>79</v>
      </c>
      <c r="S4481" t="s">
        <v>105</v>
      </c>
      <c r="T4481" t="s">
        <v>81</v>
      </c>
      <c r="U4481" t="s">
        <v>82</v>
      </c>
      <c r="V4481" t="s">
        <v>83</v>
      </c>
      <c r="W4481" t="s">
        <v>84</v>
      </c>
      <c r="X4481" t="s"/>
      <c r="Y4481" t="s">
        <v>85</v>
      </c>
      <c r="Z4481">
        <f>HYPERLINK("https://hotel-media.eclerx.com/savepage/tk_15462421987862315_sr_188.html","info")</f>
        <v/>
      </c>
      <c r="AA4481" t="n">
        <v>-4319385</v>
      </c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505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4319385</v>
      </c>
      <c r="AZ4481" t="s">
        <v>103</v>
      </c>
      <c r="BA4481" t="s"/>
      <c r="BB4481" t="n">
        <v>402821</v>
      </c>
      <c r="BC4481" t="n">
        <v>52.502945</v>
      </c>
      <c r="BD4481" t="n">
        <v>52.502945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679</v>
      </c>
      <c r="F4482" t="n">
        <v>375729</v>
      </c>
      <c r="G4482" t="s">
        <v>74</v>
      </c>
      <c r="H4482" t="s">
        <v>75</v>
      </c>
      <c r="I4482" t="s"/>
      <c r="J4482" t="s">
        <v>74</v>
      </c>
      <c r="K4482" t="n">
        <v>118.8</v>
      </c>
      <c r="L4482" t="s">
        <v>76</v>
      </c>
      <c r="M4482" t="s"/>
      <c r="N4482" t="s">
        <v>93</v>
      </c>
      <c r="O4482" t="s">
        <v>78</v>
      </c>
      <c r="P4482" t="s">
        <v>680</v>
      </c>
      <c r="Q4482" t="s"/>
      <c r="R4482" t="s">
        <v>112</v>
      </c>
      <c r="S4482" t="s">
        <v>681</v>
      </c>
      <c r="T4482" t="s">
        <v>81</v>
      </c>
      <c r="U4482" t="s">
        <v>82</v>
      </c>
      <c r="V4482" t="s">
        <v>83</v>
      </c>
      <c r="W4482" t="s">
        <v>109</v>
      </c>
      <c r="X4482" t="s"/>
      <c r="Y4482" t="s">
        <v>85</v>
      </c>
      <c r="Z4482">
        <f>HYPERLINK("https://hotel-media.eclerx.com/savepage/tk_15462417284308827_sr_188.html","info")</f>
        <v/>
      </c>
      <c r="AA4482" t="n">
        <v>8820</v>
      </c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247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1694733</v>
      </c>
      <c r="AZ4482" t="s">
        <v>682</v>
      </c>
      <c r="BA4482" t="s"/>
      <c r="BB4482" t="n">
        <v>145205</v>
      </c>
      <c r="BC4482" t="n">
        <v>52.5037</v>
      </c>
      <c r="BD4482" t="n">
        <v>52.5037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679</v>
      </c>
      <c r="F4483" t="n">
        <v>375729</v>
      </c>
      <c r="G4483" t="s">
        <v>74</v>
      </c>
      <c r="H4483" t="s">
        <v>75</v>
      </c>
      <c r="I4483" t="s"/>
      <c r="J4483" t="s">
        <v>74</v>
      </c>
      <c r="K4483" t="n">
        <v>132</v>
      </c>
      <c r="L4483" t="s">
        <v>76</v>
      </c>
      <c r="M4483" t="s"/>
      <c r="N4483" t="s">
        <v>104</v>
      </c>
      <c r="O4483" t="s">
        <v>78</v>
      </c>
      <c r="P4483" t="s">
        <v>680</v>
      </c>
      <c r="Q4483" t="s"/>
      <c r="R4483" t="s">
        <v>112</v>
      </c>
      <c r="S4483" t="s">
        <v>556</v>
      </c>
      <c r="T4483" t="s">
        <v>81</v>
      </c>
      <c r="U4483" t="s">
        <v>82</v>
      </c>
      <c r="V4483" t="s">
        <v>83</v>
      </c>
      <c r="W4483" t="s">
        <v>109</v>
      </c>
      <c r="X4483" t="s"/>
      <c r="Y4483" t="s">
        <v>85</v>
      </c>
      <c r="Z4483">
        <f>HYPERLINK("https://hotel-media.eclerx.com/savepage/tk_15462417284308827_sr_188.html","info")</f>
        <v/>
      </c>
      <c r="AA4483" t="n">
        <v>8820</v>
      </c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247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1694733</v>
      </c>
      <c r="AZ4483" t="s">
        <v>682</v>
      </c>
      <c r="BA4483" t="s"/>
      <c r="BB4483" t="n">
        <v>145205</v>
      </c>
      <c r="BC4483" t="n">
        <v>52.5037</v>
      </c>
      <c r="BD4483" t="n">
        <v>52.5037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679</v>
      </c>
      <c r="F4484" t="n">
        <v>375729</v>
      </c>
      <c r="G4484" t="s">
        <v>74</v>
      </c>
      <c r="H4484" t="s">
        <v>75</v>
      </c>
      <c r="I4484" t="s"/>
      <c r="J4484" t="s">
        <v>74</v>
      </c>
      <c r="K4484" t="n">
        <v>152</v>
      </c>
      <c r="L4484" t="s">
        <v>76</v>
      </c>
      <c r="M4484" t="s"/>
      <c r="N4484" t="s">
        <v>182</v>
      </c>
      <c r="O4484" t="s">
        <v>78</v>
      </c>
      <c r="P4484" t="s">
        <v>680</v>
      </c>
      <c r="Q4484" t="s"/>
      <c r="R4484" t="s">
        <v>112</v>
      </c>
      <c r="S4484" t="s">
        <v>683</v>
      </c>
      <c r="T4484" t="s">
        <v>81</v>
      </c>
      <c r="U4484" t="s">
        <v>82</v>
      </c>
      <c r="V4484" t="s">
        <v>83</v>
      </c>
      <c r="W4484" t="s">
        <v>109</v>
      </c>
      <c r="X4484" t="s"/>
      <c r="Y4484" t="s">
        <v>85</v>
      </c>
      <c r="Z4484">
        <f>HYPERLINK("https://hotel-media.eclerx.com/savepage/tk_15462417284308827_sr_188.html","info")</f>
        <v/>
      </c>
      <c r="AA4484" t="n">
        <v>8820</v>
      </c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247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1694733</v>
      </c>
      <c r="AZ4484" t="s">
        <v>682</v>
      </c>
      <c r="BA4484" t="s"/>
      <c r="BB4484" t="n">
        <v>145205</v>
      </c>
      <c r="BC4484" t="n">
        <v>52.5037</v>
      </c>
      <c r="BD4484" t="n">
        <v>52.5037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679</v>
      </c>
      <c r="F4485" t="n">
        <v>375729</v>
      </c>
      <c r="G4485" t="s">
        <v>74</v>
      </c>
      <c r="H4485" t="s">
        <v>75</v>
      </c>
      <c r="I4485" t="s"/>
      <c r="J4485" t="s">
        <v>74</v>
      </c>
      <c r="K4485" t="n">
        <v>188</v>
      </c>
      <c r="L4485" t="s">
        <v>76</v>
      </c>
      <c r="M4485" t="s"/>
      <c r="N4485" t="s">
        <v>684</v>
      </c>
      <c r="O4485" t="s">
        <v>78</v>
      </c>
      <c r="P4485" t="s">
        <v>680</v>
      </c>
      <c r="Q4485" t="s"/>
      <c r="R4485" t="s">
        <v>112</v>
      </c>
      <c r="S4485" t="s">
        <v>685</v>
      </c>
      <c r="T4485" t="s">
        <v>81</v>
      </c>
      <c r="U4485" t="s">
        <v>82</v>
      </c>
      <c r="V4485" t="s">
        <v>83</v>
      </c>
      <c r="W4485" t="s">
        <v>84</v>
      </c>
      <c r="X4485" t="s"/>
      <c r="Y4485" t="s">
        <v>85</v>
      </c>
      <c r="Z4485">
        <f>HYPERLINK("https://hotel-media.eclerx.com/savepage/tk_15462417284308827_sr_188.html","info")</f>
        <v/>
      </c>
      <c r="AA4485" t="n">
        <v>8820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247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1694733</v>
      </c>
      <c r="AZ4485" t="s">
        <v>682</v>
      </c>
      <c r="BA4485" t="s"/>
      <c r="BB4485" t="n">
        <v>145205</v>
      </c>
      <c r="BC4485" t="n">
        <v>52.5037</v>
      </c>
      <c r="BD4485" t="n">
        <v>52.5037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679</v>
      </c>
      <c r="F4486" t="n">
        <v>375729</v>
      </c>
      <c r="G4486" t="s">
        <v>74</v>
      </c>
      <c r="H4486" t="s">
        <v>75</v>
      </c>
      <c r="I4486" t="s"/>
      <c r="J4486" t="s">
        <v>74</v>
      </c>
      <c r="K4486" t="n">
        <v>188</v>
      </c>
      <c r="L4486" t="s">
        <v>76</v>
      </c>
      <c r="M4486" t="s"/>
      <c r="N4486" t="s">
        <v>686</v>
      </c>
      <c r="O4486" t="s">
        <v>78</v>
      </c>
      <c r="P4486" t="s">
        <v>680</v>
      </c>
      <c r="Q4486" t="s"/>
      <c r="R4486" t="s">
        <v>112</v>
      </c>
      <c r="S4486" t="s">
        <v>685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>
        <f>HYPERLINK("https://hotel-media.eclerx.com/savepage/tk_15462417284308827_sr_188.html","info")</f>
        <v/>
      </c>
      <c r="AA4486" t="n">
        <v>8820</v>
      </c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247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1694733</v>
      </c>
      <c r="AZ4486" t="s">
        <v>682</v>
      </c>
      <c r="BA4486" t="s"/>
      <c r="BB4486" t="n">
        <v>145205</v>
      </c>
      <c r="BC4486" t="n">
        <v>52.5037</v>
      </c>
      <c r="BD4486" t="n">
        <v>52.5037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679</v>
      </c>
      <c r="F4487" t="n">
        <v>375729</v>
      </c>
      <c r="G4487" t="s">
        <v>74</v>
      </c>
      <c r="H4487" t="s">
        <v>75</v>
      </c>
      <c r="I4487" t="s"/>
      <c r="J4487" t="s">
        <v>74</v>
      </c>
      <c r="K4487" t="n">
        <v>212</v>
      </c>
      <c r="L4487" t="s">
        <v>76</v>
      </c>
      <c r="M4487" t="s"/>
      <c r="N4487" t="s">
        <v>475</v>
      </c>
      <c r="O4487" t="s">
        <v>78</v>
      </c>
      <c r="P4487" t="s">
        <v>680</v>
      </c>
      <c r="Q4487" t="s"/>
      <c r="R4487" t="s">
        <v>112</v>
      </c>
      <c r="S4487" t="s">
        <v>687</v>
      </c>
      <c r="T4487" t="s">
        <v>81</v>
      </c>
      <c r="U4487" t="s">
        <v>82</v>
      </c>
      <c r="V4487" t="s">
        <v>83</v>
      </c>
      <c r="W4487" t="s">
        <v>109</v>
      </c>
      <c r="X4487" t="s"/>
      <c r="Y4487" t="s">
        <v>85</v>
      </c>
      <c r="Z4487">
        <f>HYPERLINK("https://hotel-media.eclerx.com/savepage/tk_15462417284308827_sr_188.html","info")</f>
        <v/>
      </c>
      <c r="AA4487" t="n">
        <v>8820</v>
      </c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247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1694733</v>
      </c>
      <c r="AZ4487" t="s">
        <v>682</v>
      </c>
      <c r="BA4487" t="s"/>
      <c r="BB4487" t="n">
        <v>145205</v>
      </c>
      <c r="BC4487" t="n">
        <v>52.5037</v>
      </c>
      <c r="BD4487" t="n">
        <v>52.5037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679</v>
      </c>
      <c r="F4488" t="n">
        <v>375729</v>
      </c>
      <c r="G4488" t="s">
        <v>74</v>
      </c>
      <c r="H4488" t="s">
        <v>75</v>
      </c>
      <c r="I4488" t="s"/>
      <c r="J4488" t="s">
        <v>74</v>
      </c>
      <c r="K4488" t="n">
        <v>212</v>
      </c>
      <c r="L4488" t="s">
        <v>76</v>
      </c>
      <c r="M4488" t="s"/>
      <c r="N4488" t="s">
        <v>475</v>
      </c>
      <c r="O4488" t="s">
        <v>78</v>
      </c>
      <c r="P4488" t="s">
        <v>680</v>
      </c>
      <c r="Q4488" t="s"/>
      <c r="R4488" t="s">
        <v>112</v>
      </c>
      <c r="S4488" t="s">
        <v>687</v>
      </c>
      <c r="T4488" t="s">
        <v>81</v>
      </c>
      <c r="U4488" t="s">
        <v>82</v>
      </c>
      <c r="V4488" t="s">
        <v>83</v>
      </c>
      <c r="W4488" t="s">
        <v>109</v>
      </c>
      <c r="X4488" t="s"/>
      <c r="Y4488" t="s">
        <v>85</v>
      </c>
      <c r="Z4488">
        <f>HYPERLINK("https://hotel-media.eclerx.com/savepage/tk_15462417284308827_sr_188.html","info")</f>
        <v/>
      </c>
      <c r="AA4488" t="n">
        <v>8820</v>
      </c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247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1694733</v>
      </c>
      <c r="AZ4488" t="s">
        <v>682</v>
      </c>
      <c r="BA4488" t="s"/>
      <c r="BB4488" t="n">
        <v>145205</v>
      </c>
      <c r="BC4488" t="n">
        <v>52.5037</v>
      </c>
      <c r="BD4488" t="n">
        <v>52.5037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679</v>
      </c>
      <c r="F4489" t="n">
        <v>375729</v>
      </c>
      <c r="G4489" t="s">
        <v>74</v>
      </c>
      <c r="H4489" t="s">
        <v>75</v>
      </c>
      <c r="I4489" t="s"/>
      <c r="J4489" t="s">
        <v>74</v>
      </c>
      <c r="K4489" t="n">
        <v>248</v>
      </c>
      <c r="L4489" t="s">
        <v>76</v>
      </c>
      <c r="M4489" t="s"/>
      <c r="N4489" t="s">
        <v>688</v>
      </c>
      <c r="O4489" t="s">
        <v>78</v>
      </c>
      <c r="P4489" t="s">
        <v>680</v>
      </c>
      <c r="Q4489" t="s"/>
      <c r="R4489" t="s">
        <v>112</v>
      </c>
      <c r="S4489" t="s">
        <v>689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>
        <f>HYPERLINK("https://hotel-media.eclerx.com/savepage/tk_15462417284308827_sr_188.html","info")</f>
        <v/>
      </c>
      <c r="AA4489" t="n">
        <v>8820</v>
      </c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247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1694733</v>
      </c>
      <c r="AZ4489" t="s">
        <v>682</v>
      </c>
      <c r="BA4489" t="s"/>
      <c r="BB4489" t="n">
        <v>145205</v>
      </c>
      <c r="BC4489" t="n">
        <v>52.5037</v>
      </c>
      <c r="BD4489" t="n">
        <v>52.5037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679</v>
      </c>
      <c r="F4490" t="n">
        <v>375729</v>
      </c>
      <c r="G4490" t="s">
        <v>74</v>
      </c>
      <c r="H4490" t="s">
        <v>75</v>
      </c>
      <c r="I4490" t="s"/>
      <c r="J4490" t="s">
        <v>74</v>
      </c>
      <c r="K4490" t="n">
        <v>248</v>
      </c>
      <c r="L4490" t="s">
        <v>76</v>
      </c>
      <c r="M4490" t="s"/>
      <c r="N4490" t="s">
        <v>475</v>
      </c>
      <c r="O4490" t="s">
        <v>78</v>
      </c>
      <c r="P4490" t="s">
        <v>680</v>
      </c>
      <c r="Q4490" t="s"/>
      <c r="R4490" t="s">
        <v>112</v>
      </c>
      <c r="S4490" t="s">
        <v>689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>
        <f>HYPERLINK("https://hotel-media.eclerx.com/savepage/tk_15462417284308827_sr_188.html","info")</f>
        <v/>
      </c>
      <c r="AA4490" t="n">
        <v>8820</v>
      </c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247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1694733</v>
      </c>
      <c r="AZ4490" t="s">
        <v>682</v>
      </c>
      <c r="BA4490" t="s"/>
      <c r="BB4490" t="n">
        <v>145205</v>
      </c>
      <c r="BC4490" t="n">
        <v>52.5037</v>
      </c>
      <c r="BD4490" t="n">
        <v>52.5037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679</v>
      </c>
      <c r="F4491" t="n">
        <v>375729</v>
      </c>
      <c r="G4491" t="s">
        <v>74</v>
      </c>
      <c r="H4491" t="s">
        <v>75</v>
      </c>
      <c r="I4491" t="s"/>
      <c r="J4491" t="s">
        <v>74</v>
      </c>
      <c r="K4491" t="n">
        <v>248</v>
      </c>
      <c r="L4491" t="s">
        <v>76</v>
      </c>
      <c r="M4491" t="s"/>
      <c r="N4491" t="s">
        <v>475</v>
      </c>
      <c r="O4491" t="s">
        <v>78</v>
      </c>
      <c r="P4491" t="s">
        <v>680</v>
      </c>
      <c r="Q4491" t="s"/>
      <c r="R4491" t="s">
        <v>112</v>
      </c>
      <c r="S4491" t="s">
        <v>689</v>
      </c>
      <c r="T4491" t="s">
        <v>81</v>
      </c>
      <c r="U4491" t="s">
        <v>82</v>
      </c>
      <c r="V4491" t="s">
        <v>83</v>
      </c>
      <c r="W4491" t="s">
        <v>84</v>
      </c>
      <c r="X4491" t="s"/>
      <c r="Y4491" t="s">
        <v>85</v>
      </c>
      <c r="Z4491">
        <f>HYPERLINK("https://hotel-media.eclerx.com/savepage/tk_15462417284308827_sr_188.html","info")</f>
        <v/>
      </c>
      <c r="AA4491" t="n">
        <v>8820</v>
      </c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247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1694733</v>
      </c>
      <c r="AZ4491" t="s">
        <v>682</v>
      </c>
      <c r="BA4491" t="s"/>
      <c r="BB4491" t="n">
        <v>145205</v>
      </c>
      <c r="BC4491" t="n">
        <v>52.5037</v>
      </c>
      <c r="BD4491" t="n">
        <v>52.5037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679</v>
      </c>
      <c r="F4492" t="n">
        <v>375729</v>
      </c>
      <c r="G4492" t="s">
        <v>74</v>
      </c>
      <c r="H4492" t="s">
        <v>75</v>
      </c>
      <c r="I4492" t="s"/>
      <c r="J4492" t="s">
        <v>74</v>
      </c>
      <c r="K4492" t="n">
        <v>252</v>
      </c>
      <c r="L4492" t="s">
        <v>76</v>
      </c>
      <c r="M4492" t="s"/>
      <c r="N4492" t="s">
        <v>690</v>
      </c>
      <c r="O4492" t="s">
        <v>78</v>
      </c>
      <c r="P4492" t="s">
        <v>680</v>
      </c>
      <c r="Q4492" t="s"/>
      <c r="R4492" t="s">
        <v>112</v>
      </c>
      <c r="S4492" t="s">
        <v>124</v>
      </c>
      <c r="T4492" t="s">
        <v>81</v>
      </c>
      <c r="U4492" t="s">
        <v>82</v>
      </c>
      <c r="V4492" t="s">
        <v>83</v>
      </c>
      <c r="W4492" t="s">
        <v>109</v>
      </c>
      <c r="X4492" t="s"/>
      <c r="Y4492" t="s">
        <v>85</v>
      </c>
      <c r="Z4492">
        <f>HYPERLINK("https://hotel-media.eclerx.com/savepage/tk_15462417284308827_sr_188.html","info")</f>
        <v/>
      </c>
      <c r="AA4492" t="n">
        <v>8820</v>
      </c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247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1694733</v>
      </c>
      <c r="AZ4492" t="s">
        <v>682</v>
      </c>
      <c r="BA4492" t="s"/>
      <c r="BB4492" t="n">
        <v>145205</v>
      </c>
      <c r="BC4492" t="n">
        <v>52.5037</v>
      </c>
      <c r="BD4492" t="n">
        <v>52.5037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679</v>
      </c>
      <c r="F4493" t="n">
        <v>375729</v>
      </c>
      <c r="G4493" t="s">
        <v>74</v>
      </c>
      <c r="H4493" t="s">
        <v>75</v>
      </c>
      <c r="I4493" t="s"/>
      <c r="J4493" t="s">
        <v>74</v>
      </c>
      <c r="K4493" t="n">
        <v>288</v>
      </c>
      <c r="L4493" t="s">
        <v>76</v>
      </c>
      <c r="M4493" t="s"/>
      <c r="N4493" t="s">
        <v>690</v>
      </c>
      <c r="O4493" t="s">
        <v>78</v>
      </c>
      <c r="P4493" t="s">
        <v>680</v>
      </c>
      <c r="Q4493" t="s"/>
      <c r="R4493" t="s">
        <v>112</v>
      </c>
      <c r="S4493" t="s">
        <v>691</v>
      </c>
      <c r="T4493" t="s">
        <v>81</v>
      </c>
      <c r="U4493" t="s">
        <v>82</v>
      </c>
      <c r="V4493" t="s">
        <v>83</v>
      </c>
      <c r="W4493" t="s">
        <v>84</v>
      </c>
      <c r="X4493" t="s"/>
      <c r="Y4493" t="s">
        <v>85</v>
      </c>
      <c r="Z4493">
        <f>HYPERLINK("https://hotel-media.eclerx.com/savepage/tk_15462417284308827_sr_188.html","info")</f>
        <v/>
      </c>
      <c r="AA4493" t="n">
        <v>8820</v>
      </c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247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1694733</v>
      </c>
      <c r="AZ4493" t="s">
        <v>682</v>
      </c>
      <c r="BA4493" t="s"/>
      <c r="BB4493" t="n">
        <v>145205</v>
      </c>
      <c r="BC4493" t="n">
        <v>52.5037</v>
      </c>
      <c r="BD4493" t="n">
        <v>52.5037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2674</v>
      </c>
      <c r="F4494" t="n">
        <v>743230</v>
      </c>
      <c r="G4494" t="s">
        <v>74</v>
      </c>
      <c r="H4494" t="s">
        <v>75</v>
      </c>
      <c r="I4494" t="s"/>
      <c r="J4494" t="s">
        <v>74</v>
      </c>
      <c r="K4494" t="n">
        <v>59</v>
      </c>
      <c r="L4494" t="s">
        <v>76</v>
      </c>
      <c r="M4494" t="s"/>
      <c r="N4494" t="s">
        <v>552</v>
      </c>
      <c r="O4494" t="s">
        <v>78</v>
      </c>
      <c r="P4494" t="s">
        <v>2675</v>
      </c>
      <c r="Q4494" t="s"/>
      <c r="R4494" t="s">
        <v>112</v>
      </c>
      <c r="S4494" t="s">
        <v>286</v>
      </c>
      <c r="T4494" t="s">
        <v>81</v>
      </c>
      <c r="U4494" t="s">
        <v>82</v>
      </c>
      <c r="V4494" t="s">
        <v>83</v>
      </c>
      <c r="W4494" t="s">
        <v>109</v>
      </c>
      <c r="X4494" t="s"/>
      <c r="Y4494" t="s">
        <v>85</v>
      </c>
      <c r="Z4494">
        <f>HYPERLINK("https://hotel-media.eclerx.com/savepage/tk_15462420724656851_sr_188.html","info")</f>
        <v/>
      </c>
      <c r="AA4494" t="n">
        <v>142259</v>
      </c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435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955263</v>
      </c>
      <c r="AZ4494" t="s">
        <v>2676</v>
      </c>
      <c r="BA4494" t="s"/>
      <c r="BB4494" t="n">
        <v>221570</v>
      </c>
      <c r="BC4494" t="n">
        <v>52.50091</v>
      </c>
      <c r="BD4494" t="n">
        <v>52.50091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2674</v>
      </c>
      <c r="F4495" t="n">
        <v>743230</v>
      </c>
      <c r="G4495" t="s">
        <v>74</v>
      </c>
      <c r="H4495" t="s">
        <v>75</v>
      </c>
      <c r="I4495" t="s"/>
      <c r="J4495" t="s">
        <v>74</v>
      </c>
      <c r="K4495" t="n">
        <v>69</v>
      </c>
      <c r="L4495" t="s">
        <v>76</v>
      </c>
      <c r="M4495" t="s"/>
      <c r="N4495" t="s">
        <v>400</v>
      </c>
      <c r="O4495" t="s">
        <v>78</v>
      </c>
      <c r="P4495" t="s">
        <v>2675</v>
      </c>
      <c r="Q4495" t="s"/>
      <c r="R4495" t="s">
        <v>112</v>
      </c>
      <c r="S4495" t="s">
        <v>367</v>
      </c>
      <c r="T4495" t="s">
        <v>81</v>
      </c>
      <c r="U4495" t="s">
        <v>82</v>
      </c>
      <c r="V4495" t="s">
        <v>83</v>
      </c>
      <c r="W4495" t="s">
        <v>109</v>
      </c>
      <c r="X4495" t="s"/>
      <c r="Y4495" t="s">
        <v>85</v>
      </c>
      <c r="Z4495">
        <f>HYPERLINK("https://hotel-media.eclerx.com/savepage/tk_15462420724656851_sr_188.html","info")</f>
        <v/>
      </c>
      <c r="AA4495" t="n">
        <v>142259</v>
      </c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435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955263</v>
      </c>
      <c r="AZ4495" t="s">
        <v>2676</v>
      </c>
      <c r="BA4495" t="s"/>
      <c r="BB4495" t="n">
        <v>221570</v>
      </c>
      <c r="BC4495" t="n">
        <v>52.50091</v>
      </c>
      <c r="BD4495" t="n">
        <v>52.50091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2674</v>
      </c>
      <c r="F4496" t="n">
        <v>743230</v>
      </c>
      <c r="G4496" t="s">
        <v>74</v>
      </c>
      <c r="H4496" t="s">
        <v>75</v>
      </c>
      <c r="I4496" t="s"/>
      <c r="J4496" t="s">
        <v>74</v>
      </c>
      <c r="K4496" t="n">
        <v>59</v>
      </c>
      <c r="L4496" t="s">
        <v>76</v>
      </c>
      <c r="M4496" t="s"/>
      <c r="N4496" t="s">
        <v>399</v>
      </c>
      <c r="O4496" t="s">
        <v>78</v>
      </c>
      <c r="P4496" t="s">
        <v>2675</v>
      </c>
      <c r="Q4496" t="s"/>
      <c r="R4496" t="s">
        <v>112</v>
      </c>
      <c r="S4496" t="s">
        <v>286</v>
      </c>
      <c r="T4496" t="s">
        <v>81</v>
      </c>
      <c r="U4496" t="s">
        <v>82</v>
      </c>
      <c r="V4496" t="s">
        <v>83</v>
      </c>
      <c r="W4496" t="s">
        <v>109</v>
      </c>
      <c r="X4496" t="s"/>
      <c r="Y4496" t="s">
        <v>85</v>
      </c>
      <c r="Z4496">
        <f>HYPERLINK("https://hotel-media.eclerx.com/savepage/tk_15462420724656851_sr_188.html","info")</f>
        <v/>
      </c>
      <c r="AA4496" t="n">
        <v>142259</v>
      </c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435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955263</v>
      </c>
      <c r="AZ4496" t="s">
        <v>2676</v>
      </c>
      <c r="BA4496" t="s"/>
      <c r="BB4496" t="n">
        <v>221570</v>
      </c>
      <c r="BC4496" t="n">
        <v>52.50091</v>
      </c>
      <c r="BD4496" t="n">
        <v>52.50091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2674</v>
      </c>
      <c r="F4497" t="n">
        <v>743230</v>
      </c>
      <c r="G4497" t="s">
        <v>74</v>
      </c>
      <c r="H4497" t="s">
        <v>75</v>
      </c>
      <c r="I4497" t="s"/>
      <c r="J4497" t="s">
        <v>74</v>
      </c>
      <c r="K4497" t="n">
        <v>64</v>
      </c>
      <c r="L4497" t="s">
        <v>76</v>
      </c>
      <c r="M4497" t="s"/>
      <c r="N4497" t="s">
        <v>399</v>
      </c>
      <c r="O4497" t="s">
        <v>78</v>
      </c>
      <c r="P4497" t="s">
        <v>2675</v>
      </c>
      <c r="Q4497" t="s"/>
      <c r="R4497" t="s">
        <v>112</v>
      </c>
      <c r="S4497" t="s">
        <v>460</v>
      </c>
      <c r="T4497" t="s">
        <v>81</v>
      </c>
      <c r="U4497" t="s">
        <v>82</v>
      </c>
      <c r="V4497" t="s">
        <v>83</v>
      </c>
      <c r="W4497" t="s">
        <v>109</v>
      </c>
      <c r="X4497" t="s"/>
      <c r="Y4497" t="s">
        <v>85</v>
      </c>
      <c r="Z4497">
        <f>HYPERLINK("https://hotel-media.eclerx.com/savepage/tk_15462420724656851_sr_188.html","info")</f>
        <v/>
      </c>
      <c r="AA4497" t="n">
        <v>142259</v>
      </c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435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955263</v>
      </c>
      <c r="AZ4497" t="s">
        <v>2676</v>
      </c>
      <c r="BA4497" t="s"/>
      <c r="BB4497" t="n">
        <v>221570</v>
      </c>
      <c r="BC4497" t="n">
        <v>52.50091</v>
      </c>
      <c r="BD4497" t="n">
        <v>52.50091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2674</v>
      </c>
      <c r="F4498" t="n">
        <v>743230</v>
      </c>
      <c r="G4498" t="s">
        <v>74</v>
      </c>
      <c r="H4498" t="s">
        <v>75</v>
      </c>
      <c r="I4498" t="s"/>
      <c r="J4498" t="s">
        <v>74</v>
      </c>
      <c r="K4498" t="n">
        <v>69</v>
      </c>
      <c r="L4498" t="s">
        <v>76</v>
      </c>
      <c r="M4498" t="s"/>
      <c r="N4498" t="s">
        <v>161</v>
      </c>
      <c r="O4498" t="s">
        <v>78</v>
      </c>
      <c r="P4498" t="s">
        <v>2675</v>
      </c>
      <c r="Q4498" t="s"/>
      <c r="R4498" t="s">
        <v>112</v>
      </c>
      <c r="S4498" t="s">
        <v>367</v>
      </c>
      <c r="T4498" t="s">
        <v>81</v>
      </c>
      <c r="U4498" t="s">
        <v>82</v>
      </c>
      <c r="V4498" t="s">
        <v>83</v>
      </c>
      <c r="W4498" t="s">
        <v>109</v>
      </c>
      <c r="X4498" t="s"/>
      <c r="Y4498" t="s">
        <v>85</v>
      </c>
      <c r="Z4498">
        <f>HYPERLINK("https://hotel-media.eclerx.com/savepage/tk_15462420724656851_sr_188.html","info")</f>
        <v/>
      </c>
      <c r="AA4498" t="n">
        <v>142259</v>
      </c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435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955263</v>
      </c>
      <c r="AZ4498" t="s">
        <v>2676</v>
      </c>
      <c r="BA4498" t="s"/>
      <c r="BB4498" t="n">
        <v>221570</v>
      </c>
      <c r="BC4498" t="n">
        <v>52.50091</v>
      </c>
      <c r="BD4498" t="n">
        <v>52.50091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2674</v>
      </c>
      <c r="F4499" t="n">
        <v>743230</v>
      </c>
      <c r="G4499" t="s">
        <v>74</v>
      </c>
      <c r="H4499" t="s">
        <v>75</v>
      </c>
      <c r="I4499" t="s"/>
      <c r="J4499" t="s">
        <v>74</v>
      </c>
      <c r="K4499" t="n">
        <v>69</v>
      </c>
      <c r="L4499" t="s">
        <v>76</v>
      </c>
      <c r="M4499" t="s"/>
      <c r="N4499" t="s">
        <v>161</v>
      </c>
      <c r="O4499" t="s">
        <v>78</v>
      </c>
      <c r="P4499" t="s">
        <v>2675</v>
      </c>
      <c r="Q4499" t="s"/>
      <c r="R4499" t="s">
        <v>112</v>
      </c>
      <c r="S4499" t="s">
        <v>367</v>
      </c>
      <c r="T4499" t="s">
        <v>81</v>
      </c>
      <c r="U4499" t="s">
        <v>82</v>
      </c>
      <c r="V4499" t="s">
        <v>83</v>
      </c>
      <c r="W4499" t="s">
        <v>109</v>
      </c>
      <c r="X4499" t="s"/>
      <c r="Y4499" t="s">
        <v>85</v>
      </c>
      <c r="Z4499">
        <f>HYPERLINK("https://hotel-media.eclerx.com/savepage/tk_15462420724656851_sr_188.html","info")</f>
        <v/>
      </c>
      <c r="AA4499" t="n">
        <v>142259</v>
      </c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435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955263</v>
      </c>
      <c r="AZ4499" t="s">
        <v>2676</v>
      </c>
      <c r="BA4499" t="s"/>
      <c r="BB4499" t="n">
        <v>221570</v>
      </c>
      <c r="BC4499" t="n">
        <v>52.50091</v>
      </c>
      <c r="BD4499" t="n">
        <v>52.50091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2674</v>
      </c>
      <c r="F4500" t="n">
        <v>743230</v>
      </c>
      <c r="G4500" t="s">
        <v>74</v>
      </c>
      <c r="H4500" t="s">
        <v>75</v>
      </c>
      <c r="I4500" t="s"/>
      <c r="J4500" t="s">
        <v>74</v>
      </c>
      <c r="K4500" t="n">
        <v>74</v>
      </c>
      <c r="L4500" t="s">
        <v>76</v>
      </c>
      <c r="M4500" t="s"/>
      <c r="N4500" t="s">
        <v>161</v>
      </c>
      <c r="O4500" t="s">
        <v>78</v>
      </c>
      <c r="P4500" t="s">
        <v>2675</v>
      </c>
      <c r="Q4500" t="s"/>
      <c r="R4500" t="s">
        <v>112</v>
      </c>
      <c r="S4500" t="s">
        <v>600</v>
      </c>
      <c r="T4500" t="s">
        <v>81</v>
      </c>
      <c r="U4500" t="s">
        <v>82</v>
      </c>
      <c r="V4500" t="s">
        <v>83</v>
      </c>
      <c r="W4500" t="s">
        <v>109</v>
      </c>
      <c r="X4500" t="s"/>
      <c r="Y4500" t="s">
        <v>85</v>
      </c>
      <c r="Z4500">
        <f>HYPERLINK("https://hotel-media.eclerx.com/savepage/tk_15462420724656851_sr_188.html","info")</f>
        <v/>
      </c>
      <c r="AA4500" t="n">
        <v>142259</v>
      </c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435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955263</v>
      </c>
      <c r="AZ4500" t="s">
        <v>2676</v>
      </c>
      <c r="BA4500" t="s"/>
      <c r="BB4500" t="n">
        <v>221570</v>
      </c>
      <c r="BC4500" t="n">
        <v>52.50091</v>
      </c>
      <c r="BD4500" t="n">
        <v>52.50091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2674</v>
      </c>
      <c r="F4501" t="n">
        <v>743230</v>
      </c>
      <c r="G4501" t="s">
        <v>74</v>
      </c>
      <c r="H4501" t="s">
        <v>75</v>
      </c>
      <c r="I4501" t="s"/>
      <c r="J4501" t="s">
        <v>74</v>
      </c>
      <c r="K4501" t="n">
        <v>79</v>
      </c>
      <c r="L4501" t="s">
        <v>76</v>
      </c>
      <c r="M4501" t="s"/>
      <c r="N4501" t="s">
        <v>158</v>
      </c>
      <c r="O4501" t="s">
        <v>78</v>
      </c>
      <c r="P4501" t="s">
        <v>2675</v>
      </c>
      <c r="Q4501" t="s"/>
      <c r="R4501" t="s">
        <v>112</v>
      </c>
      <c r="S4501" t="s">
        <v>98</v>
      </c>
      <c r="T4501" t="s">
        <v>81</v>
      </c>
      <c r="U4501" t="s">
        <v>82</v>
      </c>
      <c r="V4501" t="s">
        <v>83</v>
      </c>
      <c r="W4501" t="s">
        <v>109</v>
      </c>
      <c r="X4501" t="s"/>
      <c r="Y4501" t="s">
        <v>85</v>
      </c>
      <c r="Z4501">
        <f>HYPERLINK("https://hotel-media.eclerx.com/savepage/tk_15462420724656851_sr_188.html","info")</f>
        <v/>
      </c>
      <c r="AA4501" t="n">
        <v>142259</v>
      </c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435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955263</v>
      </c>
      <c r="AZ4501" t="s">
        <v>2676</v>
      </c>
      <c r="BA4501" t="s"/>
      <c r="BB4501" t="n">
        <v>221570</v>
      </c>
      <c r="BC4501" t="n">
        <v>52.50091</v>
      </c>
      <c r="BD4501" t="n">
        <v>52.50091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2674</v>
      </c>
      <c r="F4502" t="n">
        <v>743230</v>
      </c>
      <c r="G4502" t="s">
        <v>74</v>
      </c>
      <c r="H4502" t="s">
        <v>75</v>
      </c>
      <c r="I4502" t="s"/>
      <c r="J4502" t="s">
        <v>74</v>
      </c>
      <c r="K4502" t="n">
        <v>87</v>
      </c>
      <c r="L4502" t="s">
        <v>76</v>
      </c>
      <c r="M4502" t="s"/>
      <c r="N4502" t="s">
        <v>399</v>
      </c>
      <c r="O4502" t="s">
        <v>78</v>
      </c>
      <c r="P4502" t="s">
        <v>2675</v>
      </c>
      <c r="Q4502" t="s"/>
      <c r="R4502" t="s">
        <v>112</v>
      </c>
      <c r="S4502" t="s">
        <v>181</v>
      </c>
      <c r="T4502" t="s">
        <v>81</v>
      </c>
      <c r="U4502" t="s">
        <v>82</v>
      </c>
      <c r="V4502" t="s">
        <v>83</v>
      </c>
      <c r="W4502" t="s">
        <v>84</v>
      </c>
      <c r="X4502" t="s"/>
      <c r="Y4502" t="s">
        <v>85</v>
      </c>
      <c r="Z4502">
        <f>HYPERLINK("https://hotel-media.eclerx.com/savepage/tk_15462420724656851_sr_188.html","info")</f>
        <v/>
      </c>
      <c r="AA4502" t="n">
        <v>142259</v>
      </c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435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955263</v>
      </c>
      <c r="AZ4502" t="s">
        <v>2676</v>
      </c>
      <c r="BA4502" t="s"/>
      <c r="BB4502" t="n">
        <v>221570</v>
      </c>
      <c r="BC4502" t="n">
        <v>52.50091</v>
      </c>
      <c r="BD4502" t="n">
        <v>52.50091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2674</v>
      </c>
      <c r="F4503" t="n">
        <v>743230</v>
      </c>
      <c r="G4503" t="s">
        <v>74</v>
      </c>
      <c r="H4503" t="s">
        <v>75</v>
      </c>
      <c r="I4503" t="s"/>
      <c r="J4503" t="s">
        <v>74</v>
      </c>
      <c r="K4503" t="n">
        <v>92</v>
      </c>
      <c r="L4503" t="s">
        <v>76</v>
      </c>
      <c r="M4503" t="s"/>
      <c r="N4503" t="s">
        <v>399</v>
      </c>
      <c r="O4503" t="s">
        <v>78</v>
      </c>
      <c r="P4503" t="s">
        <v>2675</v>
      </c>
      <c r="Q4503" t="s"/>
      <c r="R4503" t="s">
        <v>112</v>
      </c>
      <c r="S4503" t="s">
        <v>605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>
        <f>HYPERLINK("https://hotel-media.eclerx.com/savepage/tk_15462420724656851_sr_188.html","info")</f>
        <v/>
      </c>
      <c r="AA4503" t="n">
        <v>142259</v>
      </c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435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955263</v>
      </c>
      <c r="AZ4503" t="s">
        <v>2676</v>
      </c>
      <c r="BA4503" t="s"/>
      <c r="BB4503" t="n">
        <v>221570</v>
      </c>
      <c r="BC4503" t="n">
        <v>52.50091</v>
      </c>
      <c r="BD4503" t="n">
        <v>52.50091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2674</v>
      </c>
      <c r="F4504" t="n">
        <v>743230</v>
      </c>
      <c r="G4504" t="s">
        <v>74</v>
      </c>
      <c r="H4504" t="s">
        <v>75</v>
      </c>
      <c r="I4504" t="s"/>
      <c r="J4504" t="s">
        <v>74</v>
      </c>
      <c r="K4504" t="n">
        <v>97</v>
      </c>
      <c r="L4504" t="s">
        <v>76</v>
      </c>
      <c r="M4504" t="s"/>
      <c r="N4504" t="s">
        <v>400</v>
      </c>
      <c r="O4504" t="s">
        <v>78</v>
      </c>
      <c r="P4504" t="s">
        <v>2675</v>
      </c>
      <c r="Q4504" t="s"/>
      <c r="R4504" t="s">
        <v>112</v>
      </c>
      <c r="S4504" t="s">
        <v>217</v>
      </c>
      <c r="T4504" t="s">
        <v>81</v>
      </c>
      <c r="U4504" t="s">
        <v>82</v>
      </c>
      <c r="V4504" t="s">
        <v>83</v>
      </c>
      <c r="W4504" t="s">
        <v>84</v>
      </c>
      <c r="X4504" t="s"/>
      <c r="Y4504" t="s">
        <v>85</v>
      </c>
      <c r="Z4504">
        <f>HYPERLINK("https://hotel-media.eclerx.com/savepage/tk_15462420724656851_sr_188.html","info")</f>
        <v/>
      </c>
      <c r="AA4504" t="n">
        <v>142259</v>
      </c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435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955263</v>
      </c>
      <c r="AZ4504" t="s">
        <v>2676</v>
      </c>
      <c r="BA4504" t="s"/>
      <c r="BB4504" t="n">
        <v>221570</v>
      </c>
      <c r="BC4504" t="n">
        <v>52.50091</v>
      </c>
      <c r="BD4504" t="n">
        <v>52.50091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2674</v>
      </c>
      <c r="F4505" t="n">
        <v>743230</v>
      </c>
      <c r="G4505" t="s">
        <v>74</v>
      </c>
      <c r="H4505" t="s">
        <v>75</v>
      </c>
      <c r="I4505" t="s"/>
      <c r="J4505" t="s">
        <v>74</v>
      </c>
      <c r="K4505" t="n">
        <v>97</v>
      </c>
      <c r="L4505" t="s">
        <v>76</v>
      </c>
      <c r="M4505" t="s"/>
      <c r="N4505" t="s">
        <v>161</v>
      </c>
      <c r="O4505" t="s">
        <v>78</v>
      </c>
      <c r="P4505" t="s">
        <v>2675</v>
      </c>
      <c r="Q4505" t="s"/>
      <c r="R4505" t="s">
        <v>112</v>
      </c>
      <c r="S4505" t="s">
        <v>217</v>
      </c>
      <c r="T4505" t="s">
        <v>81</v>
      </c>
      <c r="U4505" t="s">
        <v>82</v>
      </c>
      <c r="V4505" t="s">
        <v>83</v>
      </c>
      <c r="W4505" t="s">
        <v>84</v>
      </c>
      <c r="X4505" t="s"/>
      <c r="Y4505" t="s">
        <v>85</v>
      </c>
      <c r="Z4505">
        <f>HYPERLINK("https://hotel-media.eclerx.com/savepage/tk_15462420724656851_sr_188.html","info")</f>
        <v/>
      </c>
      <c r="AA4505" t="n">
        <v>142259</v>
      </c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435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955263</v>
      </c>
      <c r="AZ4505" t="s">
        <v>2676</v>
      </c>
      <c r="BA4505" t="s"/>
      <c r="BB4505" t="n">
        <v>221570</v>
      </c>
      <c r="BC4505" t="n">
        <v>52.50091</v>
      </c>
      <c r="BD4505" t="n">
        <v>52.50091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2674</v>
      </c>
      <c r="F4506" t="n">
        <v>743230</v>
      </c>
      <c r="G4506" t="s">
        <v>74</v>
      </c>
      <c r="H4506" t="s">
        <v>75</v>
      </c>
      <c r="I4506" t="s"/>
      <c r="J4506" t="s">
        <v>74</v>
      </c>
      <c r="K4506" t="n">
        <v>102</v>
      </c>
      <c r="L4506" t="s">
        <v>76</v>
      </c>
      <c r="M4506" t="s"/>
      <c r="N4506" t="s">
        <v>161</v>
      </c>
      <c r="O4506" t="s">
        <v>78</v>
      </c>
      <c r="P4506" t="s">
        <v>2675</v>
      </c>
      <c r="Q4506" t="s"/>
      <c r="R4506" t="s">
        <v>112</v>
      </c>
      <c r="S4506" t="s">
        <v>159</v>
      </c>
      <c r="T4506" t="s">
        <v>81</v>
      </c>
      <c r="U4506" t="s">
        <v>82</v>
      </c>
      <c r="V4506" t="s">
        <v>83</v>
      </c>
      <c r="W4506" t="s">
        <v>84</v>
      </c>
      <c r="X4506" t="s"/>
      <c r="Y4506" t="s">
        <v>85</v>
      </c>
      <c r="Z4506">
        <f>HYPERLINK("https://hotel-media.eclerx.com/savepage/tk_15462420724656851_sr_188.html","info")</f>
        <v/>
      </c>
      <c r="AA4506" t="n">
        <v>142259</v>
      </c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435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955263</v>
      </c>
      <c r="AZ4506" t="s">
        <v>2676</v>
      </c>
      <c r="BA4506" t="s"/>
      <c r="BB4506" t="n">
        <v>221570</v>
      </c>
      <c r="BC4506" t="n">
        <v>52.50091</v>
      </c>
      <c r="BD4506" t="n">
        <v>52.50091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2674</v>
      </c>
      <c r="F4507" t="n">
        <v>743230</v>
      </c>
      <c r="G4507" t="s">
        <v>74</v>
      </c>
      <c r="H4507" t="s">
        <v>75</v>
      </c>
      <c r="I4507" t="s"/>
      <c r="J4507" t="s">
        <v>74</v>
      </c>
      <c r="K4507" t="n">
        <v>107</v>
      </c>
      <c r="L4507" t="s">
        <v>76</v>
      </c>
      <c r="M4507" t="s"/>
      <c r="N4507" t="s">
        <v>158</v>
      </c>
      <c r="O4507" t="s">
        <v>78</v>
      </c>
      <c r="P4507" t="s">
        <v>2675</v>
      </c>
      <c r="Q4507" t="s"/>
      <c r="R4507" t="s">
        <v>112</v>
      </c>
      <c r="S4507" t="s">
        <v>245</v>
      </c>
      <c r="T4507" t="s">
        <v>81</v>
      </c>
      <c r="U4507" t="s">
        <v>82</v>
      </c>
      <c r="V4507" t="s">
        <v>83</v>
      </c>
      <c r="W4507" t="s">
        <v>84</v>
      </c>
      <c r="X4507" t="s"/>
      <c r="Y4507" t="s">
        <v>85</v>
      </c>
      <c r="Z4507">
        <f>HYPERLINK("https://hotel-media.eclerx.com/savepage/tk_15462420724656851_sr_188.html","info")</f>
        <v/>
      </c>
      <c r="AA4507" t="n">
        <v>142259</v>
      </c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435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955263</v>
      </c>
      <c r="AZ4507" t="s">
        <v>2676</v>
      </c>
      <c r="BA4507" t="s"/>
      <c r="BB4507" t="n">
        <v>221570</v>
      </c>
      <c r="BC4507" t="n">
        <v>52.50091</v>
      </c>
      <c r="BD4507" t="n">
        <v>52.50091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2329</v>
      </c>
      <c r="F4508" t="n">
        <v>-1</v>
      </c>
      <c r="G4508" t="s">
        <v>74</v>
      </c>
      <c r="H4508" t="s">
        <v>75</v>
      </c>
      <c r="I4508" t="s"/>
      <c r="J4508" t="s">
        <v>74</v>
      </c>
      <c r="K4508" t="n">
        <v>69</v>
      </c>
      <c r="L4508" t="s">
        <v>76</v>
      </c>
      <c r="M4508" t="s"/>
      <c r="N4508" t="s">
        <v>137</v>
      </c>
      <c r="O4508" t="s">
        <v>78</v>
      </c>
      <c r="P4508" t="s">
        <v>2329</v>
      </c>
      <c r="Q4508" t="s"/>
      <c r="R4508" t="s">
        <v>171</v>
      </c>
      <c r="S4508" t="s">
        <v>367</v>
      </c>
      <c r="T4508" t="s">
        <v>81</v>
      </c>
      <c r="U4508" t="s">
        <v>82</v>
      </c>
      <c r="V4508" t="s">
        <v>83</v>
      </c>
      <c r="W4508" t="s">
        <v>109</v>
      </c>
      <c r="X4508" t="s"/>
      <c r="Y4508" t="s">
        <v>85</v>
      </c>
      <c r="Z4508">
        <f>HYPERLINK("https://hotel-media.eclerx.com/savepage/tk_15462419367218983_sr_188.html","info")</f>
        <v/>
      </c>
      <c r="AA4508" t="n">
        <v>-2071511</v>
      </c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359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2071511</v>
      </c>
      <c r="AZ4508" t="s">
        <v>2330</v>
      </c>
      <c r="BA4508" t="s"/>
      <c r="BB4508" t="n">
        <v>389163</v>
      </c>
      <c r="BC4508" t="n">
        <v>52.481991</v>
      </c>
      <c r="BD4508" t="n">
        <v>52.481991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2329</v>
      </c>
      <c r="F4509" t="n">
        <v>-1</v>
      </c>
      <c r="G4509" t="s">
        <v>74</v>
      </c>
      <c r="H4509" t="s">
        <v>75</v>
      </c>
      <c r="I4509" t="s"/>
      <c r="J4509" t="s">
        <v>74</v>
      </c>
      <c r="K4509" t="n">
        <v>100</v>
      </c>
      <c r="L4509" t="s">
        <v>76</v>
      </c>
      <c r="M4509" t="s"/>
      <c r="N4509" t="s">
        <v>958</v>
      </c>
      <c r="O4509" t="s">
        <v>78</v>
      </c>
      <c r="P4509" t="s">
        <v>2329</v>
      </c>
      <c r="Q4509" t="s"/>
      <c r="R4509" t="s">
        <v>171</v>
      </c>
      <c r="S4509" t="s">
        <v>537</v>
      </c>
      <c r="T4509" t="s">
        <v>81</v>
      </c>
      <c r="U4509" t="s">
        <v>82</v>
      </c>
      <c r="V4509" t="s">
        <v>83</v>
      </c>
      <c r="W4509" t="s">
        <v>109</v>
      </c>
      <c r="X4509" t="s"/>
      <c r="Y4509" t="s">
        <v>85</v>
      </c>
      <c r="Z4509">
        <f>HYPERLINK("https://hotel-media.eclerx.com/savepage/tk_15462419367218983_sr_188.html","info")</f>
        <v/>
      </c>
      <c r="AA4509" t="n">
        <v>-2071511</v>
      </c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359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2071511</v>
      </c>
      <c r="AZ4509" t="s">
        <v>2330</v>
      </c>
      <c r="BA4509" t="s"/>
      <c r="BB4509" t="n">
        <v>389163</v>
      </c>
      <c r="BC4509" t="n">
        <v>52.481991</v>
      </c>
      <c r="BD4509" t="n">
        <v>52.481991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2329</v>
      </c>
      <c r="F4510" t="n">
        <v>-1</v>
      </c>
      <c r="G4510" t="s">
        <v>74</v>
      </c>
      <c r="H4510" t="s">
        <v>75</v>
      </c>
      <c r="I4510" t="s"/>
      <c r="J4510" t="s">
        <v>74</v>
      </c>
      <c r="K4510" t="n">
        <v>110</v>
      </c>
      <c r="L4510" t="s">
        <v>76</v>
      </c>
      <c r="M4510" t="s"/>
      <c r="N4510" t="s">
        <v>2331</v>
      </c>
      <c r="O4510" t="s">
        <v>78</v>
      </c>
      <c r="P4510" t="s">
        <v>2329</v>
      </c>
      <c r="Q4510" t="s"/>
      <c r="R4510" t="s">
        <v>171</v>
      </c>
      <c r="S4510" t="s">
        <v>591</v>
      </c>
      <c r="T4510" t="s">
        <v>81</v>
      </c>
      <c r="U4510" t="s">
        <v>82</v>
      </c>
      <c r="V4510" t="s">
        <v>83</v>
      </c>
      <c r="W4510" t="s">
        <v>109</v>
      </c>
      <c r="X4510" t="s"/>
      <c r="Y4510" t="s">
        <v>85</v>
      </c>
      <c r="Z4510">
        <f>HYPERLINK("https://hotel-media.eclerx.com/savepage/tk_15462419367218983_sr_188.html","info")</f>
        <v/>
      </c>
      <c r="AA4510" t="n">
        <v>-2071511</v>
      </c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359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2071511</v>
      </c>
      <c r="AZ4510" t="s">
        <v>2330</v>
      </c>
      <c r="BA4510" t="s"/>
      <c r="BB4510" t="n">
        <v>389163</v>
      </c>
      <c r="BC4510" t="n">
        <v>52.481991</v>
      </c>
      <c r="BD4510" t="n">
        <v>52.481991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2260</v>
      </c>
      <c r="F4511" t="n">
        <v>-1</v>
      </c>
      <c r="G4511" t="s">
        <v>74</v>
      </c>
      <c r="H4511" t="s">
        <v>75</v>
      </c>
      <c r="I4511" t="s"/>
      <c r="J4511" t="s">
        <v>74</v>
      </c>
      <c r="K4511" t="n">
        <v>64.98999999999999</v>
      </c>
      <c r="L4511" t="s">
        <v>76</v>
      </c>
      <c r="M4511" t="s"/>
      <c r="N4511" t="s">
        <v>137</v>
      </c>
      <c r="O4511" t="s">
        <v>78</v>
      </c>
      <c r="P4511" t="s">
        <v>2260</v>
      </c>
      <c r="Q4511" t="s"/>
      <c r="R4511" t="s">
        <v>171</v>
      </c>
      <c r="S4511" t="s">
        <v>1123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>
        <f>HYPERLINK("https://hotel-media.eclerx.com/savepage/tk_15462421305386908_sr_189.html","info")</f>
        <v/>
      </c>
      <c r="AA4511" t="n">
        <v>-4674577</v>
      </c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413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4674577</v>
      </c>
      <c r="AZ4511" t="s">
        <v>2261</v>
      </c>
      <c r="BA4511" t="s"/>
      <c r="BB4511" t="n">
        <v>432069</v>
      </c>
      <c r="BC4511" t="n">
        <v>52.504716</v>
      </c>
      <c r="BD4511" t="n">
        <v>52.504716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2154</v>
      </c>
      <c r="F4512" t="n">
        <v>-1</v>
      </c>
      <c r="G4512" t="s">
        <v>74</v>
      </c>
      <c r="H4512" t="s">
        <v>75</v>
      </c>
      <c r="I4512" t="s"/>
      <c r="J4512" t="s">
        <v>74</v>
      </c>
      <c r="K4512" t="n">
        <v>74.5</v>
      </c>
      <c r="L4512" t="s">
        <v>76</v>
      </c>
      <c r="M4512" t="s"/>
      <c r="N4512" t="s">
        <v>93</v>
      </c>
      <c r="O4512" t="s">
        <v>78</v>
      </c>
      <c r="P4512" t="s">
        <v>2154</v>
      </c>
      <c r="Q4512" t="s"/>
      <c r="R4512" t="s">
        <v>112</v>
      </c>
      <c r="S4512" t="s">
        <v>2155</v>
      </c>
      <c r="T4512" t="s">
        <v>81</v>
      </c>
      <c r="U4512" t="s">
        <v>82</v>
      </c>
      <c r="V4512" t="s">
        <v>83</v>
      </c>
      <c r="W4512" t="s">
        <v>109</v>
      </c>
      <c r="X4512" t="s"/>
      <c r="Y4512" t="s">
        <v>85</v>
      </c>
      <c r="Z4512">
        <f>HYPERLINK("https://hotel-media.eclerx.com/savepage/tk_15462416479783318_sr_188.html","info")</f>
        <v/>
      </c>
      <c r="AA4512" t="n">
        <v>-162971</v>
      </c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203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162971</v>
      </c>
      <c r="AZ4512" t="s">
        <v>2156</v>
      </c>
      <c r="BA4512" t="s"/>
      <c r="BB4512" t="n">
        <v>153163</v>
      </c>
      <c r="BC4512" t="n">
        <v>52.52605</v>
      </c>
      <c r="BD4512" t="n">
        <v>52.52605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2154</v>
      </c>
      <c r="F4513" t="n">
        <v>-1</v>
      </c>
      <c r="G4513" t="s">
        <v>74</v>
      </c>
      <c r="H4513" t="s">
        <v>75</v>
      </c>
      <c r="I4513" t="s"/>
      <c r="J4513" t="s">
        <v>74</v>
      </c>
      <c r="K4513" t="n">
        <v>84.5</v>
      </c>
      <c r="L4513" t="s">
        <v>76</v>
      </c>
      <c r="M4513" t="s"/>
      <c r="N4513" t="s">
        <v>104</v>
      </c>
      <c r="O4513" t="s">
        <v>78</v>
      </c>
      <c r="P4513" t="s">
        <v>2154</v>
      </c>
      <c r="Q4513" t="s"/>
      <c r="R4513" t="s">
        <v>112</v>
      </c>
      <c r="S4513" t="s">
        <v>1029</v>
      </c>
      <c r="T4513" t="s">
        <v>81</v>
      </c>
      <c r="U4513" t="s">
        <v>82</v>
      </c>
      <c r="V4513" t="s">
        <v>83</v>
      </c>
      <c r="W4513" t="s">
        <v>109</v>
      </c>
      <c r="X4513" t="s"/>
      <c r="Y4513" t="s">
        <v>85</v>
      </c>
      <c r="Z4513">
        <f>HYPERLINK("https://hotel-media.eclerx.com/savepage/tk_15462416479783318_sr_188.html","info")</f>
        <v/>
      </c>
      <c r="AA4513" t="n">
        <v>-162971</v>
      </c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203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162971</v>
      </c>
      <c r="AZ4513" t="s">
        <v>2156</v>
      </c>
      <c r="BA4513" t="s"/>
      <c r="BB4513" t="n">
        <v>153163</v>
      </c>
      <c r="BC4513" t="n">
        <v>52.52605</v>
      </c>
      <c r="BD4513" t="n">
        <v>52.52605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2154</v>
      </c>
      <c r="F4514" t="n">
        <v>-1</v>
      </c>
      <c r="G4514" t="s">
        <v>74</v>
      </c>
      <c r="H4514" t="s">
        <v>75</v>
      </c>
      <c r="I4514" t="s"/>
      <c r="J4514" t="s">
        <v>74</v>
      </c>
      <c r="K4514" t="n">
        <v>84.51000000000001</v>
      </c>
      <c r="L4514" t="s">
        <v>76</v>
      </c>
      <c r="M4514" t="s"/>
      <c r="N4514" t="s">
        <v>183</v>
      </c>
      <c r="O4514" t="s">
        <v>78</v>
      </c>
      <c r="P4514" t="s">
        <v>2154</v>
      </c>
      <c r="Q4514" t="s"/>
      <c r="R4514" t="s">
        <v>112</v>
      </c>
      <c r="S4514" t="s">
        <v>2157</v>
      </c>
      <c r="T4514" t="s">
        <v>81</v>
      </c>
      <c r="U4514" t="s">
        <v>82</v>
      </c>
      <c r="V4514" t="s">
        <v>83</v>
      </c>
      <c r="W4514" t="s">
        <v>109</v>
      </c>
      <c r="X4514" t="s"/>
      <c r="Y4514" t="s">
        <v>85</v>
      </c>
      <c r="Z4514">
        <f>HYPERLINK("https://hotel-media.eclerx.com/savepage/tk_15462416479783318_sr_188.html","info")</f>
        <v/>
      </c>
      <c r="AA4514" t="n">
        <v>-162971</v>
      </c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203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162971</v>
      </c>
      <c r="AZ4514" t="s">
        <v>2156</v>
      </c>
      <c r="BA4514" t="s"/>
      <c r="BB4514" t="n">
        <v>153163</v>
      </c>
      <c r="BC4514" t="n">
        <v>52.52605</v>
      </c>
      <c r="BD4514" t="n">
        <v>52.52605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2154</v>
      </c>
      <c r="F4515" t="n">
        <v>-1</v>
      </c>
      <c r="G4515" t="s">
        <v>74</v>
      </c>
      <c r="H4515" t="s">
        <v>75</v>
      </c>
      <c r="I4515" t="s"/>
      <c r="J4515" t="s">
        <v>74</v>
      </c>
      <c r="K4515" t="n">
        <v>104.5</v>
      </c>
      <c r="L4515" t="s">
        <v>76</v>
      </c>
      <c r="M4515" t="s"/>
      <c r="N4515" t="s">
        <v>183</v>
      </c>
      <c r="O4515" t="s">
        <v>78</v>
      </c>
      <c r="P4515" t="s">
        <v>2154</v>
      </c>
      <c r="Q4515" t="s"/>
      <c r="R4515" t="s">
        <v>112</v>
      </c>
      <c r="S4515" t="s">
        <v>1396</v>
      </c>
      <c r="T4515" t="s">
        <v>81</v>
      </c>
      <c r="U4515" t="s">
        <v>82</v>
      </c>
      <c r="V4515" t="s">
        <v>83</v>
      </c>
      <c r="W4515" t="s">
        <v>84</v>
      </c>
      <c r="X4515" t="s"/>
      <c r="Y4515" t="s">
        <v>85</v>
      </c>
      <c r="Z4515">
        <f>HYPERLINK("https://hotel-media.eclerx.com/savepage/tk_15462416479783318_sr_188.html","info")</f>
        <v/>
      </c>
      <c r="AA4515" t="n">
        <v>-162971</v>
      </c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203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162971</v>
      </c>
      <c r="AZ4515" t="s">
        <v>2156</v>
      </c>
      <c r="BA4515" t="s"/>
      <c r="BB4515" t="n">
        <v>153163</v>
      </c>
      <c r="BC4515" t="n">
        <v>52.52605</v>
      </c>
      <c r="BD4515" t="n">
        <v>52.52605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2154</v>
      </c>
      <c r="F4516" t="n">
        <v>-1</v>
      </c>
      <c r="G4516" t="s">
        <v>74</v>
      </c>
      <c r="H4516" t="s">
        <v>75</v>
      </c>
      <c r="I4516" t="s"/>
      <c r="J4516" t="s">
        <v>74</v>
      </c>
      <c r="K4516" t="n">
        <v>129.5</v>
      </c>
      <c r="L4516" t="s">
        <v>76</v>
      </c>
      <c r="M4516" t="s"/>
      <c r="N4516" t="s">
        <v>220</v>
      </c>
      <c r="O4516" t="s">
        <v>78</v>
      </c>
      <c r="P4516" t="s">
        <v>2154</v>
      </c>
      <c r="Q4516" t="s"/>
      <c r="R4516" t="s">
        <v>112</v>
      </c>
      <c r="S4516" t="s">
        <v>1332</v>
      </c>
      <c r="T4516" t="s">
        <v>81</v>
      </c>
      <c r="U4516" t="s">
        <v>82</v>
      </c>
      <c r="V4516" t="s">
        <v>83</v>
      </c>
      <c r="W4516" t="s">
        <v>109</v>
      </c>
      <c r="X4516" t="s"/>
      <c r="Y4516" t="s">
        <v>85</v>
      </c>
      <c r="Z4516">
        <f>HYPERLINK("https://hotel-media.eclerx.com/savepage/tk_15462416479783318_sr_188.html","info")</f>
        <v/>
      </c>
      <c r="AA4516" t="n">
        <v>-162971</v>
      </c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203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162971</v>
      </c>
      <c r="AZ4516" t="s">
        <v>2156</v>
      </c>
      <c r="BA4516" t="s"/>
      <c r="BB4516" t="n">
        <v>153163</v>
      </c>
      <c r="BC4516" t="n">
        <v>52.52605</v>
      </c>
      <c r="BD4516" t="n">
        <v>52.52605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2154</v>
      </c>
      <c r="F4517" t="n">
        <v>-1</v>
      </c>
      <c r="G4517" t="s">
        <v>74</v>
      </c>
      <c r="H4517" t="s">
        <v>75</v>
      </c>
      <c r="I4517" t="s"/>
      <c r="J4517" t="s">
        <v>74</v>
      </c>
      <c r="K4517" t="n">
        <v>149.5</v>
      </c>
      <c r="L4517" t="s">
        <v>76</v>
      </c>
      <c r="M4517" t="s"/>
      <c r="N4517" t="s">
        <v>1753</v>
      </c>
      <c r="O4517" t="s">
        <v>78</v>
      </c>
      <c r="P4517" t="s">
        <v>2154</v>
      </c>
      <c r="Q4517" t="s"/>
      <c r="R4517" t="s">
        <v>112</v>
      </c>
      <c r="S4517" t="s">
        <v>1335</v>
      </c>
      <c r="T4517" t="s">
        <v>81</v>
      </c>
      <c r="U4517" t="s">
        <v>82</v>
      </c>
      <c r="V4517" t="s">
        <v>83</v>
      </c>
      <c r="W4517" t="s">
        <v>109</v>
      </c>
      <c r="X4517" t="s"/>
      <c r="Y4517" t="s">
        <v>85</v>
      </c>
      <c r="Z4517">
        <f>HYPERLINK("https://hotel-media.eclerx.com/savepage/tk_15462416479783318_sr_188.html","info")</f>
        <v/>
      </c>
      <c r="AA4517" t="n">
        <v>-162971</v>
      </c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203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162971</v>
      </c>
      <c r="AZ4517" t="s">
        <v>2156</v>
      </c>
      <c r="BA4517" t="s"/>
      <c r="BB4517" t="n">
        <v>153163</v>
      </c>
      <c r="BC4517" t="n">
        <v>52.52605</v>
      </c>
      <c r="BD4517" t="n">
        <v>52.52605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1594</v>
      </c>
      <c r="F4518" t="n">
        <v>-1</v>
      </c>
      <c r="G4518" t="s">
        <v>74</v>
      </c>
      <c r="H4518" t="s">
        <v>75</v>
      </c>
      <c r="I4518" t="s"/>
      <c r="J4518" t="s">
        <v>74</v>
      </c>
      <c r="K4518" t="n">
        <v>62.4</v>
      </c>
      <c r="L4518" t="s">
        <v>76</v>
      </c>
      <c r="M4518" t="s"/>
      <c r="N4518" t="s">
        <v>93</v>
      </c>
      <c r="O4518" t="s">
        <v>78</v>
      </c>
      <c r="P4518" t="s">
        <v>1594</v>
      </c>
      <c r="Q4518" t="s"/>
      <c r="R4518" t="s">
        <v>171</v>
      </c>
      <c r="S4518" t="s">
        <v>1595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>
        <f>HYPERLINK("https://hotel-media.eclerx.com/savepage/tk_15462414146459916_sr_189.html","info")</f>
        <v/>
      </c>
      <c r="AA4518" t="n">
        <v>-2071632</v>
      </c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68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2071632</v>
      </c>
      <c r="AZ4518" t="s">
        <v>1596</v>
      </c>
      <c r="BA4518" t="s"/>
      <c r="BB4518" t="n">
        <v>25046</v>
      </c>
      <c r="BC4518" t="n">
        <v>52.56948</v>
      </c>
      <c r="BD4518" t="n">
        <v>52.56948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1594</v>
      </c>
      <c r="F4519" t="n">
        <v>-1</v>
      </c>
      <c r="G4519" t="s">
        <v>74</v>
      </c>
      <c r="H4519" t="s">
        <v>75</v>
      </c>
      <c r="I4519" t="s"/>
      <c r="J4519" t="s">
        <v>74</v>
      </c>
      <c r="K4519" t="n">
        <v>63.7</v>
      </c>
      <c r="L4519" t="s">
        <v>76</v>
      </c>
      <c r="M4519" t="s"/>
      <c r="N4519" t="s">
        <v>95</v>
      </c>
      <c r="O4519" t="s">
        <v>78</v>
      </c>
      <c r="P4519" t="s">
        <v>1594</v>
      </c>
      <c r="Q4519" t="s"/>
      <c r="R4519" t="s">
        <v>171</v>
      </c>
      <c r="S4519" t="s">
        <v>1597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>
        <f>HYPERLINK("https://hotel-media.eclerx.com/savepage/tk_15462414146459916_sr_189.html","info")</f>
        <v/>
      </c>
      <c r="AA4519" t="n">
        <v>-2071632</v>
      </c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68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2071632</v>
      </c>
      <c r="AZ4519" t="s">
        <v>1596</v>
      </c>
      <c r="BA4519" t="s"/>
      <c r="BB4519" t="n">
        <v>25046</v>
      </c>
      <c r="BC4519" t="n">
        <v>52.56948</v>
      </c>
      <c r="BD4519" t="n">
        <v>52.56948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1567</v>
      </c>
      <c r="F4520" t="n">
        <v>150555</v>
      </c>
      <c r="G4520" t="s">
        <v>74</v>
      </c>
      <c r="H4520" t="s">
        <v>75</v>
      </c>
      <c r="I4520" t="s"/>
      <c r="J4520" t="s">
        <v>74</v>
      </c>
      <c r="K4520" t="n">
        <v>78.5</v>
      </c>
      <c r="L4520" t="s">
        <v>76</v>
      </c>
      <c r="M4520" t="s"/>
      <c r="N4520" t="s">
        <v>93</v>
      </c>
      <c r="O4520" t="s">
        <v>78</v>
      </c>
      <c r="P4520" t="s">
        <v>1568</v>
      </c>
      <c r="Q4520" t="s"/>
      <c r="R4520" t="s">
        <v>112</v>
      </c>
      <c r="S4520" t="s">
        <v>1569</v>
      </c>
      <c r="T4520" t="s">
        <v>81</v>
      </c>
      <c r="U4520" t="s">
        <v>82</v>
      </c>
      <c r="V4520" t="s">
        <v>83</v>
      </c>
      <c r="W4520" t="s">
        <v>109</v>
      </c>
      <c r="X4520" t="s"/>
      <c r="Y4520" t="s">
        <v>85</v>
      </c>
      <c r="Z4520">
        <f>HYPERLINK("https://hotel-media.eclerx.com/savepage/tk_15462417908125532_sr_189.html","info")</f>
        <v/>
      </c>
      <c r="AA4520" t="n">
        <v>17538</v>
      </c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251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1971773</v>
      </c>
      <c r="AZ4520" t="s">
        <v>1570</v>
      </c>
      <c r="BA4520" t="s"/>
      <c r="BB4520" t="n">
        <v>63133</v>
      </c>
      <c r="BC4520" t="n">
        <v>52.513532</v>
      </c>
      <c r="BD4520" t="n">
        <v>52.513532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1567</v>
      </c>
      <c r="F4521" t="n">
        <v>150555</v>
      </c>
      <c r="G4521" t="s">
        <v>74</v>
      </c>
      <c r="H4521" t="s">
        <v>75</v>
      </c>
      <c r="I4521" t="s"/>
      <c r="J4521" t="s">
        <v>74</v>
      </c>
      <c r="K4521" t="n">
        <v>85</v>
      </c>
      <c r="L4521" t="s">
        <v>76</v>
      </c>
      <c r="M4521" t="s"/>
      <c r="N4521" t="s">
        <v>95</v>
      </c>
      <c r="O4521" t="s">
        <v>78</v>
      </c>
      <c r="P4521" t="s">
        <v>1568</v>
      </c>
      <c r="Q4521" t="s"/>
      <c r="R4521" t="s">
        <v>112</v>
      </c>
      <c r="S4521" t="s">
        <v>211</v>
      </c>
      <c r="T4521" t="s">
        <v>81</v>
      </c>
      <c r="U4521" t="s">
        <v>82</v>
      </c>
      <c r="V4521" t="s">
        <v>83</v>
      </c>
      <c r="W4521" t="s">
        <v>109</v>
      </c>
      <c r="X4521" t="s"/>
      <c r="Y4521" t="s">
        <v>85</v>
      </c>
      <c r="Z4521">
        <f>HYPERLINK("https://hotel-media.eclerx.com/savepage/tk_15462417908125532_sr_189.html","info")</f>
        <v/>
      </c>
      <c r="AA4521" t="n">
        <v>17538</v>
      </c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251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1971773</v>
      </c>
      <c r="AZ4521" t="s">
        <v>1570</v>
      </c>
      <c r="BA4521" t="s"/>
      <c r="BB4521" t="n">
        <v>63133</v>
      </c>
      <c r="BC4521" t="n">
        <v>52.513532</v>
      </c>
      <c r="BD4521" t="n">
        <v>52.513532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1567</v>
      </c>
      <c r="F4522" t="n">
        <v>150555</v>
      </c>
      <c r="G4522" t="s">
        <v>74</v>
      </c>
      <c r="H4522" t="s">
        <v>75</v>
      </c>
      <c r="I4522" t="s"/>
      <c r="J4522" t="s">
        <v>74</v>
      </c>
      <c r="K4522" t="n">
        <v>95</v>
      </c>
      <c r="L4522" t="s">
        <v>76</v>
      </c>
      <c r="M4522" t="s"/>
      <c r="N4522" t="s">
        <v>201</v>
      </c>
      <c r="O4522" t="s">
        <v>78</v>
      </c>
      <c r="P4522" t="s">
        <v>1568</v>
      </c>
      <c r="Q4522" t="s"/>
      <c r="R4522" t="s">
        <v>112</v>
      </c>
      <c r="S4522" t="s">
        <v>274</v>
      </c>
      <c r="T4522" t="s">
        <v>81</v>
      </c>
      <c r="U4522" t="s">
        <v>82</v>
      </c>
      <c r="V4522" t="s">
        <v>83</v>
      </c>
      <c r="W4522" t="s">
        <v>109</v>
      </c>
      <c r="X4522" t="s"/>
      <c r="Y4522" t="s">
        <v>85</v>
      </c>
      <c r="Z4522">
        <f>HYPERLINK("https://hotel-media.eclerx.com/savepage/tk_15462417908125532_sr_189.html","info")</f>
        <v/>
      </c>
      <c r="AA4522" t="n">
        <v>17538</v>
      </c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251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1971773</v>
      </c>
      <c r="AZ4522" t="s">
        <v>1570</v>
      </c>
      <c r="BA4522" t="s"/>
      <c r="BB4522" t="n">
        <v>63133</v>
      </c>
      <c r="BC4522" t="n">
        <v>52.513532</v>
      </c>
      <c r="BD4522" t="n">
        <v>52.513532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2538</v>
      </c>
      <c r="F4523" t="n">
        <v>1471166</v>
      </c>
      <c r="G4523" t="s">
        <v>74</v>
      </c>
      <c r="H4523" t="s">
        <v>75</v>
      </c>
      <c r="I4523" t="s"/>
      <c r="J4523" t="s">
        <v>74</v>
      </c>
      <c r="K4523" t="n">
        <v>101.75</v>
      </c>
      <c r="L4523" t="s">
        <v>76</v>
      </c>
      <c r="M4523" t="s"/>
      <c r="N4523" t="s">
        <v>93</v>
      </c>
      <c r="O4523" t="s">
        <v>78</v>
      </c>
      <c r="P4523" t="s">
        <v>2539</v>
      </c>
      <c r="Q4523" t="s"/>
      <c r="R4523" t="s">
        <v>112</v>
      </c>
      <c r="S4523" t="s">
        <v>2540</v>
      </c>
      <c r="T4523" t="s">
        <v>81</v>
      </c>
      <c r="U4523" t="s">
        <v>82</v>
      </c>
      <c r="V4523" t="s">
        <v>83</v>
      </c>
      <c r="W4523" t="s">
        <v>109</v>
      </c>
      <c r="X4523" t="s"/>
      <c r="Y4523" t="s">
        <v>85</v>
      </c>
      <c r="Z4523">
        <f>HYPERLINK("https://hotel-media.eclerx.com/savepage/tk_15462413043007197_sr_189.html","info")</f>
        <v/>
      </c>
      <c r="AA4523" t="n">
        <v>217112</v>
      </c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15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1603240</v>
      </c>
      <c r="AZ4523" t="s">
        <v>2541</v>
      </c>
      <c r="BA4523" t="s"/>
      <c r="BB4523" t="n">
        <v>572146</v>
      </c>
      <c r="BC4523" t="n">
        <v>52.523409</v>
      </c>
      <c r="BD4523" t="n">
        <v>52.523409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2538</v>
      </c>
      <c r="F4524" t="n">
        <v>1471166</v>
      </c>
      <c r="G4524" t="s">
        <v>74</v>
      </c>
      <c r="H4524" t="s">
        <v>75</v>
      </c>
      <c r="I4524" t="s"/>
      <c r="J4524" t="s">
        <v>74</v>
      </c>
      <c r="K4524" t="n">
        <v>119.7</v>
      </c>
      <c r="L4524" t="s">
        <v>76</v>
      </c>
      <c r="M4524" t="s"/>
      <c r="N4524" t="s">
        <v>95</v>
      </c>
      <c r="O4524" t="s">
        <v>78</v>
      </c>
      <c r="P4524" t="s">
        <v>2539</v>
      </c>
      <c r="Q4524" t="s"/>
      <c r="R4524" t="s">
        <v>112</v>
      </c>
      <c r="S4524" t="s">
        <v>525</v>
      </c>
      <c r="T4524" t="s">
        <v>81</v>
      </c>
      <c r="U4524" t="s">
        <v>82</v>
      </c>
      <c r="V4524" t="s">
        <v>83</v>
      </c>
      <c r="W4524" t="s">
        <v>109</v>
      </c>
      <c r="X4524" t="s"/>
      <c r="Y4524" t="s">
        <v>85</v>
      </c>
      <c r="Z4524">
        <f>HYPERLINK("https://hotel-media.eclerx.com/savepage/tk_15462413043007197_sr_189.html","info")</f>
        <v/>
      </c>
      <c r="AA4524" t="n">
        <v>217112</v>
      </c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15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1603240</v>
      </c>
      <c r="AZ4524" t="s">
        <v>2541</v>
      </c>
      <c r="BA4524" t="s"/>
      <c r="BB4524" t="n">
        <v>572146</v>
      </c>
      <c r="BC4524" t="n">
        <v>52.523409</v>
      </c>
      <c r="BD4524" t="n">
        <v>52.523409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2538</v>
      </c>
      <c r="F4525" t="n">
        <v>1471166</v>
      </c>
      <c r="G4525" t="s">
        <v>74</v>
      </c>
      <c r="H4525" t="s">
        <v>75</v>
      </c>
      <c r="I4525" t="s"/>
      <c r="J4525" t="s">
        <v>74</v>
      </c>
      <c r="K4525" t="n">
        <v>130.2</v>
      </c>
      <c r="L4525" t="s">
        <v>76</v>
      </c>
      <c r="M4525" t="s"/>
      <c r="N4525" t="s">
        <v>327</v>
      </c>
      <c r="O4525" t="s">
        <v>78</v>
      </c>
      <c r="P4525" t="s">
        <v>2539</v>
      </c>
      <c r="Q4525" t="s"/>
      <c r="R4525" t="s">
        <v>112</v>
      </c>
      <c r="S4525" t="s">
        <v>2377</v>
      </c>
      <c r="T4525" t="s">
        <v>81</v>
      </c>
      <c r="U4525" t="s">
        <v>82</v>
      </c>
      <c r="V4525" t="s">
        <v>83</v>
      </c>
      <c r="W4525" t="s">
        <v>109</v>
      </c>
      <c r="X4525" t="s"/>
      <c r="Y4525" t="s">
        <v>85</v>
      </c>
      <c r="Z4525">
        <f>HYPERLINK("https://hotel-media.eclerx.com/savepage/tk_15462413043007197_sr_189.html","info")</f>
        <v/>
      </c>
      <c r="AA4525" t="n">
        <v>217112</v>
      </c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15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1603240</v>
      </c>
      <c r="AZ4525" t="s">
        <v>2541</v>
      </c>
      <c r="BA4525" t="s"/>
      <c r="BB4525" t="n">
        <v>572146</v>
      </c>
      <c r="BC4525" t="n">
        <v>52.523409</v>
      </c>
      <c r="BD4525" t="n">
        <v>52.523409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2615</v>
      </c>
      <c r="F4526" t="n">
        <v>-1</v>
      </c>
      <c r="G4526" t="s">
        <v>74</v>
      </c>
      <c r="H4526" t="s">
        <v>75</v>
      </c>
      <c r="I4526" t="s"/>
      <c r="J4526" t="s">
        <v>74</v>
      </c>
      <c r="K4526" t="n">
        <v>43</v>
      </c>
      <c r="L4526" t="s">
        <v>76</v>
      </c>
      <c r="M4526" t="s"/>
      <c r="N4526" t="s">
        <v>787</v>
      </c>
      <c r="O4526" t="s">
        <v>78</v>
      </c>
      <c r="P4526" t="s">
        <v>2615</v>
      </c>
      <c r="Q4526" t="s"/>
      <c r="R4526" t="s">
        <v>269</v>
      </c>
      <c r="S4526" t="s">
        <v>2616</v>
      </c>
      <c r="T4526" t="s">
        <v>81</v>
      </c>
      <c r="U4526" t="s">
        <v>82</v>
      </c>
      <c r="V4526" t="s">
        <v>83</v>
      </c>
      <c r="W4526" t="s">
        <v>84</v>
      </c>
      <c r="X4526" t="s"/>
      <c r="Y4526" t="s">
        <v>85</v>
      </c>
      <c r="Z4526">
        <f>HYPERLINK("https://hotel-media.eclerx.com/savepage/tk_1546241370257766_sr_188.html","info")</f>
        <v/>
      </c>
      <c r="AA4526" t="n">
        <v>-7653954</v>
      </c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54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7653954</v>
      </c>
      <c r="AZ4526" t="s">
        <v>2617</v>
      </c>
      <c r="BA4526" t="s"/>
      <c r="BB4526" t="n">
        <v>11267</v>
      </c>
      <c r="BC4526" t="n">
        <v>52.494714</v>
      </c>
      <c r="BD4526" t="n">
        <v>52.494714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2615</v>
      </c>
      <c r="F4527" t="n">
        <v>-1</v>
      </c>
      <c r="G4527" t="s">
        <v>74</v>
      </c>
      <c r="H4527" t="s">
        <v>75</v>
      </c>
      <c r="I4527" t="s"/>
      <c r="J4527" t="s">
        <v>74</v>
      </c>
      <c r="K4527" t="n">
        <v>42.7</v>
      </c>
      <c r="L4527" t="s">
        <v>76</v>
      </c>
      <c r="M4527" t="s"/>
      <c r="N4527" t="s">
        <v>93</v>
      </c>
      <c r="O4527" t="s">
        <v>78</v>
      </c>
      <c r="P4527" t="s">
        <v>2615</v>
      </c>
      <c r="Q4527" t="s"/>
      <c r="R4527" t="s">
        <v>269</v>
      </c>
      <c r="S4527" t="s">
        <v>2618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>
        <f>HYPERLINK("https://hotel-media.eclerx.com/savepage/tk_1546241370257766_sr_188.html","info")</f>
        <v/>
      </c>
      <c r="AA4527" t="n">
        <v>-7653954</v>
      </c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54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7653954</v>
      </c>
      <c r="AZ4527" t="s">
        <v>2617</v>
      </c>
      <c r="BA4527" t="s"/>
      <c r="BB4527" t="n">
        <v>11267</v>
      </c>
      <c r="BC4527" t="n">
        <v>52.494714</v>
      </c>
      <c r="BD4527" t="n">
        <v>52.494714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2615</v>
      </c>
      <c r="F4528" t="n">
        <v>-1</v>
      </c>
      <c r="G4528" t="s">
        <v>74</v>
      </c>
      <c r="H4528" t="s">
        <v>75</v>
      </c>
      <c r="I4528" t="s"/>
      <c r="J4528" t="s">
        <v>74</v>
      </c>
      <c r="K4528" t="n">
        <v>45</v>
      </c>
      <c r="L4528" t="s">
        <v>76</v>
      </c>
      <c r="M4528" t="s"/>
      <c r="N4528" t="s">
        <v>104</v>
      </c>
      <c r="O4528" t="s">
        <v>78</v>
      </c>
      <c r="P4528" t="s">
        <v>2615</v>
      </c>
      <c r="Q4528" t="s"/>
      <c r="R4528" t="s">
        <v>269</v>
      </c>
      <c r="S4528" t="s">
        <v>2310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>
        <f>HYPERLINK("https://hotel-media.eclerx.com/savepage/tk_1546241370257766_sr_188.html","info")</f>
        <v/>
      </c>
      <c r="AA4528" t="n">
        <v>-7653954</v>
      </c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54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7653954</v>
      </c>
      <c r="AZ4528" t="s">
        <v>2617</v>
      </c>
      <c r="BA4528" t="s"/>
      <c r="BB4528" t="n">
        <v>11267</v>
      </c>
      <c r="BC4528" t="n">
        <v>52.494714</v>
      </c>
      <c r="BD4528" t="n">
        <v>52.494714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2116</v>
      </c>
      <c r="F4529" t="n">
        <v>764838</v>
      </c>
      <c r="G4529" t="s">
        <v>74</v>
      </c>
      <c r="H4529" t="s">
        <v>75</v>
      </c>
      <c r="I4529" t="s"/>
      <c r="J4529" t="s">
        <v>74</v>
      </c>
      <c r="K4529" t="n">
        <v>125.1</v>
      </c>
      <c r="L4529" t="s">
        <v>76</v>
      </c>
      <c r="M4529" t="s"/>
      <c r="N4529" t="s">
        <v>93</v>
      </c>
      <c r="O4529" t="s">
        <v>78</v>
      </c>
      <c r="P4529" t="s">
        <v>2116</v>
      </c>
      <c r="Q4529" t="s"/>
      <c r="R4529" t="s">
        <v>107</v>
      </c>
      <c r="S4529" t="s">
        <v>2117</v>
      </c>
      <c r="T4529" t="s">
        <v>81</v>
      </c>
      <c r="U4529" t="s">
        <v>82</v>
      </c>
      <c r="V4529" t="s">
        <v>83</v>
      </c>
      <c r="W4529" t="s">
        <v>109</v>
      </c>
      <c r="X4529" t="s"/>
      <c r="Y4529" t="s">
        <v>85</v>
      </c>
      <c r="Z4529">
        <f>HYPERLINK("https://hotel-media.eclerx.com/savepage/tk_15462415299473193_sr_189.html","info")</f>
        <v/>
      </c>
      <c r="AA4529" t="n">
        <v>144099</v>
      </c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125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2258049</v>
      </c>
      <c r="AZ4529" t="s">
        <v>2118</v>
      </c>
      <c r="BA4529" t="s"/>
      <c r="BB4529" t="n">
        <v>524435</v>
      </c>
      <c r="BC4529" t="n">
        <v>52.5205</v>
      </c>
      <c r="BD4529" t="n">
        <v>52.5205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2116</v>
      </c>
      <c r="F4530" t="n">
        <v>764838</v>
      </c>
      <c r="G4530" t="s">
        <v>74</v>
      </c>
      <c r="H4530" t="s">
        <v>75</v>
      </c>
      <c r="I4530" t="s"/>
      <c r="J4530" t="s">
        <v>74</v>
      </c>
      <c r="K4530" t="n">
        <v>139</v>
      </c>
      <c r="L4530" t="s">
        <v>76</v>
      </c>
      <c r="M4530" t="s"/>
      <c r="N4530" t="s">
        <v>95</v>
      </c>
      <c r="O4530" t="s">
        <v>78</v>
      </c>
      <c r="P4530" t="s">
        <v>2116</v>
      </c>
      <c r="Q4530" t="s"/>
      <c r="R4530" t="s">
        <v>107</v>
      </c>
      <c r="S4530" t="s">
        <v>283</v>
      </c>
      <c r="T4530" t="s">
        <v>81</v>
      </c>
      <c r="U4530" t="s">
        <v>82</v>
      </c>
      <c r="V4530" t="s">
        <v>83</v>
      </c>
      <c r="W4530" t="s">
        <v>109</v>
      </c>
      <c r="X4530" t="s"/>
      <c r="Y4530" t="s">
        <v>85</v>
      </c>
      <c r="Z4530">
        <f>HYPERLINK("https://hotel-media.eclerx.com/savepage/tk_15462415299473193_sr_189.html","info")</f>
        <v/>
      </c>
      <c r="AA4530" t="n">
        <v>144099</v>
      </c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125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2258049</v>
      </c>
      <c r="AZ4530" t="s">
        <v>2118</v>
      </c>
      <c r="BA4530" t="s"/>
      <c r="BB4530" t="n">
        <v>524435</v>
      </c>
      <c r="BC4530" t="n">
        <v>52.5205</v>
      </c>
      <c r="BD4530" t="n">
        <v>52.5205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2116</v>
      </c>
      <c r="F4531" t="n">
        <v>764838</v>
      </c>
      <c r="G4531" t="s">
        <v>74</v>
      </c>
      <c r="H4531" t="s">
        <v>75</v>
      </c>
      <c r="I4531" t="s"/>
      <c r="J4531" t="s">
        <v>74</v>
      </c>
      <c r="K4531" t="n">
        <v>189</v>
      </c>
      <c r="L4531" t="s">
        <v>76</v>
      </c>
      <c r="M4531" t="s"/>
      <c r="N4531" t="s">
        <v>203</v>
      </c>
      <c r="O4531" t="s">
        <v>78</v>
      </c>
      <c r="P4531" t="s">
        <v>2116</v>
      </c>
      <c r="Q4531" t="s"/>
      <c r="R4531" t="s">
        <v>107</v>
      </c>
      <c r="S4531" t="s">
        <v>986</v>
      </c>
      <c r="T4531" t="s">
        <v>81</v>
      </c>
      <c r="U4531" t="s">
        <v>82</v>
      </c>
      <c r="V4531" t="s">
        <v>83</v>
      </c>
      <c r="W4531" t="s">
        <v>109</v>
      </c>
      <c r="X4531" t="s"/>
      <c r="Y4531" t="s">
        <v>85</v>
      </c>
      <c r="Z4531">
        <f>HYPERLINK("https://hotel-media.eclerx.com/savepage/tk_15462415299473193_sr_189.html","info")</f>
        <v/>
      </c>
      <c r="AA4531" t="n">
        <v>144099</v>
      </c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125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2258049</v>
      </c>
      <c r="AZ4531" t="s">
        <v>2118</v>
      </c>
      <c r="BA4531" t="s"/>
      <c r="BB4531" t="n">
        <v>524435</v>
      </c>
      <c r="BC4531" t="n">
        <v>52.5205</v>
      </c>
      <c r="BD4531" t="n">
        <v>52.5205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1227</v>
      </c>
      <c r="F4532" t="n">
        <v>-1</v>
      </c>
      <c r="G4532" t="s">
        <v>74</v>
      </c>
      <c r="H4532" t="s">
        <v>75</v>
      </c>
      <c r="I4532" t="s"/>
      <c r="J4532" t="s">
        <v>74</v>
      </c>
      <c r="K4532" t="n">
        <v>58</v>
      </c>
      <c r="L4532" t="s">
        <v>76</v>
      </c>
      <c r="M4532" t="s"/>
      <c r="N4532" t="s">
        <v>93</v>
      </c>
      <c r="O4532" t="s">
        <v>78</v>
      </c>
      <c r="P4532" t="s">
        <v>1227</v>
      </c>
      <c r="Q4532" t="s"/>
      <c r="R4532" t="s">
        <v>171</v>
      </c>
      <c r="S4532" t="s">
        <v>491</v>
      </c>
      <c r="T4532" t="s">
        <v>81</v>
      </c>
      <c r="U4532" t="s">
        <v>82</v>
      </c>
      <c r="V4532" t="s">
        <v>83</v>
      </c>
      <c r="W4532" t="s">
        <v>109</v>
      </c>
      <c r="X4532" t="s"/>
      <c r="Y4532" t="s">
        <v>85</v>
      </c>
      <c r="Z4532">
        <f>HYPERLINK("https://hotel-media.eclerx.com/savepage/tk_15462419501277637_sr_188.html","info")</f>
        <v/>
      </c>
      <c r="AA4532" t="n">
        <v>-2071596</v>
      </c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367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2071596</v>
      </c>
      <c r="AZ4532" t="s">
        <v>1228</v>
      </c>
      <c r="BA4532" t="s"/>
      <c r="BB4532" t="n">
        <v>3141</v>
      </c>
      <c r="BC4532" t="n">
        <v>52.56942</v>
      </c>
      <c r="BD4532" t="n">
        <v>52.56942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1227</v>
      </c>
      <c r="F4533" t="n">
        <v>-1</v>
      </c>
      <c r="G4533" t="s">
        <v>74</v>
      </c>
      <c r="H4533" t="s">
        <v>75</v>
      </c>
      <c r="I4533" t="s"/>
      <c r="J4533" t="s">
        <v>74</v>
      </c>
      <c r="K4533" t="n">
        <v>73.8</v>
      </c>
      <c r="L4533" t="s">
        <v>76</v>
      </c>
      <c r="M4533" t="s"/>
      <c r="N4533" t="s">
        <v>95</v>
      </c>
      <c r="O4533" t="s">
        <v>78</v>
      </c>
      <c r="P4533" t="s">
        <v>1227</v>
      </c>
      <c r="Q4533" t="s"/>
      <c r="R4533" t="s">
        <v>171</v>
      </c>
      <c r="S4533" t="s">
        <v>1229</v>
      </c>
      <c r="T4533" t="s">
        <v>81</v>
      </c>
      <c r="U4533" t="s">
        <v>82</v>
      </c>
      <c r="V4533" t="s">
        <v>83</v>
      </c>
      <c r="W4533" t="s">
        <v>109</v>
      </c>
      <c r="X4533" t="s"/>
      <c r="Y4533" t="s">
        <v>85</v>
      </c>
      <c r="Z4533">
        <f>HYPERLINK("https://hotel-media.eclerx.com/savepage/tk_15462419501277637_sr_188.html","info")</f>
        <v/>
      </c>
      <c r="AA4533" t="n">
        <v>-2071596</v>
      </c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367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2071596</v>
      </c>
      <c r="AZ4533" t="s">
        <v>1228</v>
      </c>
      <c r="BA4533" t="s"/>
      <c r="BB4533" t="n">
        <v>3141</v>
      </c>
      <c r="BC4533" t="n">
        <v>52.56942</v>
      </c>
      <c r="BD4533" t="n">
        <v>52.56942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1683</v>
      </c>
      <c r="F4534" t="n">
        <v>2211910</v>
      </c>
      <c r="G4534" t="s">
        <v>74</v>
      </c>
      <c r="H4534" t="s">
        <v>75</v>
      </c>
      <c r="I4534" t="s"/>
      <c r="J4534" t="s">
        <v>74</v>
      </c>
      <c r="K4534" t="n">
        <v>63</v>
      </c>
      <c r="L4534" t="s">
        <v>76</v>
      </c>
      <c r="M4534" t="s"/>
      <c r="N4534" t="s">
        <v>1684</v>
      </c>
      <c r="O4534" t="s">
        <v>78</v>
      </c>
      <c r="P4534" t="s">
        <v>1685</v>
      </c>
      <c r="Q4534" t="s"/>
      <c r="R4534" t="s">
        <v>79</v>
      </c>
      <c r="S4534" t="s">
        <v>789</v>
      </c>
      <c r="T4534" t="s">
        <v>81</v>
      </c>
      <c r="U4534" t="s">
        <v>82</v>
      </c>
      <c r="V4534" t="s">
        <v>83</v>
      </c>
      <c r="W4534" t="s">
        <v>109</v>
      </c>
      <c r="X4534" t="s"/>
      <c r="Y4534" t="s">
        <v>85</v>
      </c>
      <c r="Z4534">
        <f>HYPERLINK("https://hotel-media.eclerx.com/savepage/tk_1546241329014464_sr_189.html","info")</f>
        <v/>
      </c>
      <c r="AA4534" t="n">
        <v>228049</v>
      </c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28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2071482</v>
      </c>
      <c r="AZ4534" t="s">
        <v>1686</v>
      </c>
      <c r="BA4534" t="s"/>
      <c r="BB4534" t="n">
        <v>159767</v>
      </c>
      <c r="BC4534" t="n">
        <v>52.489066</v>
      </c>
      <c r="BD4534" t="n">
        <v>52.489066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1683</v>
      </c>
      <c r="F4535" t="n">
        <v>2211910</v>
      </c>
      <c r="G4535" t="s">
        <v>74</v>
      </c>
      <c r="H4535" t="s">
        <v>75</v>
      </c>
      <c r="I4535" t="s"/>
      <c r="J4535" t="s">
        <v>74</v>
      </c>
      <c r="K4535" t="n">
        <v>71</v>
      </c>
      <c r="L4535" t="s">
        <v>76</v>
      </c>
      <c r="M4535" t="s"/>
      <c r="N4535" t="s">
        <v>1247</v>
      </c>
      <c r="O4535" t="s">
        <v>78</v>
      </c>
      <c r="P4535" t="s">
        <v>1685</v>
      </c>
      <c r="Q4535" t="s"/>
      <c r="R4535" t="s">
        <v>79</v>
      </c>
      <c r="S4535" t="s">
        <v>280</v>
      </c>
      <c r="T4535" t="s">
        <v>81</v>
      </c>
      <c r="U4535" t="s">
        <v>82</v>
      </c>
      <c r="V4535" t="s">
        <v>83</v>
      </c>
      <c r="W4535" t="s">
        <v>109</v>
      </c>
      <c r="X4535" t="s"/>
      <c r="Y4535" t="s">
        <v>85</v>
      </c>
      <c r="Z4535">
        <f>HYPERLINK("https://hotel-media.eclerx.com/savepage/tk_1546241329014464_sr_189.html","info")</f>
        <v/>
      </c>
      <c r="AA4535" t="n">
        <v>228049</v>
      </c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28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2071482</v>
      </c>
      <c r="AZ4535" t="s">
        <v>1686</v>
      </c>
      <c r="BA4535" t="s"/>
      <c r="BB4535" t="n">
        <v>159767</v>
      </c>
      <c r="BC4535" t="n">
        <v>52.489066</v>
      </c>
      <c r="BD4535" t="n">
        <v>52.489066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1683</v>
      </c>
      <c r="F4536" t="n">
        <v>2211910</v>
      </c>
      <c r="G4536" t="s">
        <v>74</v>
      </c>
      <c r="H4536" t="s">
        <v>75</v>
      </c>
      <c r="I4536" t="s"/>
      <c r="J4536" t="s">
        <v>74</v>
      </c>
      <c r="K4536" t="n">
        <v>63</v>
      </c>
      <c r="L4536" t="s">
        <v>76</v>
      </c>
      <c r="M4536" t="s"/>
      <c r="N4536" t="s">
        <v>1687</v>
      </c>
      <c r="O4536" t="s">
        <v>78</v>
      </c>
      <c r="P4536" t="s">
        <v>1685</v>
      </c>
      <c r="Q4536" t="s"/>
      <c r="R4536" t="s">
        <v>79</v>
      </c>
      <c r="S4536" t="s">
        <v>789</v>
      </c>
      <c r="T4536" t="s">
        <v>81</v>
      </c>
      <c r="U4536" t="s">
        <v>82</v>
      </c>
      <c r="V4536" t="s">
        <v>83</v>
      </c>
      <c r="W4536" t="s">
        <v>109</v>
      </c>
      <c r="X4536" t="s"/>
      <c r="Y4536" t="s">
        <v>85</v>
      </c>
      <c r="Z4536">
        <f>HYPERLINK("https://hotel-media.eclerx.com/savepage/tk_1546241329014464_sr_189.html","info")</f>
        <v/>
      </c>
      <c r="AA4536" t="n">
        <v>228049</v>
      </c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28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2071482</v>
      </c>
      <c r="AZ4536" t="s">
        <v>1686</v>
      </c>
      <c r="BA4536" t="s"/>
      <c r="BB4536" t="n">
        <v>159767</v>
      </c>
      <c r="BC4536" t="n">
        <v>52.489066</v>
      </c>
      <c r="BD4536" t="n">
        <v>52.489066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1683</v>
      </c>
      <c r="F4537" t="n">
        <v>2211910</v>
      </c>
      <c r="G4537" t="s">
        <v>74</v>
      </c>
      <c r="H4537" t="s">
        <v>75</v>
      </c>
      <c r="I4537" t="s"/>
      <c r="J4537" t="s">
        <v>74</v>
      </c>
      <c r="K4537" t="n">
        <v>63</v>
      </c>
      <c r="L4537" t="s">
        <v>76</v>
      </c>
      <c r="M4537" t="s"/>
      <c r="N4537" t="s">
        <v>1688</v>
      </c>
      <c r="O4537" t="s">
        <v>78</v>
      </c>
      <c r="P4537" t="s">
        <v>1685</v>
      </c>
      <c r="Q4537" t="s"/>
      <c r="R4537" t="s">
        <v>79</v>
      </c>
      <c r="S4537" t="s">
        <v>789</v>
      </c>
      <c r="T4537" t="s">
        <v>81</v>
      </c>
      <c r="U4537" t="s">
        <v>82</v>
      </c>
      <c r="V4537" t="s">
        <v>83</v>
      </c>
      <c r="W4537" t="s">
        <v>109</v>
      </c>
      <c r="X4537" t="s"/>
      <c r="Y4537" t="s">
        <v>85</v>
      </c>
      <c r="Z4537">
        <f>HYPERLINK("https://hotel-media.eclerx.com/savepage/tk_1546241329014464_sr_189.html","info")</f>
        <v/>
      </c>
      <c r="AA4537" t="n">
        <v>228049</v>
      </c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28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2071482</v>
      </c>
      <c r="AZ4537" t="s">
        <v>1686</v>
      </c>
      <c r="BA4537" t="s"/>
      <c r="BB4537" t="n">
        <v>159767</v>
      </c>
      <c r="BC4537" t="n">
        <v>52.489066</v>
      </c>
      <c r="BD4537" t="n">
        <v>52.489066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1683</v>
      </c>
      <c r="F4538" t="n">
        <v>2211910</v>
      </c>
      <c r="G4538" t="s">
        <v>74</v>
      </c>
      <c r="H4538" t="s">
        <v>75</v>
      </c>
      <c r="I4538" t="s"/>
      <c r="J4538" t="s">
        <v>74</v>
      </c>
      <c r="K4538" t="n">
        <v>63</v>
      </c>
      <c r="L4538" t="s">
        <v>76</v>
      </c>
      <c r="M4538" t="s"/>
      <c r="N4538" t="s">
        <v>1689</v>
      </c>
      <c r="O4538" t="s">
        <v>78</v>
      </c>
      <c r="P4538" t="s">
        <v>1685</v>
      </c>
      <c r="Q4538" t="s"/>
      <c r="R4538" t="s">
        <v>79</v>
      </c>
      <c r="S4538" t="s">
        <v>789</v>
      </c>
      <c r="T4538" t="s">
        <v>81</v>
      </c>
      <c r="U4538" t="s">
        <v>82</v>
      </c>
      <c r="V4538" t="s">
        <v>83</v>
      </c>
      <c r="W4538" t="s">
        <v>109</v>
      </c>
      <c r="X4538" t="s"/>
      <c r="Y4538" t="s">
        <v>85</v>
      </c>
      <c r="Z4538">
        <f>HYPERLINK("https://hotel-media.eclerx.com/savepage/tk_1546241329014464_sr_189.html","info")</f>
        <v/>
      </c>
      <c r="AA4538" t="n">
        <v>228049</v>
      </c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28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2071482</v>
      </c>
      <c r="AZ4538" t="s">
        <v>1686</v>
      </c>
      <c r="BA4538" t="s"/>
      <c r="BB4538" t="n">
        <v>159767</v>
      </c>
      <c r="BC4538" t="n">
        <v>52.489066</v>
      </c>
      <c r="BD4538" t="n">
        <v>52.489066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1683</v>
      </c>
      <c r="F4539" t="n">
        <v>2211910</v>
      </c>
      <c r="G4539" t="s">
        <v>74</v>
      </c>
      <c r="H4539" t="s">
        <v>75</v>
      </c>
      <c r="I4539" t="s"/>
      <c r="J4539" t="s">
        <v>74</v>
      </c>
      <c r="K4539" t="n">
        <v>63</v>
      </c>
      <c r="L4539" t="s">
        <v>76</v>
      </c>
      <c r="M4539" t="s"/>
      <c r="N4539" t="s">
        <v>1687</v>
      </c>
      <c r="O4539" t="s">
        <v>78</v>
      </c>
      <c r="P4539" t="s">
        <v>1685</v>
      </c>
      <c r="Q4539" t="s"/>
      <c r="R4539" t="s">
        <v>79</v>
      </c>
      <c r="S4539" t="s">
        <v>789</v>
      </c>
      <c r="T4539" t="s">
        <v>81</v>
      </c>
      <c r="U4539" t="s">
        <v>82</v>
      </c>
      <c r="V4539" t="s">
        <v>83</v>
      </c>
      <c r="W4539" t="s">
        <v>109</v>
      </c>
      <c r="X4539" t="s"/>
      <c r="Y4539" t="s">
        <v>85</v>
      </c>
      <c r="Z4539">
        <f>HYPERLINK("https://hotel-media.eclerx.com/savepage/tk_1546241329014464_sr_189.html","info")</f>
        <v/>
      </c>
      <c r="AA4539" t="n">
        <v>228049</v>
      </c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28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2071482</v>
      </c>
      <c r="AZ4539" t="s">
        <v>1686</v>
      </c>
      <c r="BA4539" t="s"/>
      <c r="BB4539" t="n">
        <v>159767</v>
      </c>
      <c r="BC4539" t="n">
        <v>52.489066</v>
      </c>
      <c r="BD4539" t="n">
        <v>52.489066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1683</v>
      </c>
      <c r="F4540" t="n">
        <v>2211910</v>
      </c>
      <c r="G4540" t="s">
        <v>74</v>
      </c>
      <c r="H4540" t="s">
        <v>75</v>
      </c>
      <c r="I4540" t="s"/>
      <c r="J4540" t="s">
        <v>74</v>
      </c>
      <c r="K4540" t="n">
        <v>63</v>
      </c>
      <c r="L4540" t="s">
        <v>76</v>
      </c>
      <c r="M4540" t="s"/>
      <c r="N4540" t="s">
        <v>1688</v>
      </c>
      <c r="O4540" t="s">
        <v>78</v>
      </c>
      <c r="P4540" t="s">
        <v>1685</v>
      </c>
      <c r="Q4540" t="s"/>
      <c r="R4540" t="s">
        <v>79</v>
      </c>
      <c r="S4540" t="s">
        <v>789</v>
      </c>
      <c r="T4540" t="s">
        <v>81</v>
      </c>
      <c r="U4540" t="s">
        <v>82</v>
      </c>
      <c r="V4540" t="s">
        <v>83</v>
      </c>
      <c r="W4540" t="s">
        <v>109</v>
      </c>
      <c r="X4540" t="s"/>
      <c r="Y4540" t="s">
        <v>85</v>
      </c>
      <c r="Z4540">
        <f>HYPERLINK("https://hotel-media.eclerx.com/savepage/tk_1546241329014464_sr_189.html","info")</f>
        <v/>
      </c>
      <c r="AA4540" t="n">
        <v>228049</v>
      </c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28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2071482</v>
      </c>
      <c r="AZ4540" t="s">
        <v>1686</v>
      </c>
      <c r="BA4540" t="s"/>
      <c r="BB4540" t="n">
        <v>159767</v>
      </c>
      <c r="BC4540" t="n">
        <v>52.489066</v>
      </c>
      <c r="BD4540" t="n">
        <v>52.489066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1683</v>
      </c>
      <c r="F4541" t="n">
        <v>2211910</v>
      </c>
      <c r="G4541" t="s">
        <v>74</v>
      </c>
      <c r="H4541" t="s">
        <v>75</v>
      </c>
      <c r="I4541" t="s"/>
      <c r="J4541" t="s">
        <v>74</v>
      </c>
      <c r="K4541" t="n">
        <v>63</v>
      </c>
      <c r="L4541" t="s">
        <v>76</v>
      </c>
      <c r="M4541" t="s"/>
      <c r="N4541" t="s">
        <v>1689</v>
      </c>
      <c r="O4541" t="s">
        <v>78</v>
      </c>
      <c r="P4541" t="s">
        <v>1685</v>
      </c>
      <c r="Q4541" t="s"/>
      <c r="R4541" t="s">
        <v>79</v>
      </c>
      <c r="S4541" t="s">
        <v>789</v>
      </c>
      <c r="T4541" t="s">
        <v>81</v>
      </c>
      <c r="U4541" t="s">
        <v>82</v>
      </c>
      <c r="V4541" t="s">
        <v>83</v>
      </c>
      <c r="W4541" t="s">
        <v>109</v>
      </c>
      <c r="X4541" t="s"/>
      <c r="Y4541" t="s">
        <v>85</v>
      </c>
      <c r="Z4541">
        <f>HYPERLINK("https://hotel-media.eclerx.com/savepage/tk_1546241329014464_sr_189.html","info")</f>
        <v/>
      </c>
      <c r="AA4541" t="n">
        <v>228049</v>
      </c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28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2071482</v>
      </c>
      <c r="AZ4541" t="s">
        <v>1686</v>
      </c>
      <c r="BA4541" t="s"/>
      <c r="BB4541" t="n">
        <v>159767</v>
      </c>
      <c r="BC4541" t="n">
        <v>52.489066</v>
      </c>
      <c r="BD4541" t="n">
        <v>52.489066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1683</v>
      </c>
      <c r="F4542" t="n">
        <v>2211910</v>
      </c>
      <c r="G4542" t="s">
        <v>74</v>
      </c>
      <c r="H4542" t="s">
        <v>75</v>
      </c>
      <c r="I4542" t="s"/>
      <c r="J4542" t="s">
        <v>74</v>
      </c>
      <c r="K4542" t="n">
        <v>63</v>
      </c>
      <c r="L4542" t="s">
        <v>76</v>
      </c>
      <c r="M4542" t="s"/>
      <c r="N4542" t="s">
        <v>1687</v>
      </c>
      <c r="O4542" t="s">
        <v>78</v>
      </c>
      <c r="P4542" t="s">
        <v>1685</v>
      </c>
      <c r="Q4542" t="s"/>
      <c r="R4542" t="s">
        <v>79</v>
      </c>
      <c r="S4542" t="s">
        <v>789</v>
      </c>
      <c r="T4542" t="s">
        <v>81</v>
      </c>
      <c r="U4542" t="s">
        <v>82</v>
      </c>
      <c r="V4542" t="s">
        <v>83</v>
      </c>
      <c r="W4542" t="s">
        <v>109</v>
      </c>
      <c r="X4542" t="s"/>
      <c r="Y4542" t="s">
        <v>85</v>
      </c>
      <c r="Z4542">
        <f>HYPERLINK("https://hotel-media.eclerx.com/savepage/tk_1546241329014464_sr_189.html","info")</f>
        <v/>
      </c>
      <c r="AA4542" t="n">
        <v>228049</v>
      </c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28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2071482</v>
      </c>
      <c r="AZ4542" t="s">
        <v>1686</v>
      </c>
      <c r="BA4542" t="s"/>
      <c r="BB4542" t="n">
        <v>159767</v>
      </c>
      <c r="BC4542" t="n">
        <v>52.489066</v>
      </c>
      <c r="BD4542" t="n">
        <v>52.489066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1683</v>
      </c>
      <c r="F4543" t="n">
        <v>2211910</v>
      </c>
      <c r="G4543" t="s">
        <v>74</v>
      </c>
      <c r="H4543" t="s">
        <v>75</v>
      </c>
      <c r="I4543" t="s"/>
      <c r="J4543" t="s">
        <v>74</v>
      </c>
      <c r="K4543" t="n">
        <v>63</v>
      </c>
      <c r="L4543" t="s">
        <v>76</v>
      </c>
      <c r="M4543" t="s"/>
      <c r="N4543" t="s">
        <v>1688</v>
      </c>
      <c r="O4543" t="s">
        <v>78</v>
      </c>
      <c r="P4543" t="s">
        <v>1685</v>
      </c>
      <c r="Q4543" t="s"/>
      <c r="R4543" t="s">
        <v>79</v>
      </c>
      <c r="S4543" t="s">
        <v>789</v>
      </c>
      <c r="T4543" t="s">
        <v>81</v>
      </c>
      <c r="U4543" t="s">
        <v>82</v>
      </c>
      <c r="V4543" t="s">
        <v>83</v>
      </c>
      <c r="W4543" t="s">
        <v>109</v>
      </c>
      <c r="X4543" t="s"/>
      <c r="Y4543" t="s">
        <v>85</v>
      </c>
      <c r="Z4543">
        <f>HYPERLINK("https://hotel-media.eclerx.com/savepage/tk_1546241329014464_sr_189.html","info")</f>
        <v/>
      </c>
      <c r="AA4543" t="n">
        <v>228049</v>
      </c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28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2071482</v>
      </c>
      <c r="AZ4543" t="s">
        <v>1686</v>
      </c>
      <c r="BA4543" t="s"/>
      <c r="BB4543" t="n">
        <v>159767</v>
      </c>
      <c r="BC4543" t="n">
        <v>52.489066</v>
      </c>
      <c r="BD4543" t="n">
        <v>52.489066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1683</v>
      </c>
      <c r="F4544" t="n">
        <v>2211910</v>
      </c>
      <c r="G4544" t="s">
        <v>74</v>
      </c>
      <c r="H4544" t="s">
        <v>75</v>
      </c>
      <c r="I4544" t="s"/>
      <c r="J4544" t="s">
        <v>74</v>
      </c>
      <c r="K4544" t="n">
        <v>71</v>
      </c>
      <c r="L4544" t="s">
        <v>76</v>
      </c>
      <c r="M4544" t="s"/>
      <c r="N4544" t="s">
        <v>1690</v>
      </c>
      <c r="O4544" t="s">
        <v>78</v>
      </c>
      <c r="P4544" t="s">
        <v>1685</v>
      </c>
      <c r="Q4544" t="s"/>
      <c r="R4544" t="s">
        <v>79</v>
      </c>
      <c r="S4544" t="s">
        <v>280</v>
      </c>
      <c r="T4544" t="s">
        <v>81</v>
      </c>
      <c r="U4544" t="s">
        <v>82</v>
      </c>
      <c r="V4544" t="s">
        <v>83</v>
      </c>
      <c r="W4544" t="s">
        <v>109</v>
      </c>
      <c r="X4544" t="s"/>
      <c r="Y4544" t="s">
        <v>85</v>
      </c>
      <c r="Z4544">
        <f>HYPERLINK("https://hotel-media.eclerx.com/savepage/tk_1546241329014464_sr_189.html","info")</f>
        <v/>
      </c>
      <c r="AA4544" t="n">
        <v>228049</v>
      </c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28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2071482</v>
      </c>
      <c r="AZ4544" t="s">
        <v>1686</v>
      </c>
      <c r="BA4544" t="s"/>
      <c r="BB4544" t="n">
        <v>159767</v>
      </c>
      <c r="BC4544" t="n">
        <v>52.489066</v>
      </c>
      <c r="BD4544" t="n">
        <v>52.489066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1683</v>
      </c>
      <c r="F4545" t="n">
        <v>2211910</v>
      </c>
      <c r="G4545" t="s">
        <v>74</v>
      </c>
      <c r="H4545" t="s">
        <v>75</v>
      </c>
      <c r="I4545" t="s"/>
      <c r="J4545" t="s">
        <v>74</v>
      </c>
      <c r="K4545" t="n">
        <v>71</v>
      </c>
      <c r="L4545" t="s">
        <v>76</v>
      </c>
      <c r="M4545" t="s"/>
      <c r="N4545" t="s">
        <v>1691</v>
      </c>
      <c r="O4545" t="s">
        <v>78</v>
      </c>
      <c r="P4545" t="s">
        <v>1685</v>
      </c>
      <c r="Q4545" t="s"/>
      <c r="R4545" t="s">
        <v>79</v>
      </c>
      <c r="S4545" t="s">
        <v>280</v>
      </c>
      <c r="T4545" t="s">
        <v>81</v>
      </c>
      <c r="U4545" t="s">
        <v>82</v>
      </c>
      <c r="V4545" t="s">
        <v>83</v>
      </c>
      <c r="W4545" t="s">
        <v>109</v>
      </c>
      <c r="X4545" t="s"/>
      <c r="Y4545" t="s">
        <v>85</v>
      </c>
      <c r="Z4545">
        <f>HYPERLINK("https://hotel-media.eclerx.com/savepage/tk_1546241329014464_sr_189.html","info")</f>
        <v/>
      </c>
      <c r="AA4545" t="n">
        <v>228049</v>
      </c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28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2071482</v>
      </c>
      <c r="AZ4545" t="s">
        <v>1686</v>
      </c>
      <c r="BA4545" t="s"/>
      <c r="BB4545" t="n">
        <v>159767</v>
      </c>
      <c r="BC4545" t="n">
        <v>52.489066</v>
      </c>
      <c r="BD4545" t="n">
        <v>52.489066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1683</v>
      </c>
      <c r="F4546" t="n">
        <v>2211910</v>
      </c>
      <c r="G4546" t="s">
        <v>74</v>
      </c>
      <c r="H4546" t="s">
        <v>75</v>
      </c>
      <c r="I4546" t="s"/>
      <c r="J4546" t="s">
        <v>74</v>
      </c>
      <c r="K4546" t="n">
        <v>71</v>
      </c>
      <c r="L4546" t="s">
        <v>76</v>
      </c>
      <c r="M4546" t="s"/>
      <c r="N4546" t="s">
        <v>1692</v>
      </c>
      <c r="O4546" t="s">
        <v>78</v>
      </c>
      <c r="P4546" t="s">
        <v>1685</v>
      </c>
      <c r="Q4546" t="s"/>
      <c r="R4546" t="s">
        <v>79</v>
      </c>
      <c r="S4546" t="s">
        <v>280</v>
      </c>
      <c r="T4546" t="s">
        <v>81</v>
      </c>
      <c r="U4546" t="s">
        <v>82</v>
      </c>
      <c r="V4546" t="s">
        <v>83</v>
      </c>
      <c r="W4546" t="s">
        <v>109</v>
      </c>
      <c r="X4546" t="s"/>
      <c r="Y4546" t="s">
        <v>85</v>
      </c>
      <c r="Z4546">
        <f>HYPERLINK("https://hotel-media.eclerx.com/savepage/tk_1546241329014464_sr_189.html","info")</f>
        <v/>
      </c>
      <c r="AA4546" t="n">
        <v>228049</v>
      </c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28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2071482</v>
      </c>
      <c r="AZ4546" t="s">
        <v>1686</v>
      </c>
      <c r="BA4546" t="s"/>
      <c r="BB4546" t="n">
        <v>159767</v>
      </c>
      <c r="BC4546" t="n">
        <v>52.489066</v>
      </c>
      <c r="BD4546" t="n">
        <v>52.489066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1683</v>
      </c>
      <c r="F4547" t="n">
        <v>2211910</v>
      </c>
      <c r="G4547" t="s">
        <v>74</v>
      </c>
      <c r="H4547" t="s">
        <v>75</v>
      </c>
      <c r="I4547" t="s"/>
      <c r="J4547" t="s">
        <v>74</v>
      </c>
      <c r="K4547" t="n">
        <v>73</v>
      </c>
      <c r="L4547" t="s">
        <v>76</v>
      </c>
      <c r="M4547" t="s"/>
      <c r="N4547" t="s">
        <v>1693</v>
      </c>
      <c r="O4547" t="s">
        <v>78</v>
      </c>
      <c r="P4547" t="s">
        <v>1685</v>
      </c>
      <c r="Q4547" t="s"/>
      <c r="R4547" t="s">
        <v>79</v>
      </c>
      <c r="S4547" t="s">
        <v>603</v>
      </c>
      <c r="T4547" t="s">
        <v>81</v>
      </c>
      <c r="U4547" t="s">
        <v>82</v>
      </c>
      <c r="V4547" t="s">
        <v>83</v>
      </c>
      <c r="W4547" t="s">
        <v>109</v>
      </c>
      <c r="X4547" t="s"/>
      <c r="Y4547" t="s">
        <v>85</v>
      </c>
      <c r="Z4547">
        <f>HYPERLINK("https://hotel-media.eclerx.com/savepage/tk_1546241329014464_sr_189.html","info")</f>
        <v/>
      </c>
      <c r="AA4547" t="n">
        <v>228049</v>
      </c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28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2071482</v>
      </c>
      <c r="AZ4547" t="s">
        <v>1686</v>
      </c>
      <c r="BA4547" t="s"/>
      <c r="BB4547" t="n">
        <v>159767</v>
      </c>
      <c r="BC4547" t="n">
        <v>52.489066</v>
      </c>
      <c r="BD4547" t="n">
        <v>52.489066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1683</v>
      </c>
      <c r="F4548" t="n">
        <v>2211910</v>
      </c>
      <c r="G4548" t="s">
        <v>74</v>
      </c>
      <c r="H4548" t="s">
        <v>75</v>
      </c>
      <c r="I4548" t="s"/>
      <c r="J4548" t="s">
        <v>74</v>
      </c>
      <c r="K4548" t="n">
        <v>73</v>
      </c>
      <c r="L4548" t="s">
        <v>76</v>
      </c>
      <c r="M4548" t="s"/>
      <c r="N4548" t="s">
        <v>1693</v>
      </c>
      <c r="O4548" t="s">
        <v>78</v>
      </c>
      <c r="P4548" t="s">
        <v>1685</v>
      </c>
      <c r="Q4548" t="s"/>
      <c r="R4548" t="s">
        <v>79</v>
      </c>
      <c r="S4548" t="s">
        <v>603</v>
      </c>
      <c r="T4548" t="s">
        <v>81</v>
      </c>
      <c r="U4548" t="s">
        <v>82</v>
      </c>
      <c r="V4548" t="s">
        <v>83</v>
      </c>
      <c r="W4548" t="s">
        <v>109</v>
      </c>
      <c r="X4548" t="s"/>
      <c r="Y4548" t="s">
        <v>85</v>
      </c>
      <c r="Z4548">
        <f>HYPERLINK("https://hotel-media.eclerx.com/savepage/tk_1546241329014464_sr_189.html","info")</f>
        <v/>
      </c>
      <c r="AA4548" t="n">
        <v>228049</v>
      </c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28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2071482</v>
      </c>
      <c r="AZ4548" t="s">
        <v>1686</v>
      </c>
      <c r="BA4548" t="s"/>
      <c r="BB4548" t="n">
        <v>159767</v>
      </c>
      <c r="BC4548" t="n">
        <v>52.489066</v>
      </c>
      <c r="BD4548" t="n">
        <v>52.489066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1683</v>
      </c>
      <c r="F4549" t="n">
        <v>2211910</v>
      </c>
      <c r="G4549" t="s">
        <v>74</v>
      </c>
      <c r="H4549" t="s">
        <v>75</v>
      </c>
      <c r="I4549" t="s"/>
      <c r="J4549" t="s">
        <v>74</v>
      </c>
      <c r="K4549" t="n">
        <v>73</v>
      </c>
      <c r="L4549" t="s">
        <v>76</v>
      </c>
      <c r="M4549" t="s"/>
      <c r="N4549" t="s">
        <v>1693</v>
      </c>
      <c r="O4549" t="s">
        <v>78</v>
      </c>
      <c r="P4549" t="s">
        <v>1685</v>
      </c>
      <c r="Q4549" t="s"/>
      <c r="R4549" t="s">
        <v>79</v>
      </c>
      <c r="S4549" t="s">
        <v>603</v>
      </c>
      <c r="T4549" t="s">
        <v>81</v>
      </c>
      <c r="U4549" t="s">
        <v>82</v>
      </c>
      <c r="V4549" t="s">
        <v>83</v>
      </c>
      <c r="W4549" t="s">
        <v>109</v>
      </c>
      <c r="X4549" t="s"/>
      <c r="Y4549" t="s">
        <v>85</v>
      </c>
      <c r="Z4549">
        <f>HYPERLINK("https://hotel-media.eclerx.com/savepage/tk_1546241329014464_sr_189.html","info")</f>
        <v/>
      </c>
      <c r="AA4549" t="n">
        <v>228049</v>
      </c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28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2071482</v>
      </c>
      <c r="AZ4549" t="s">
        <v>1686</v>
      </c>
      <c r="BA4549" t="s"/>
      <c r="BB4549" t="n">
        <v>159767</v>
      </c>
      <c r="BC4549" t="n">
        <v>52.489066</v>
      </c>
      <c r="BD4549" t="n">
        <v>52.489066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1683</v>
      </c>
      <c r="F4550" t="n">
        <v>2211910</v>
      </c>
      <c r="G4550" t="s">
        <v>74</v>
      </c>
      <c r="H4550" t="s">
        <v>75</v>
      </c>
      <c r="I4550" t="s"/>
      <c r="J4550" t="s">
        <v>74</v>
      </c>
      <c r="K4550" t="n">
        <v>77</v>
      </c>
      <c r="L4550" t="s">
        <v>76</v>
      </c>
      <c r="M4550" t="s"/>
      <c r="N4550" t="s">
        <v>1689</v>
      </c>
      <c r="O4550" t="s">
        <v>78</v>
      </c>
      <c r="P4550" t="s">
        <v>1685</v>
      </c>
      <c r="Q4550" t="s"/>
      <c r="R4550" t="s">
        <v>79</v>
      </c>
      <c r="S4550" t="s">
        <v>383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>
        <f>HYPERLINK("https://hotel-media.eclerx.com/savepage/tk_1546241329014464_sr_189.html","info")</f>
        <v/>
      </c>
      <c r="AA4550" t="n">
        <v>228049</v>
      </c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28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2071482</v>
      </c>
      <c r="AZ4550" t="s">
        <v>1686</v>
      </c>
      <c r="BA4550" t="s"/>
      <c r="BB4550" t="n">
        <v>159767</v>
      </c>
      <c r="BC4550" t="n">
        <v>52.489066</v>
      </c>
      <c r="BD4550" t="n">
        <v>52.489066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1683</v>
      </c>
      <c r="F4551" t="n">
        <v>2211910</v>
      </c>
      <c r="G4551" t="s">
        <v>74</v>
      </c>
      <c r="H4551" t="s">
        <v>75</v>
      </c>
      <c r="I4551" t="s"/>
      <c r="J4551" t="s">
        <v>74</v>
      </c>
      <c r="K4551" t="n">
        <v>77</v>
      </c>
      <c r="L4551" t="s">
        <v>76</v>
      </c>
      <c r="M4551" t="s"/>
      <c r="N4551" t="s">
        <v>1687</v>
      </c>
      <c r="O4551" t="s">
        <v>78</v>
      </c>
      <c r="P4551" t="s">
        <v>1685</v>
      </c>
      <c r="Q4551" t="s"/>
      <c r="R4551" t="s">
        <v>79</v>
      </c>
      <c r="S4551" t="s">
        <v>383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>
        <f>HYPERLINK("https://hotel-media.eclerx.com/savepage/tk_1546241329014464_sr_189.html","info")</f>
        <v/>
      </c>
      <c r="AA4551" t="n">
        <v>228049</v>
      </c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28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2071482</v>
      </c>
      <c r="AZ4551" t="s">
        <v>1686</v>
      </c>
      <c r="BA4551" t="s"/>
      <c r="BB4551" t="n">
        <v>159767</v>
      </c>
      <c r="BC4551" t="n">
        <v>52.489066</v>
      </c>
      <c r="BD4551" t="n">
        <v>52.489066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1683</v>
      </c>
      <c r="F4552" t="n">
        <v>2211910</v>
      </c>
      <c r="G4552" t="s">
        <v>74</v>
      </c>
      <c r="H4552" t="s">
        <v>75</v>
      </c>
      <c r="I4552" t="s"/>
      <c r="J4552" t="s">
        <v>74</v>
      </c>
      <c r="K4552" t="n">
        <v>77</v>
      </c>
      <c r="L4552" t="s">
        <v>76</v>
      </c>
      <c r="M4552" t="s"/>
      <c r="N4552" t="s">
        <v>1688</v>
      </c>
      <c r="O4552" t="s">
        <v>78</v>
      </c>
      <c r="P4552" t="s">
        <v>1685</v>
      </c>
      <c r="Q4552" t="s"/>
      <c r="R4552" t="s">
        <v>79</v>
      </c>
      <c r="S4552" t="s">
        <v>383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>
        <f>HYPERLINK("https://hotel-media.eclerx.com/savepage/tk_1546241329014464_sr_189.html","info")</f>
        <v/>
      </c>
      <c r="AA4552" t="n">
        <v>228049</v>
      </c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28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2071482</v>
      </c>
      <c r="AZ4552" t="s">
        <v>1686</v>
      </c>
      <c r="BA4552" t="s"/>
      <c r="BB4552" t="n">
        <v>159767</v>
      </c>
      <c r="BC4552" t="n">
        <v>52.489066</v>
      </c>
      <c r="BD4552" t="n">
        <v>52.489066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1683</v>
      </c>
      <c r="F4553" t="n">
        <v>2211910</v>
      </c>
      <c r="G4553" t="s">
        <v>74</v>
      </c>
      <c r="H4553" t="s">
        <v>75</v>
      </c>
      <c r="I4553" t="s"/>
      <c r="J4553" t="s">
        <v>74</v>
      </c>
      <c r="K4553" t="n">
        <v>77</v>
      </c>
      <c r="L4553" t="s">
        <v>76</v>
      </c>
      <c r="M4553" t="s"/>
      <c r="N4553" t="s">
        <v>1689</v>
      </c>
      <c r="O4553" t="s">
        <v>78</v>
      </c>
      <c r="P4553" t="s">
        <v>1685</v>
      </c>
      <c r="Q4553" t="s"/>
      <c r="R4553" t="s">
        <v>79</v>
      </c>
      <c r="S4553" t="s">
        <v>383</v>
      </c>
      <c r="T4553" t="s">
        <v>81</v>
      </c>
      <c r="U4553" t="s">
        <v>82</v>
      </c>
      <c r="V4553" t="s">
        <v>83</v>
      </c>
      <c r="W4553" t="s">
        <v>84</v>
      </c>
      <c r="X4553" t="s"/>
      <c r="Y4553" t="s">
        <v>85</v>
      </c>
      <c r="Z4553">
        <f>HYPERLINK("https://hotel-media.eclerx.com/savepage/tk_1546241329014464_sr_189.html","info")</f>
        <v/>
      </c>
      <c r="AA4553" t="n">
        <v>228049</v>
      </c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2071482</v>
      </c>
      <c r="AZ4553" t="s">
        <v>1686</v>
      </c>
      <c r="BA4553" t="s"/>
      <c r="BB4553" t="n">
        <v>159767</v>
      </c>
      <c r="BC4553" t="n">
        <v>52.489066</v>
      </c>
      <c r="BD4553" t="n">
        <v>52.489066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2227</v>
      </c>
      <c r="F4554" t="n">
        <v>-1</v>
      </c>
      <c r="G4554" t="s">
        <v>74</v>
      </c>
      <c r="H4554" t="s">
        <v>75</v>
      </c>
      <c r="I4554" t="s"/>
      <c r="J4554" t="s">
        <v>74</v>
      </c>
      <c r="K4554" t="n">
        <v>80.09999999999999</v>
      </c>
      <c r="L4554" t="s">
        <v>76</v>
      </c>
      <c r="M4554" t="s"/>
      <c r="N4554" t="s">
        <v>2228</v>
      </c>
      <c r="O4554" t="s">
        <v>78</v>
      </c>
      <c r="P4554" t="s">
        <v>2227</v>
      </c>
      <c r="Q4554" t="s"/>
      <c r="R4554" t="s">
        <v>171</v>
      </c>
      <c r="S4554" t="s">
        <v>239</v>
      </c>
      <c r="T4554" t="s">
        <v>81</v>
      </c>
      <c r="U4554" t="s">
        <v>82</v>
      </c>
      <c r="V4554" t="s">
        <v>83</v>
      </c>
      <c r="W4554" t="s">
        <v>109</v>
      </c>
      <c r="X4554" t="s"/>
      <c r="Y4554" t="s">
        <v>85</v>
      </c>
      <c r="Z4554">
        <f>HYPERLINK("https://hotel-media.eclerx.com/savepage/tk_1546241388091027_sr_188.html","info")</f>
        <v/>
      </c>
      <c r="AA4554" t="n">
        <v>-4754170</v>
      </c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63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4754170</v>
      </c>
      <c r="AZ4554" t="s">
        <v>2229</v>
      </c>
      <c r="BA4554" t="s"/>
      <c r="BB4554" t="n">
        <v>70036</v>
      </c>
      <c r="BC4554" t="n">
        <v>52.4295</v>
      </c>
      <c r="BD4554" t="n">
        <v>52.4295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2227</v>
      </c>
      <c r="F4555" t="n">
        <v>-1</v>
      </c>
      <c r="G4555" t="s">
        <v>74</v>
      </c>
      <c r="H4555" t="s">
        <v>75</v>
      </c>
      <c r="I4555" t="s"/>
      <c r="J4555" t="s">
        <v>74</v>
      </c>
      <c r="K4555" t="n">
        <v>89</v>
      </c>
      <c r="L4555" t="s">
        <v>76</v>
      </c>
      <c r="M4555" t="s"/>
      <c r="N4555" t="s">
        <v>95</v>
      </c>
      <c r="O4555" t="s">
        <v>78</v>
      </c>
      <c r="P4555" t="s">
        <v>2227</v>
      </c>
      <c r="Q4555" t="s"/>
      <c r="R4555" t="s">
        <v>171</v>
      </c>
      <c r="S4555" t="s">
        <v>1179</v>
      </c>
      <c r="T4555" t="s">
        <v>81</v>
      </c>
      <c r="U4555" t="s">
        <v>82</v>
      </c>
      <c r="V4555" t="s">
        <v>83</v>
      </c>
      <c r="W4555" t="s">
        <v>109</v>
      </c>
      <c r="X4555" t="s"/>
      <c r="Y4555" t="s">
        <v>85</v>
      </c>
      <c r="Z4555">
        <f>HYPERLINK("https://hotel-media.eclerx.com/savepage/tk_1546241388091027_sr_188.html","info")</f>
        <v/>
      </c>
      <c r="AA4555" t="n">
        <v>-4754170</v>
      </c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63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4754170</v>
      </c>
      <c r="AZ4555" t="s">
        <v>2229</v>
      </c>
      <c r="BA4555" t="s"/>
      <c r="BB4555" t="n">
        <v>70036</v>
      </c>
      <c r="BC4555" t="n">
        <v>52.4295</v>
      </c>
      <c r="BD4555" t="n">
        <v>52.4295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2227</v>
      </c>
      <c r="F4556" t="n">
        <v>-1</v>
      </c>
      <c r="G4556" t="s">
        <v>74</v>
      </c>
      <c r="H4556" t="s">
        <v>75</v>
      </c>
      <c r="I4556" t="s"/>
      <c r="J4556" t="s">
        <v>74</v>
      </c>
      <c r="K4556" t="n">
        <v>89.01000000000001</v>
      </c>
      <c r="L4556" t="s">
        <v>76</v>
      </c>
      <c r="M4556" t="s"/>
      <c r="N4556" t="s">
        <v>2230</v>
      </c>
      <c r="O4556" t="s">
        <v>78</v>
      </c>
      <c r="P4556" t="s">
        <v>2227</v>
      </c>
      <c r="Q4556" t="s"/>
      <c r="R4556" t="s">
        <v>171</v>
      </c>
      <c r="S4556" t="s">
        <v>476</v>
      </c>
      <c r="T4556" t="s">
        <v>81</v>
      </c>
      <c r="U4556" t="s">
        <v>82</v>
      </c>
      <c r="V4556" t="s">
        <v>83</v>
      </c>
      <c r="W4556" t="s">
        <v>109</v>
      </c>
      <c r="X4556" t="s"/>
      <c r="Y4556" t="s">
        <v>85</v>
      </c>
      <c r="Z4556">
        <f>HYPERLINK("https://hotel-media.eclerx.com/savepage/tk_1546241388091027_sr_188.html","info")</f>
        <v/>
      </c>
      <c r="AA4556" t="n">
        <v>-4754170</v>
      </c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63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4754170</v>
      </c>
      <c r="AZ4556" t="s">
        <v>2229</v>
      </c>
      <c r="BA4556" t="s"/>
      <c r="BB4556" t="n">
        <v>70036</v>
      </c>
      <c r="BC4556" t="n">
        <v>52.4295</v>
      </c>
      <c r="BD4556" t="n">
        <v>52.4295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2227</v>
      </c>
      <c r="F4557" t="n">
        <v>-1</v>
      </c>
      <c r="G4557" t="s">
        <v>74</v>
      </c>
      <c r="H4557" t="s">
        <v>75</v>
      </c>
      <c r="I4557" t="s"/>
      <c r="J4557" t="s">
        <v>74</v>
      </c>
      <c r="K4557" t="n">
        <v>115</v>
      </c>
      <c r="L4557" t="s">
        <v>76</v>
      </c>
      <c r="M4557" t="s"/>
      <c r="N4557" t="s">
        <v>205</v>
      </c>
      <c r="O4557" t="s">
        <v>78</v>
      </c>
      <c r="P4557" t="s">
        <v>2227</v>
      </c>
      <c r="Q4557" t="s"/>
      <c r="R4557" t="s">
        <v>171</v>
      </c>
      <c r="S4557" t="s">
        <v>226</v>
      </c>
      <c r="T4557" t="s">
        <v>81</v>
      </c>
      <c r="U4557" t="s">
        <v>82</v>
      </c>
      <c r="V4557" t="s">
        <v>83</v>
      </c>
      <c r="W4557" t="s">
        <v>109</v>
      </c>
      <c r="X4557" t="s"/>
      <c r="Y4557" t="s">
        <v>85</v>
      </c>
      <c r="Z4557">
        <f>HYPERLINK("https://hotel-media.eclerx.com/savepage/tk_1546241388091027_sr_188.html","info")</f>
        <v/>
      </c>
      <c r="AA4557" t="n">
        <v>-4754170</v>
      </c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63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4754170</v>
      </c>
      <c r="AZ4557" t="s">
        <v>2229</v>
      </c>
      <c r="BA4557" t="s"/>
      <c r="BB4557" t="n">
        <v>70036</v>
      </c>
      <c r="BC4557" t="n">
        <v>52.4295</v>
      </c>
      <c r="BD4557" t="n">
        <v>52.4295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2722</v>
      </c>
      <c r="F4558" t="n">
        <v>-1</v>
      </c>
      <c r="G4558" t="s">
        <v>74</v>
      </c>
      <c r="H4558" t="s">
        <v>75</v>
      </c>
      <c r="I4558" t="s"/>
      <c r="J4558" t="s">
        <v>74</v>
      </c>
      <c r="K4558" t="n">
        <v>98.7</v>
      </c>
      <c r="L4558" t="s">
        <v>76</v>
      </c>
      <c r="M4558" t="s"/>
      <c r="N4558" t="s">
        <v>95</v>
      </c>
      <c r="O4558" t="s">
        <v>78</v>
      </c>
      <c r="P4558" t="s">
        <v>2722</v>
      </c>
      <c r="Q4558" t="s"/>
      <c r="R4558" t="s">
        <v>171</v>
      </c>
      <c r="S4558" t="s">
        <v>142</v>
      </c>
      <c r="T4558" t="s">
        <v>81</v>
      </c>
      <c r="U4558" t="s">
        <v>82</v>
      </c>
      <c r="V4558" t="s">
        <v>83</v>
      </c>
      <c r="W4558" t="s">
        <v>109</v>
      </c>
      <c r="X4558" t="s"/>
      <c r="Y4558" t="s">
        <v>85</v>
      </c>
      <c r="Z4558">
        <f>HYPERLINK("https://hotel-media.eclerx.com/savepage/tk_15462412782713087_sr_189.html","info")</f>
        <v/>
      </c>
      <c r="AA4558" t="n">
        <v>-8979256</v>
      </c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3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8979256</v>
      </c>
      <c r="AZ4558" t="s">
        <v>2723</v>
      </c>
      <c r="BA4558" t="s"/>
      <c r="BB4558" t="n">
        <v>864866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2514</v>
      </c>
      <c r="F4559" t="n">
        <v>-1</v>
      </c>
      <c r="G4559" t="s">
        <v>74</v>
      </c>
      <c r="H4559" t="s">
        <v>75</v>
      </c>
      <c r="I4559" t="s"/>
      <c r="J4559" t="s">
        <v>74</v>
      </c>
      <c r="K4559" t="n">
        <v>44.15</v>
      </c>
      <c r="L4559" t="s">
        <v>76</v>
      </c>
      <c r="M4559" t="s"/>
      <c r="N4559" t="s">
        <v>93</v>
      </c>
      <c r="O4559" t="s">
        <v>78</v>
      </c>
      <c r="P4559" t="s">
        <v>2514</v>
      </c>
      <c r="Q4559" t="s"/>
      <c r="R4559" t="s">
        <v>79</v>
      </c>
      <c r="S4559" t="s">
        <v>2515</v>
      </c>
      <c r="T4559" t="s">
        <v>81</v>
      </c>
      <c r="U4559" t="s">
        <v>82</v>
      </c>
      <c r="V4559" t="s">
        <v>83</v>
      </c>
      <c r="W4559" t="s">
        <v>84</v>
      </c>
      <c r="X4559" t="s"/>
      <c r="Y4559" t="s">
        <v>85</v>
      </c>
      <c r="Z4559">
        <f>HYPERLINK("https://hotel-media.eclerx.com/savepage/tk_15462420024804418_sr_189.html","info")</f>
        <v/>
      </c>
      <c r="AA4559" t="n">
        <v>-2071814</v>
      </c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352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2071814</v>
      </c>
      <c r="AZ4559" t="s">
        <v>2516</v>
      </c>
      <c r="BA4559" t="s"/>
      <c r="BB4559" t="n">
        <v>71790</v>
      </c>
      <c r="BC4559" t="n">
        <v>52.506888</v>
      </c>
      <c r="BD4559" t="n">
        <v>52.506888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2514</v>
      </c>
      <c r="F4560" t="n">
        <v>-1</v>
      </c>
      <c r="G4560" t="s">
        <v>74</v>
      </c>
      <c r="H4560" t="s">
        <v>75</v>
      </c>
      <c r="I4560" t="s"/>
      <c r="J4560" t="s">
        <v>74</v>
      </c>
      <c r="K4560" t="n">
        <v>46.5</v>
      </c>
      <c r="L4560" t="s">
        <v>76</v>
      </c>
      <c r="M4560" t="s"/>
      <c r="N4560" t="s">
        <v>104</v>
      </c>
      <c r="O4560" t="s">
        <v>78</v>
      </c>
      <c r="P4560" t="s">
        <v>2514</v>
      </c>
      <c r="Q4560" t="s"/>
      <c r="R4560" t="s">
        <v>79</v>
      </c>
      <c r="S4560" t="s">
        <v>2517</v>
      </c>
      <c r="T4560" t="s">
        <v>81</v>
      </c>
      <c r="U4560" t="s">
        <v>82</v>
      </c>
      <c r="V4560" t="s">
        <v>83</v>
      </c>
      <c r="W4560" t="s">
        <v>84</v>
      </c>
      <c r="X4560" t="s"/>
      <c r="Y4560" t="s">
        <v>85</v>
      </c>
      <c r="Z4560">
        <f>HYPERLINK("https://hotel-media.eclerx.com/savepage/tk_15462420024804418_sr_189.html","info")</f>
        <v/>
      </c>
      <c r="AA4560" t="n">
        <v>-2071814</v>
      </c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352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2071814</v>
      </c>
      <c r="AZ4560" t="s">
        <v>2516</v>
      </c>
      <c r="BA4560" t="s"/>
      <c r="BB4560" t="n">
        <v>71790</v>
      </c>
      <c r="BC4560" t="n">
        <v>52.506888</v>
      </c>
      <c r="BD4560" t="n">
        <v>52.506888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2598</v>
      </c>
      <c r="F4561" t="n">
        <v>-1</v>
      </c>
      <c r="G4561" t="s">
        <v>74</v>
      </c>
      <c r="H4561" t="s">
        <v>75</v>
      </c>
      <c r="I4561" t="s"/>
      <c r="J4561" t="s">
        <v>74</v>
      </c>
      <c r="K4561" t="n">
        <v>51.39</v>
      </c>
      <c r="L4561" t="s">
        <v>76</v>
      </c>
      <c r="M4561" t="s"/>
      <c r="N4561" t="s">
        <v>77</v>
      </c>
      <c r="O4561" t="s">
        <v>78</v>
      </c>
      <c r="P4561" t="s">
        <v>2598</v>
      </c>
      <c r="Q4561" t="s"/>
      <c r="R4561" t="s">
        <v>79</v>
      </c>
      <c r="S4561" t="s">
        <v>2599</v>
      </c>
      <c r="T4561" t="s">
        <v>81</v>
      </c>
      <c r="U4561" t="s">
        <v>82</v>
      </c>
      <c r="V4561" t="s">
        <v>83</v>
      </c>
      <c r="W4561" t="s">
        <v>109</v>
      </c>
      <c r="X4561" t="s"/>
      <c r="Y4561" t="s">
        <v>85</v>
      </c>
      <c r="Z4561">
        <f>HYPERLINK("https://hotel-media.eclerx.com/savepage/tk_15462423306349995_sr_189.html","info")</f>
        <v/>
      </c>
      <c r="AA4561" t="n">
        <v>-2641030</v>
      </c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502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2641030</v>
      </c>
      <c r="AZ4561" t="s">
        <v>2600</v>
      </c>
      <c r="BA4561" t="s"/>
      <c r="BB4561" t="n">
        <v>773855</v>
      </c>
      <c r="BC4561" t="n">
        <v>52.484317</v>
      </c>
      <c r="BD4561" t="n">
        <v>52.484317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2018-12-31T11:22:56Z</dcterms:created>
  <dcterms:modified xmlns:dcterms="http://purl.org/dc/terms/" xmlns:xsi="http://www.w3.org/2001/XMLSchema-instance" xsi:type="dcterms:W3CDTF">2018-12-31T11:22:56Z</dcterms:modified>
</cp:coreProperties>
</file>