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<sst xmlns="http://schemas.openxmlformats.org/spreadsheetml/2006/main" uniqueCount="448">
  <si>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</si>
  <si>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</si>
  <si>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</si>
  <si>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</si>
  <si>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</si>
  <si>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</si>
  <si>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</si>
  <si>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</si>
  <si>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</si>
  <si>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</si>
  <si>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</si>
  <si>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</si>
  <si>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</si>
  <si>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</si>
  <si>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</si>
  <si>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</si>
  <si>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</si>
  <si>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</si>
  <si>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</si>
  <si>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</si>
  <si>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</si>
  <si>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</si>
  <si>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</si>
  <si>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</si>
  <si>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</si>
  <si>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</si>
  <si>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</si>
  <si>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</si>
  <si>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</si>
  <si>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</si>
  <si>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</si>
  <si>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</si>
  <si>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</si>
  <si>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</si>
  <si>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</si>
  <si>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</si>
  <si>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</si>
  <si>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</si>
  <si>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</si>
  <si>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</si>
  <si>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</si>
  <si>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</si>
  <si>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</si>
  <si>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</si>
  <si>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</si>
  <si>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</si>
  <si>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</si>
  <si>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</si>
  <si>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</si>
  <si>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</si>
  <si>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</si>
  <si>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</si>
  <si>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</si>
  <si>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</si>
  <si>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</si>
  <si>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</si>
  <si>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22/01/2019 11:54</t>
  </si>
  <si>
    <t>Booking</t>
  </si>
  <si>
    <t>21/02/2019</t>
  </si>
  <si>
    <t>Mövenpick Hotel &amp; Casino Geneva</t>
  </si>
  <si>
    <t>ES</t>
  </si>
  <si>
    <t>GVA</t>
  </si>
  <si>
    <t>CH</t>
  </si>
  <si>
    <t>0</t>
  </si>
  <si>
    <t>Double Room</t>
  </si>
  <si>
    <t>X09</t>
  </si>
  <si>
    <t>5EST</t>
  </si>
  <si>
    <t>6545.00</t>
  </si>
  <si>
    <t>MXN</t>
  </si>
  <si>
    <t>No</t>
  </si>
  <si>
    <t>RO</t>
  </si>
  <si>
    <t>Completed</t>
  </si>
  <si>
    <t>CD</t>
  </si>
  <si>
    <t>Y</t>
  </si>
  <si>
    <t>Free</t>
  </si>
  <si>
    <t>2</t>
  </si>
  <si>
    <t>20, route de Pré-Bois, 1215 Geneva, Switzerland</t>
  </si>
  <si>
    <t>Royal Manotel</t>
  </si>
  <si>
    <t>Twin/Double Room</t>
  </si>
  <si>
    <t>4EST</t>
  </si>
  <si>
    <t>7368.00</t>
  </si>
  <si>
    <t>Rue de Lausanne 41-43, Paquis, 1201 Geneva, Switzerland</t>
  </si>
  <si>
    <t>Cozy Studio in Central Geneva</t>
  </si>
  <si>
    <t>Apartment</t>
  </si>
  <si>
    <t>6315.00</t>
  </si>
  <si>
    <t>Hotel Rotary Geneva MGallery by Sofitel</t>
  </si>
  <si>
    <t>9779.00</t>
  </si>
  <si>
    <t>18-20, rue du Cendrier, Saint-Gervais / des Grottes, 1201 Geneva, Switzerland</t>
  </si>
  <si>
    <t>ibis Genève Centre Nations</t>
  </si>
  <si>
    <t>3EST</t>
  </si>
  <si>
    <t>5071.00</t>
  </si>
  <si>
    <t>Villa Esprit3</t>
  </si>
  <si>
    <t>Suite</t>
  </si>
  <si>
    <t>9454.00</t>
  </si>
  <si>
    <t>BB</t>
  </si>
  <si>
    <t>Chemin de la Blanchette 3, 1213 Geneva, Switzerland</t>
  </si>
  <si>
    <t>ibis budget Annemasse Geneve</t>
  </si>
  <si>
    <t>2EST</t>
  </si>
  <si>
    <t>ibis Styles Genève Carouge</t>
  </si>
  <si>
    <t>5225.00</t>
  </si>
  <si>
    <t>Auberge Port Gitana</t>
  </si>
  <si>
    <t>Twin Room</t>
  </si>
  <si>
    <t>6124.00</t>
  </si>
  <si>
    <t>Magnifique maison de ville avec jardin privé</t>
  </si>
  <si>
    <t>18717.00</t>
  </si>
  <si>
    <t>Hotel des Tourelles</t>
  </si>
  <si>
    <t>4670.00</t>
  </si>
  <si>
    <t>Champel One Bedroom Apartment</t>
  </si>
  <si>
    <t>5339.00</t>
  </si>
  <si>
    <t>Charmant, centre ville Genève</t>
  </si>
  <si>
    <t>7043.00</t>
  </si>
  <si>
    <t>Calvy</t>
  </si>
  <si>
    <t>7091.00</t>
  </si>
  <si>
    <t>5 ruelle du midi, Eaux-Vives, 1207 Geneva, Switzerland</t>
  </si>
  <si>
    <t>Modern townhouse</t>
  </si>
  <si>
    <t>1722.00</t>
  </si>
  <si>
    <t>Home Swiss Hotel</t>
  </si>
  <si>
    <t>6526.00</t>
  </si>
  <si>
    <t>Av. de Sainte-Clotilde 7, Jonction, 1205 Geneva, Switzerland</t>
  </si>
  <si>
    <t>Central 2 bedroom flat in heart of Eaux-vives</t>
  </si>
  <si>
    <t>Larem Suites Old Town</t>
  </si>
  <si>
    <t>Studio</t>
  </si>
  <si>
    <t>6009.00</t>
  </si>
  <si>
    <t>The Ritz-Carlton Hotel de la Paix, Geneva</t>
  </si>
  <si>
    <t>22659.00</t>
  </si>
  <si>
    <t>Hotel Lido</t>
  </si>
  <si>
    <t>4268.00</t>
  </si>
  <si>
    <t>Rue de Chantepoulet 8, Saint-Gervais / des Grottes, 1201 Geneva, Switzerland</t>
  </si>
  <si>
    <t>Hotel St. Gervais</t>
  </si>
  <si>
    <t>1EST</t>
  </si>
  <si>
    <t>3981.00</t>
  </si>
  <si>
    <t>Rue des Corps-Saints 20, Saint-Gervais / des Grottes, 1201 Geneva, Switzerland</t>
  </si>
  <si>
    <t>B&amp;B Hotel ANNEMASSE Saint-Cergues</t>
  </si>
  <si>
    <t>2382.00</t>
  </si>
  <si>
    <t>Aparthotel Adagio Genève Mont-Blanc</t>
  </si>
  <si>
    <t>7732.00</t>
  </si>
  <si>
    <t>Les Armures</t>
  </si>
  <si>
    <t>13607.00</t>
  </si>
  <si>
    <t>Crowne Plaza Geneva</t>
  </si>
  <si>
    <t>6660.00</t>
  </si>
  <si>
    <t>Hotel de Geneve</t>
  </si>
  <si>
    <t>5359.00</t>
  </si>
  <si>
    <t>1, place Isaac-Mercier, Saint-Gervais / des Grottes, 1201 Geneva, Switzerland</t>
  </si>
  <si>
    <t>Jade Manotel</t>
  </si>
  <si>
    <t>8134.00</t>
  </si>
  <si>
    <t>Rue Rothschild 55, Paquis, 1202 Geneva, Switzerland</t>
  </si>
  <si>
    <t>NEST Geneva</t>
  </si>
  <si>
    <t>19635.00</t>
  </si>
  <si>
    <t>Hotel Cornavin Geneve</t>
  </si>
  <si>
    <t>6162.00</t>
  </si>
  <si>
    <t>Gare de Cornavin, Saint-Gervais / des Grottes, 1201 Geneva, Switzerland</t>
  </si>
  <si>
    <t>Ramada Encore Geneve</t>
  </si>
  <si>
    <t>4783.00</t>
  </si>
  <si>
    <t>Hôtel des Balances</t>
  </si>
  <si>
    <t>4976.00</t>
  </si>
  <si>
    <t>ibis Geneve Centre Lac</t>
  </si>
  <si>
    <t>5186.00</t>
  </si>
  <si>
    <t>Novotel Suites Genève Aéroport</t>
  </si>
  <si>
    <t>6143.00</t>
  </si>
  <si>
    <t>Avenue Louis Casaï 30, 1216 Geneva, Switzerland</t>
  </si>
  <si>
    <t>BnB Atelier de St. Maurice</t>
  </si>
  <si>
    <t>6890.00</t>
  </si>
  <si>
    <t>Hotel Beau Rivage Geneva</t>
  </si>
  <si>
    <t>17568.00</t>
  </si>
  <si>
    <t>13, Quai du Mont-Blanc, Paquis, 1201 Geneva, Switzerland</t>
  </si>
  <si>
    <t>Hotel Les Nations</t>
  </si>
  <si>
    <t>4631.00</t>
  </si>
  <si>
    <t>Rue du Grand Pré 62, Petit-Saconnex / Servette, 1202 Geneva, Switzerland</t>
  </si>
  <si>
    <t>Fasthotel Genève Gex</t>
  </si>
  <si>
    <t>2274.00</t>
  </si>
  <si>
    <t>ibis Genève Centre Gare</t>
  </si>
  <si>
    <t>5397.00</t>
  </si>
  <si>
    <t>Hotel Strasbourg</t>
  </si>
  <si>
    <t>5736.00</t>
  </si>
  <si>
    <t>The New Midi</t>
  </si>
  <si>
    <t>8095.00</t>
  </si>
  <si>
    <t>4 place Chevelu, Saint-Gervais / des Grottes, 1201 Geneva, Switzerland</t>
  </si>
  <si>
    <t>Villa Collonge-Bellerive</t>
  </si>
  <si>
    <t>3330.00</t>
  </si>
  <si>
    <t>Hôtel Résidence CityZen</t>
  </si>
  <si>
    <t>10, Rue Sismondl, Paquis, 1201 Geneva, Switzerland</t>
  </si>
  <si>
    <t>Hotel Diplomate</t>
  </si>
  <si>
    <t>6813.00</t>
  </si>
  <si>
    <t>Rue de la Terrassière, 46, Eaux-Vives, 1207 Geneva, Switzerland</t>
  </si>
  <si>
    <t>Design Hotel f6</t>
  </si>
  <si>
    <t>unknown</t>
  </si>
  <si>
    <t>7215.00</t>
  </si>
  <si>
    <t>Ferrier 6, Paquis, 1202 Geneva, Switzerland</t>
  </si>
  <si>
    <t>Excelsior</t>
  </si>
  <si>
    <t>5641.00</t>
  </si>
  <si>
    <t>Hotel Suisse</t>
  </si>
  <si>
    <t>6574.00</t>
  </si>
  <si>
    <t>10 Place Cornavin, Saint-Gervais / des Grottes, 1201 Geneva, Switzerland</t>
  </si>
  <si>
    <t>The Ambassador</t>
  </si>
  <si>
    <t>11196.00</t>
  </si>
  <si>
    <t>21, quai des Bergues, Saint-Gervais / des Grottes, 1201 Geneva, Switzerland</t>
  </si>
  <si>
    <t>Fraser Suites Geneva - Serviced Apartments</t>
  </si>
  <si>
    <t>10300.00</t>
  </si>
  <si>
    <t>Hôtel Pax</t>
  </si>
  <si>
    <t>5646.00</t>
  </si>
  <si>
    <t>Rue du 31-Décembre 68, Eaux-Vives, 1207 Geneva, Switzerland</t>
  </si>
  <si>
    <t>InterContinental Geneva</t>
  </si>
  <si>
    <t>10775.00</t>
  </si>
  <si>
    <t>Cozy Studio (102) close to Cornavin Train Station</t>
  </si>
  <si>
    <t>7081.00</t>
  </si>
  <si>
    <t>Starling Residence Genève</t>
  </si>
  <si>
    <t>5320.00</t>
  </si>
  <si>
    <t>Route des Acacias 4, Acacias, 1227 Geneva, Switzerland</t>
  </si>
  <si>
    <t>Hotel des Alpes</t>
  </si>
  <si>
    <t>5581.00</t>
  </si>
  <si>
    <t>14 rue des Alpes, Paquis, 1201 Geneva, Switzerland</t>
  </si>
  <si>
    <t>The SC1 Apartment by Castaway Lodgings</t>
  </si>
  <si>
    <t>Rue Samuel-Constant 1, Saint-Jean and Charmilles, 1201 Geneva, Switzerland</t>
  </si>
  <si>
    <t>Première Classe Genève - Aéroport - Prévessin</t>
  </si>
  <si>
    <t>Triple Room</t>
  </si>
  <si>
    <t>2251.00</t>
  </si>
  <si>
    <t>Hotel Century</t>
  </si>
  <si>
    <t>6430.00</t>
  </si>
  <si>
    <t>Avenue de Frontenex, 24, Eaux-Vives, 1207 Geneva, Switzerland</t>
  </si>
  <si>
    <t>Domaine de Châteauvieux</t>
  </si>
  <si>
    <t>10602.00</t>
  </si>
  <si>
    <t>Auteuil Manotel</t>
  </si>
  <si>
    <t>6794.00</t>
  </si>
  <si>
    <t>33, rue de Lausanne, Paquis, 1201 Geneva, Switzerland</t>
  </si>
  <si>
    <t>Holiday Inn Express Geneva Airport</t>
  </si>
  <si>
    <t>5607.00</t>
  </si>
  <si>
    <t>Route de Pré Bois 16, 1215 Geneva, Switzerland</t>
  </si>
  <si>
    <t>Chemin du Courtil 6</t>
  </si>
  <si>
    <t>26869.00</t>
  </si>
  <si>
    <t>EV55</t>
  </si>
  <si>
    <t>ibis budget Geneve Palexpo Aeroport</t>
  </si>
  <si>
    <t>3579.00</t>
  </si>
  <si>
    <t>Route François-Peyrot 28, 1218 Geneva, Switzerland</t>
  </si>
  <si>
    <t>Hotel Central</t>
  </si>
  <si>
    <t>3789.00</t>
  </si>
  <si>
    <t>Rue de la Rôtisserie, 2, Cité, 1204 Geneva, Switzerland</t>
  </si>
  <si>
    <t>Les Chambres du CTN</t>
  </si>
  <si>
    <t>4784.00</t>
  </si>
  <si>
    <t>16, ch. des Aulx, 1228 Geneva, Switzerland</t>
  </si>
  <si>
    <t>Studio City Centre</t>
  </si>
  <si>
    <t>4210.00</t>
  </si>
  <si>
    <t>City Hostel Geneva</t>
  </si>
  <si>
    <t>4053.00</t>
  </si>
  <si>
    <t>Rue Ferrier 2, Paquis, 1202 Geneva, Switzerland</t>
  </si>
  <si>
    <t>NvY Manotel</t>
  </si>
  <si>
    <t>8325.00</t>
  </si>
  <si>
    <t>18, rue Richemont, Paquis, 1202 Geneva, Switzerland</t>
  </si>
  <si>
    <t>ibis budget Genève Petit-Lancy</t>
  </si>
  <si>
    <t>3196.00</t>
  </si>
  <si>
    <t>Appart'Hôtel Residence Dizerens</t>
  </si>
  <si>
    <t>4823.00</t>
  </si>
  <si>
    <t>Rue Dizerens, Plainpalais, 1205 Geneva, Switzerland</t>
  </si>
  <si>
    <t>Duplex penthouse Geneva</t>
  </si>
  <si>
    <t>9186.00</t>
  </si>
  <si>
    <t>La Cour Des Augustins Boutique Gallery Design Hotel</t>
  </si>
  <si>
    <t>8631.00</t>
  </si>
  <si>
    <t>Rue Jean Violette 15, Plainpalais, 1205 Geneva, Switzerland</t>
  </si>
  <si>
    <t>President Wilson - A Luxury Collection Hotel</t>
  </si>
  <si>
    <t>16611.00</t>
  </si>
  <si>
    <t>Grand Hotel Kempinski Geneva</t>
  </si>
  <si>
    <t>15923.00</t>
  </si>
  <si>
    <t>Quai du Mont-Blanc 19, Paquis, 1211 Geneva, Switzerland</t>
  </si>
  <si>
    <t>Larem Suites</t>
  </si>
  <si>
    <t>5856.00</t>
  </si>
  <si>
    <t>Auberge de Confignon</t>
  </si>
  <si>
    <t>5167.00</t>
  </si>
  <si>
    <t>Place de l'Eglise 6, Confignon, 1232 Geneva, Switzerland</t>
  </si>
  <si>
    <t>Hotel Cristal Design</t>
  </si>
  <si>
    <t>5799.00</t>
  </si>
  <si>
    <t>4, rue Pradier, Saint-Gervais / des Grottes, 1201 Geneva, Switzerland</t>
  </si>
  <si>
    <t>Hôtel Leprince</t>
  </si>
  <si>
    <t>5282.00</t>
  </si>
  <si>
    <t>16, rue des voisins, Plainpalais, 1205 Geneva, Switzerland</t>
  </si>
  <si>
    <t>Auberge Communale de Carouge</t>
  </si>
  <si>
    <t>6507.00</t>
  </si>
  <si>
    <t>Rue Ancienne, 39, 1227 Geneva, Switzerland</t>
  </si>
  <si>
    <t>Tiffany Hotel</t>
  </si>
  <si>
    <t>7502.00</t>
  </si>
  <si>
    <t>Rue de l'Arquebuse 20, Jonction, 1204 Geneva, Switzerland</t>
  </si>
  <si>
    <t>ibis Styles Geneve Palexpo Aeroport</t>
  </si>
  <si>
    <t>4095.00</t>
  </si>
  <si>
    <t>Hotel Churchill</t>
  </si>
  <si>
    <t>6048.00</t>
  </si>
  <si>
    <t>Rue du Simplon, 15, Eaux-Vives, 1207 Geneva, Switzerland</t>
  </si>
  <si>
    <t>Hotel Mon Repos</t>
  </si>
  <si>
    <t>7813.00</t>
  </si>
  <si>
    <t>131, rue de Lausanne, Paquis, 1202 Geneva, Switzerland</t>
  </si>
  <si>
    <t>Triplex Geneva Jet d'eau</t>
  </si>
  <si>
    <t>7617.00</t>
  </si>
  <si>
    <t>Four Seasons Hotel des Bergues Geneva</t>
  </si>
  <si>
    <t>26525.00</t>
  </si>
  <si>
    <t>33, Quai des Bergues, Saint-Gervais / des Grottes, 1201 Geneva, Switzerland</t>
  </si>
  <si>
    <t>Hôtel Astoria</t>
  </si>
  <si>
    <t>Single Room</t>
  </si>
  <si>
    <t>4918.00</t>
  </si>
  <si>
    <t>6, place Cornavin, Saint-Gervais / des Grottes, 1201 Geneva, Switzerland</t>
  </si>
  <si>
    <t>La Réserve Genève Hotel &amp; Spa</t>
  </si>
  <si>
    <t>17224.00</t>
  </si>
  <si>
    <t>301 route de Lausanne, 1293 Geneva, Switzerland</t>
  </si>
  <si>
    <t>Geneva city centre</t>
  </si>
  <si>
    <t>7693.00</t>
  </si>
  <si>
    <t>Mandarin Oriental, Geneva</t>
  </si>
  <si>
    <t>20860.00</t>
  </si>
  <si>
    <t>Warwick Geneva</t>
  </si>
  <si>
    <t>Edelweiss Manotel</t>
  </si>
  <si>
    <t>6105.00</t>
  </si>
  <si>
    <t>Place de la Navigation 2, Paquis, 1201 Geneva, Switzerland</t>
  </si>
  <si>
    <t>Hotel Drake-Longchamp</t>
  </si>
  <si>
    <t>6995.00</t>
  </si>
  <si>
    <t>Hotel Les Arcades</t>
  </si>
  <si>
    <t>Chez Maman Hotel &amp; Restaurant</t>
  </si>
  <si>
    <t>5837.00</t>
  </si>
  <si>
    <t>Rampe Quidort 2, 1227 Geneva, Switzerland</t>
  </si>
  <si>
    <t>Genève Cottage</t>
  </si>
  <si>
    <t>6583.00</t>
  </si>
  <si>
    <t>Le Cénacle</t>
  </si>
  <si>
    <t>Promenade Charles Martin 17, Eaux-Vives, 1208 Geneva, Switzerland</t>
  </si>
  <si>
    <t>Hotel d'Allèves</t>
  </si>
  <si>
    <t>12631.00</t>
  </si>
  <si>
    <t>Rue du Cendrier 16, Saint-Gervais / des Grottes, 1201 Geneva, Switzerland</t>
  </si>
  <si>
    <t>Hotel d'Angleterre</t>
  </si>
  <si>
    <t>19291.00</t>
  </si>
  <si>
    <t>Quai du Mont Blanc 17, Paquis, 1201 Geneva, Switzerland</t>
  </si>
  <si>
    <t>Ibis Budget Archamps Porte de Genève</t>
  </si>
  <si>
    <t>Studio Vieille-Ville Genève</t>
  </si>
  <si>
    <t>Kipling Manotel</t>
  </si>
  <si>
    <t>6698.00</t>
  </si>
  <si>
    <t>Rue de la Navigation 27, Paquis, 1201 Geneva, Switzerland</t>
  </si>
  <si>
    <t>ibis Genève Petit Lancy</t>
  </si>
  <si>
    <t>Hotel Eden</t>
  </si>
  <si>
    <t>7320.00</t>
  </si>
  <si>
    <t>135, rue de Lausanne, Paquis, 1202 Geneva, Switzerland</t>
  </si>
  <si>
    <t>Hôtel Bel'Espérance</t>
  </si>
  <si>
    <t>8421.00</t>
  </si>
  <si>
    <t>rue de la Vallée 1, Cité, 1204 Geneva, Switzerland</t>
  </si>
  <si>
    <t>Résidence Studio Genève Centre</t>
  </si>
  <si>
    <t>5661.00</t>
  </si>
  <si>
    <t>Rue De Zurich 19, Paquis, 1201 Geneva, Switzerland</t>
  </si>
  <si>
    <t>4 chemin de l'epargne</t>
  </si>
  <si>
    <t>34448.00</t>
  </si>
  <si>
    <t>Hotel Restaurant Kutchi</t>
  </si>
  <si>
    <t>Le Richemond</t>
  </si>
  <si>
    <t>18342.00</t>
  </si>
  <si>
    <t>Hôtel de la Cigogne</t>
  </si>
  <si>
    <t>16956.00</t>
  </si>
  <si>
    <t>17 Place Longemalle, Cité, 1204 Geneva, Switzerland</t>
  </si>
  <si>
    <t>Novotel Genève Centre</t>
  </si>
  <si>
    <t>8019.00</t>
  </si>
  <si>
    <t>Carvalho</t>
  </si>
  <si>
    <t>16841.00</t>
  </si>
  <si>
    <t>Hotel Montbrillant</t>
  </si>
  <si>
    <t>18755.00</t>
  </si>
  <si>
    <t>2, rue de Montbrillant, Saint-Gervais / des Grottes, 1201 Geneva, Switzerland</t>
  </si>
  <si>
    <t>Eastwest Hôtel</t>
  </si>
  <si>
    <t>8650.00</t>
  </si>
  <si>
    <t>Rue des Pâquis 6, Paquis, 1201 Geneva, Switzerland</t>
  </si>
  <si>
    <t>Hotel Adriatica</t>
  </si>
  <si>
    <t>8922.00</t>
  </si>
  <si>
    <t>Rue Sautter, 21, Plainpalais, 1205 Geneva, Switzerland</t>
  </si>
  <si>
    <t>NH Geneva City</t>
  </si>
  <si>
    <t>4402.00</t>
  </si>
  <si>
    <t>Séjours &amp; Affaires Genève Saint Genis</t>
  </si>
  <si>
    <t>5825.00</t>
  </si>
  <si>
    <t>Studio Champel</t>
  </si>
  <si>
    <t>ibis Genève Aéroport</t>
  </si>
  <si>
    <t>3962.00</t>
  </si>
  <si>
    <t>Fontaine</t>
  </si>
  <si>
    <t>Hotel Admiral</t>
  </si>
  <si>
    <t>4344.00</t>
  </si>
  <si>
    <t>8, rue Pellegrino Rossi, Paquis, 1201 Geneva, Switzerland</t>
  </si>
  <si>
    <t>Studio quartier Jonction</t>
  </si>
  <si>
    <t>4478.00</t>
  </si>
  <si>
    <t>Boulevard Carl Vogt 12 5 ème étage, Jonction, 1205 Geneva, Switzerland</t>
  </si>
  <si>
    <t>Genevanest</t>
  </si>
  <si>
    <t>9569.00</t>
  </si>
  <si>
    <t>Chemin des Cornillons 2, 1292 Geneva, Switzerland</t>
  </si>
  <si>
    <t>Hotel International &amp; Terminus</t>
  </si>
  <si>
    <t>6985.00</t>
  </si>
  <si>
    <t>20, rue des Alpes, Paquis, 1201 Geneva, Switzerland</t>
  </si>
  <si>
    <t>Genève Résidence Nations</t>
  </si>
  <si>
    <t>5703.00</t>
  </si>
  <si>
    <t>Ibis Styles Geneve Mont Blanc</t>
  </si>
  <si>
    <t>7062.00</t>
  </si>
  <si>
    <t>ibis Styles Geneva Gare</t>
  </si>
  <si>
    <t>Sagitta Swiss Quality Hotel</t>
  </si>
  <si>
    <t>6, Rue de la Fleche, Eaux-Vives, 1207 Geneva, Switzerland</t>
  </si>
  <si>
    <t>Central Appartement</t>
  </si>
  <si>
    <t>Geneva Hostel</t>
  </si>
  <si>
    <t>2 ×  Bed in Dormitory</t>
  </si>
  <si>
    <t>2783.00</t>
  </si>
  <si>
    <t>Rue Rothschild, 28-30, Paquis, 1202 Geneva, Switzerland</t>
  </si>
  <si>
    <t>Hotel Rousseau</t>
  </si>
  <si>
    <t>6086.00</t>
  </si>
  <si>
    <t>Rue Rousseau, 13, Saint-Gervais / des Grottes, 1201 Geneva, Switzerland</t>
  </si>
  <si>
    <t>Quai Charles Page 17</t>
  </si>
  <si>
    <t>26908.00</t>
  </si>
  <si>
    <t>Hotel Tor</t>
  </si>
  <si>
    <t>5971.00</t>
  </si>
  <si>
    <t>3, Rue Ami-Levrier, Saint-Gervais / des Grottes, 1201 Geneva, Switzerland</t>
  </si>
  <si>
    <t>Hostellerie de la Vendee</t>
  </si>
  <si>
    <t>3560.00</t>
  </si>
  <si>
    <t>Chemin de la Vendée, 28, 1213 Geneva, Switzerland</t>
  </si>
  <si>
    <t>The RF14 Apartment by Castaway Lodgings</t>
  </si>
  <si>
    <t>rue de Fribourg 14, Paquis, 1201 Geneva, Switzerland</t>
  </si>
  <si>
    <t>Hotel Montana</t>
  </si>
  <si>
    <t>23, rue des Alpes, Saint-Gervais / des Grottes, 1201 Geneva, Switzerland</t>
  </si>
  <si>
    <t>Hôtel balladins Genève / St-Genis Pouilly</t>
  </si>
  <si>
    <t>2815.00</t>
  </si>
  <si>
    <t>Hotel Moderne</t>
  </si>
  <si>
    <t>4861.00</t>
  </si>
  <si>
    <t>1, rue de Berne, Saint-Gervais / des Grottes, 1201 Geneva, Switzerland</t>
  </si>
  <si>
    <t>Hotel Bristol</t>
  </si>
  <si>
    <t>11349.00</t>
  </si>
  <si>
    <t>10, rue du Mont-Blanc, Saint-Gervais / des Grottes, 1201 Geneva, Switzerland</t>
  </si>
  <si>
    <t>ibis budget Genève Aéroport</t>
  </si>
  <si>
    <t>Avenue Louis Casaï 26 Cointrin, 1216 Geneva, Switzerland</t>
  </si>
  <si>
    <t>Floatinn Boat-BnB</t>
  </si>
  <si>
    <t>11291.00</t>
  </si>
  <si>
    <t>Hôtel Métropole Genève</t>
  </si>
  <si>
    <t>13827.00</t>
  </si>
  <si>
    <t>34, quai General Guisan, Cité, 1204 Geneva, Switzerland</t>
  </si>
  <si>
    <t>Hotel des Horlogers</t>
  </si>
  <si>
    <t>Route de Saint-Julien 135, Plan-les-Ouates, 1228 Geneva, Switzerland</t>
  </si>
  <si>
    <t>9Hotel Paquis</t>
  </si>
  <si>
    <t>6093.00</t>
  </si>
  <si>
    <t>Nash Airport Hotel</t>
  </si>
  <si>
    <t>4115.00</t>
  </si>
  <si>
    <t>chemin de la Violette 11, 1216 Geneva, Switzerland</t>
  </si>
  <si>
    <t>Hotel Carmen</t>
  </si>
  <si>
    <t>4516.00</t>
  </si>
  <si>
    <t>5, rue Dancet, Plainpalais, 1205 Geneva, Switzerland</t>
  </si>
  <si>
    <t>Swiss Luxury Apartments</t>
  </si>
  <si>
    <t>16190.00</t>
  </si>
  <si>
    <t>Rue Philippe - Plantamour 6 - 8, Paquis, 1201 Geneva, Switzerland</t>
  </si>
  <si>
    <t>Lake Geneva Hotel</t>
  </si>
  <si>
    <t>4957.00</t>
  </si>
  <si>
    <t>Route de Suisse 79, 1029 Versoix, Switzerland</t>
  </si>
  <si>
    <t>NH Geneva Airport Hotel</t>
  </si>
  <si>
    <t>4383.00</t>
  </si>
  <si>
    <t>Avenue de Mategnin 21, 1217 Geneva, Switzerland</t>
  </si>
  <si>
    <t>Starling Hotel Geneva</t>
  </si>
  <si>
    <t>7406.00</t>
  </si>
  <si>
    <t>34, Route Francois-Peyrot, 1218 Geneva, Switzerland</t>
  </si>
  <si>
    <t>Comfort loft</t>
  </si>
  <si>
    <t>30907.00</t>
  </si>
  <si>
    <t>Studio Geneva Cozy</t>
  </si>
  <si>
    <t>4746.00</t>
  </si>
  <si>
    <t>86C Route de Florissant, Champel, 1206 Geneva, Switzerland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</si>
</sst>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58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2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HYPERLINK("https://hotel-media.eclerx.com/savepage/tk_1548138392878847_sr_1278.html","info")</f>
        <v/>
      </c>
      <c r="AA2" t="n">
        <v>-10132909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98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10132909</v>
      </c>
      <c r="AZ2" t="s"/>
      <c r="BA2" t="s"/>
      <c r="BB2" t="n">
        <v>65929</v>
      </c>
      <c r="BC2" t="s"/>
      <c r="BD2" t="s"/>
    </row>
    <row r="3" spans="1:56">
      <c r="A3" t="s">
        <v>56</v>
      </c>
      <c r="B3" t="s">
        <v>57</v>
      </c>
      <c r="C3" t="s">
        <v>58</v>
      </c>
      <c r="D3" t="n">
        <v>2</v>
      </c>
      <c r="E3" t="s">
        <v>59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64</v>
      </c>
      <c r="O3" t="s">
        <v>65</v>
      </c>
      <c r="P3" t="s">
        <v>59</v>
      </c>
      <c r="Q3" t="s"/>
      <c r="R3" t="s">
        <v>66</v>
      </c>
      <c r="S3" t="s">
        <v>67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HYPERLINK("https://hotel-media.eclerx.com/savepage/tk_1548138392878847_sr_1278.html","info")</f>
        <v/>
      </c>
      <c r="AA3" t="n">
        <v>-528814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98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528814</v>
      </c>
      <c r="AZ3" t="s">
        <v>76</v>
      </c>
      <c r="BA3" t="s"/>
      <c r="BB3" t="n">
        <v>65929</v>
      </c>
      <c r="BC3" t="n">
        <v>46.2239646608926</v>
      </c>
      <c r="BD3" t="n">
        <v>46.2239646608926</v>
      </c>
    </row>
    <row r="4" spans="1:56">
      <c r="A4" t="s">
        <v>56</v>
      </c>
      <c r="B4" t="s">
        <v>57</v>
      </c>
      <c r="C4" t="s">
        <v>58</v>
      </c>
      <c r="D4" t="n">
        <v>2</v>
      </c>
      <c r="E4" t="s">
        <v>77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78</v>
      </c>
      <c r="O4" t="s">
        <v>65</v>
      </c>
      <c r="P4" t="s">
        <v>77</v>
      </c>
      <c r="Q4" t="s"/>
      <c r="R4" t="s">
        <v>79</v>
      </c>
      <c r="S4" t="s">
        <v>80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HYPERLINK("https://hotel-media.eclerx.com/savepage/tk_15481384760005834_sr_1278.html","info")</f>
        <v/>
      </c>
      <c r="AA4" t="n">
        <v>-10132923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225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10132923</v>
      </c>
      <c r="AZ4" t="s"/>
      <c r="BA4" t="s"/>
      <c r="BB4" t="n">
        <v>65045</v>
      </c>
      <c r="BC4" t="s"/>
      <c r="BD4" t="s"/>
    </row>
    <row r="5" spans="1:56">
      <c r="A5" t="s">
        <v>56</v>
      </c>
      <c r="B5" t="s">
        <v>57</v>
      </c>
      <c r="C5" t="s">
        <v>58</v>
      </c>
      <c r="D5" t="n">
        <v>2</v>
      </c>
      <c r="E5" t="s">
        <v>77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78</v>
      </c>
      <c r="O5" t="s">
        <v>65</v>
      </c>
      <c r="P5" t="s">
        <v>77</v>
      </c>
      <c r="Q5" t="s"/>
      <c r="R5" t="s">
        <v>79</v>
      </c>
      <c r="S5" t="s">
        <v>80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HYPERLINK("https://hotel-media.eclerx.com/savepage/tk_15481384760005834_sr_1278.html","info")</f>
        <v/>
      </c>
      <c r="AA5" t="n">
        <v>-547266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225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547266</v>
      </c>
      <c r="AZ5" t="s">
        <v>81</v>
      </c>
      <c r="BA5" t="s"/>
      <c r="BB5" t="n">
        <v>65045</v>
      </c>
      <c r="BC5" t="n">
        <v>46.21326015456159</v>
      </c>
      <c r="BD5" t="n">
        <v>46.21326015456159</v>
      </c>
    </row>
    <row r="6" spans="1:56">
      <c r="A6" t="s">
        <v>56</v>
      </c>
      <c r="B6" t="s">
        <v>57</v>
      </c>
      <c r="C6" t="s">
        <v>58</v>
      </c>
      <c r="D6" t="n">
        <v>2</v>
      </c>
      <c r="E6" t="s">
        <v>82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83</v>
      </c>
      <c r="O6" t="s">
        <v>65</v>
      </c>
      <c r="P6" t="s">
        <v>82</v>
      </c>
      <c r="Q6" t="s"/>
      <c r="R6" t="s">
        <v>63</v>
      </c>
      <c r="S6" t="s">
        <v>84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HYPERLINK("https://hotel-media.eclerx.com/savepage/tk_15481385159310863_sr_1278.html","info")</f>
        <v/>
      </c>
      <c r="AA6" t="n">
        <v>-7882118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286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7882118</v>
      </c>
      <c r="AZ6" t="s"/>
      <c r="BA6" t="s"/>
      <c r="BB6" t="n">
        <v>2687005</v>
      </c>
      <c r="BC6" t="n">
        <v>46.2064503</v>
      </c>
      <c r="BD6" t="n">
        <v>46.2064503</v>
      </c>
    </row>
    <row r="7" spans="1:56">
      <c r="A7" t="s">
        <v>56</v>
      </c>
      <c r="B7" t="s">
        <v>57</v>
      </c>
      <c r="C7" t="s">
        <v>58</v>
      </c>
      <c r="D7" t="n">
        <v>2</v>
      </c>
      <c r="E7" t="s">
        <v>85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64</v>
      </c>
      <c r="O7" t="s">
        <v>65</v>
      </c>
      <c r="P7" t="s">
        <v>85</v>
      </c>
      <c r="Q7" t="s"/>
      <c r="R7" t="s">
        <v>79</v>
      </c>
      <c r="S7" t="s">
        <v>86</v>
      </c>
      <c r="T7" t="s">
        <v>68</v>
      </c>
      <c r="U7" t="s">
        <v>69</v>
      </c>
      <c r="V7" t="s"/>
      <c r="W7" t="s">
        <v>70</v>
      </c>
      <c r="X7" t="s"/>
      <c r="Y7" t="s">
        <v>71</v>
      </c>
      <c r="Z7">
        <f>HYPERLINK("https://hotel-media.eclerx.com/savepage/tk_1548138383697007_sr_1278.html","info")</f>
        <v/>
      </c>
      <c r="AA7" t="n">
        <v>-10132878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84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10132878</v>
      </c>
      <c r="AZ7" t="s"/>
      <c r="BA7" t="s"/>
      <c r="BB7" t="n">
        <v>69974</v>
      </c>
      <c r="BC7" t="s"/>
      <c r="BD7" t="s"/>
    </row>
    <row r="8" spans="1:56">
      <c r="A8" t="s">
        <v>56</v>
      </c>
      <c r="B8" t="s">
        <v>57</v>
      </c>
      <c r="C8" t="s">
        <v>58</v>
      </c>
      <c r="D8" t="n">
        <v>2</v>
      </c>
      <c r="E8" t="s">
        <v>85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>
        <v>64</v>
      </c>
      <c r="O8" t="s">
        <v>65</v>
      </c>
      <c r="P8" t="s">
        <v>85</v>
      </c>
      <c r="Q8" t="s"/>
      <c r="R8" t="s">
        <v>79</v>
      </c>
      <c r="S8" t="s">
        <v>86</v>
      </c>
      <c r="T8" t="s">
        <v>68</v>
      </c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HYPERLINK("https://hotel-media.eclerx.com/savepage/tk_1548138383697007_sr_1278.html","info")</f>
        <v/>
      </c>
      <c r="AA8" t="n">
        <v>-2722784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84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2722784</v>
      </c>
      <c r="AZ8" t="s">
        <v>87</v>
      </c>
      <c r="BA8" t="s"/>
      <c r="BB8" t="n">
        <v>69974</v>
      </c>
      <c r="BC8" t="n">
        <v>46.20731312986114</v>
      </c>
      <c r="BD8" t="n">
        <v>46.20731312986114</v>
      </c>
    </row>
    <row r="9" spans="1:56">
      <c r="A9" t="s">
        <v>56</v>
      </c>
      <c r="B9" t="s">
        <v>57</v>
      </c>
      <c r="C9" t="s">
        <v>58</v>
      </c>
      <c r="D9" t="n">
        <v>2</v>
      </c>
      <c r="E9" t="s">
        <v>88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64</v>
      </c>
      <c r="O9" t="s">
        <v>65</v>
      </c>
      <c r="P9" t="s">
        <v>88</v>
      </c>
      <c r="Q9" t="s"/>
      <c r="R9" t="s">
        <v>89</v>
      </c>
      <c r="S9" t="s">
        <v>90</v>
      </c>
      <c r="T9" t="s">
        <v>68</v>
      </c>
      <c r="U9" t="s">
        <v>69</v>
      </c>
      <c r="V9" t="s"/>
      <c r="W9" t="s">
        <v>70</v>
      </c>
      <c r="X9" t="s"/>
      <c r="Y9" t="s">
        <v>71</v>
      </c>
      <c r="Z9">
        <f>HYPERLINK("https://hotel-media.eclerx.com/savepage/tk_1548138456969438_sr_1278.html","info")</f>
        <v/>
      </c>
      <c r="AA9" t="n">
        <v>-10132764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196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10132764</v>
      </c>
      <c r="AZ9" t="s"/>
      <c r="BA9" t="s"/>
      <c r="BB9" t="n">
        <v>451057</v>
      </c>
      <c r="BC9" t="n">
        <v>0</v>
      </c>
      <c r="BD9" t="n">
        <v>0</v>
      </c>
    </row>
    <row r="10" spans="1:56">
      <c r="A10" t="s">
        <v>56</v>
      </c>
      <c r="B10" t="s">
        <v>57</v>
      </c>
      <c r="C10" t="s">
        <v>58</v>
      </c>
      <c r="D10" t="n">
        <v>2</v>
      </c>
      <c r="E10" t="s">
        <v>91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92</v>
      </c>
      <c r="O10" t="s">
        <v>65</v>
      </c>
      <c r="P10" t="s">
        <v>91</v>
      </c>
      <c r="Q10" t="s"/>
      <c r="R10" t="s">
        <v>79</v>
      </c>
      <c r="S10" t="s">
        <v>93</v>
      </c>
      <c r="T10" t="s">
        <v>68</v>
      </c>
      <c r="U10" t="s">
        <v>69</v>
      </c>
      <c r="V10" t="s"/>
      <c r="W10" t="s">
        <v>94</v>
      </c>
      <c r="X10" t="s"/>
      <c r="Y10" t="s">
        <v>71</v>
      </c>
      <c r="Z10">
        <f>HYPERLINK("https://hotel-media.eclerx.com/savepage/tk_15481383909098713_sr_1278.html","info")</f>
        <v/>
      </c>
      <c r="AA10" t="n">
        <v>-10132937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95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10132937</v>
      </c>
      <c r="AZ10" t="s"/>
      <c r="BA10" t="s"/>
      <c r="BB10" t="n">
        <v>768617</v>
      </c>
      <c r="BC10" t="s"/>
      <c r="BD10" t="s"/>
    </row>
    <row r="11" spans="1:56">
      <c r="A11" t="s">
        <v>56</v>
      </c>
      <c r="B11" t="s">
        <v>57</v>
      </c>
      <c r="C11" t="s">
        <v>58</v>
      </c>
      <c r="D11" t="n">
        <v>2</v>
      </c>
      <c r="E11" t="s">
        <v>91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92</v>
      </c>
      <c r="O11" t="s">
        <v>65</v>
      </c>
      <c r="P11" t="s">
        <v>91</v>
      </c>
      <c r="Q11" t="s"/>
      <c r="R11" t="s">
        <v>79</v>
      </c>
      <c r="S11" t="s">
        <v>93</v>
      </c>
      <c r="T11" t="s">
        <v>68</v>
      </c>
      <c r="U11" t="s">
        <v>69</v>
      </c>
      <c r="V11" t="s"/>
      <c r="W11" t="s">
        <v>94</v>
      </c>
      <c r="X11" t="s"/>
      <c r="Y11" t="s">
        <v>71</v>
      </c>
      <c r="Z11">
        <f>HYPERLINK("https://hotel-media.eclerx.com/savepage/tk_15481383909098713_sr_1278.html","info")</f>
        <v/>
      </c>
      <c r="AA11" t="n">
        <v>-2119458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95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2119458</v>
      </c>
      <c r="AZ11" t="s">
        <v>95</v>
      </c>
      <c r="BA11" t="s"/>
      <c r="BB11" t="n">
        <v>768617</v>
      </c>
      <c r="BC11" t="n">
        <v>46.18033327196584</v>
      </c>
      <c r="BD11" t="n">
        <v>46.18033327196584</v>
      </c>
    </row>
    <row r="12" spans="1:56">
      <c r="A12" t="s">
        <v>56</v>
      </c>
      <c r="B12" t="s">
        <v>57</v>
      </c>
      <c r="C12" t="s">
        <v>58</v>
      </c>
      <c r="D12" t="n">
        <v>2</v>
      </c>
      <c r="E12" t="s">
        <v>96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/>
      <c r="O12" t="s">
        <v>65</v>
      </c>
      <c r="P12" t="s">
        <v>96</v>
      </c>
      <c r="Q12" t="s"/>
      <c r="R12" t="s">
        <v>97</v>
      </c>
      <c r="S12" t="s"/>
      <c r="T12" t="s"/>
      <c r="U12" t="s">
        <v>69</v>
      </c>
      <c r="V12" t="s"/>
      <c r="W12" t="s">
        <v>70</v>
      </c>
      <c r="X12" t="s"/>
      <c r="Y12" t="s">
        <v>71</v>
      </c>
      <c r="Z12">
        <f>HYPERLINK("https://hotel-media.eclerx.com/savepage/tk_15481384366614602_sr_1278.html","info")</f>
        <v/>
      </c>
      <c r="AA12" t="n">
        <v>-10132758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165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10132758</v>
      </c>
      <c r="AZ12" t="s"/>
      <c r="BA12" t="s"/>
      <c r="BB12" t="n">
        <v>669631</v>
      </c>
      <c r="BC12" t="n">
        <v>0</v>
      </c>
      <c r="BD12" t="n">
        <v>0</v>
      </c>
    </row>
    <row r="13" spans="1:56">
      <c r="A13" t="s">
        <v>56</v>
      </c>
      <c r="B13" t="s">
        <v>57</v>
      </c>
      <c r="C13" t="s">
        <v>58</v>
      </c>
      <c r="D13" t="n">
        <v>2</v>
      </c>
      <c r="E13" t="s">
        <v>98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64</v>
      </c>
      <c r="O13" t="s">
        <v>65</v>
      </c>
      <c r="P13" t="s">
        <v>98</v>
      </c>
      <c r="Q13" t="s"/>
      <c r="R13" t="s">
        <v>89</v>
      </c>
      <c r="S13" t="s">
        <v>99</v>
      </c>
      <c r="T13" t="s">
        <v>68</v>
      </c>
      <c r="U13" t="s">
        <v>69</v>
      </c>
      <c r="V13" t="s"/>
      <c r="W13" t="s">
        <v>94</v>
      </c>
      <c r="X13" t="s"/>
      <c r="Y13" t="s">
        <v>71</v>
      </c>
      <c r="Z13">
        <f>HYPERLINK("https://hotel-media.eclerx.com/savepage/tk_15481384517368152_sr_1278.html","info")</f>
        <v/>
      </c>
      <c r="AA13" t="n">
        <v>-10132767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188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10132767</v>
      </c>
      <c r="AZ13" t="s"/>
      <c r="BA13" t="s"/>
      <c r="BB13" t="n">
        <v>3087280</v>
      </c>
      <c r="BC13" t="n">
        <v>0</v>
      </c>
      <c r="BD13" t="n">
        <v>0</v>
      </c>
    </row>
    <row r="14" spans="1:56">
      <c r="A14" t="s">
        <v>56</v>
      </c>
      <c r="B14" t="s">
        <v>57</v>
      </c>
      <c r="C14" t="s">
        <v>58</v>
      </c>
      <c r="D14" t="n">
        <v>2</v>
      </c>
      <c r="E14" t="s">
        <v>100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101</v>
      </c>
      <c r="O14" t="s">
        <v>65</v>
      </c>
      <c r="P14" t="s">
        <v>100</v>
      </c>
      <c r="Q14" t="s"/>
      <c r="R14" t="s">
        <v>63</v>
      </c>
      <c r="S14" t="s">
        <v>102</v>
      </c>
      <c r="T14" t="s">
        <v>68</v>
      </c>
      <c r="U14" t="s">
        <v>69</v>
      </c>
      <c r="V14" t="s"/>
      <c r="W14" t="s">
        <v>70</v>
      </c>
      <c r="X14" t="s"/>
      <c r="Y14" t="s">
        <v>71</v>
      </c>
      <c r="Z14">
        <f>HYPERLINK("https://hotel-media.eclerx.com/savepage/tk_1548138506130865_sr_1278.html","info")</f>
        <v/>
      </c>
      <c r="AA14" t="n">
        <v>-6167178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271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6167178</v>
      </c>
      <c r="AZ14" t="s"/>
      <c r="BA14" t="s"/>
      <c r="BB14" t="n">
        <v>493183</v>
      </c>
      <c r="BC14" t="n">
        <v>46.2538100756091</v>
      </c>
      <c r="BD14" t="n">
        <v>46.2538100756091</v>
      </c>
    </row>
    <row r="15" spans="1:56">
      <c r="A15" t="s">
        <v>56</v>
      </c>
      <c r="B15" t="s">
        <v>57</v>
      </c>
      <c r="C15" t="s">
        <v>58</v>
      </c>
      <c r="D15" t="n">
        <v>2</v>
      </c>
      <c r="E15" t="s">
        <v>103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83</v>
      </c>
      <c r="O15" t="s">
        <v>65</v>
      </c>
      <c r="P15" t="s">
        <v>103</v>
      </c>
      <c r="Q15" t="s"/>
      <c r="R15" t="s">
        <v>63</v>
      </c>
      <c r="S15" t="s">
        <v>104</v>
      </c>
      <c r="T15" t="s">
        <v>68</v>
      </c>
      <c r="U15" t="s">
        <v>69</v>
      </c>
      <c r="V15" t="s"/>
      <c r="W15" t="s">
        <v>70</v>
      </c>
      <c r="X15" t="s"/>
      <c r="Y15" t="s">
        <v>71</v>
      </c>
      <c r="Z15">
        <f>HYPERLINK("https://hotel-media.eclerx.com/savepage/tk_15481384255496926_sr_1278.html","info")</f>
        <v/>
      </c>
      <c r="AA15" t="n">
        <v>-10132773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148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10132773</v>
      </c>
      <c r="AZ15" t="s"/>
      <c r="BA15" t="s"/>
      <c r="BB15" t="n">
        <v>4465951</v>
      </c>
      <c r="BC15" t="s"/>
      <c r="BD15" t="s"/>
    </row>
    <row r="16" spans="1:56">
      <c r="A16" t="s">
        <v>56</v>
      </c>
      <c r="B16" t="s">
        <v>57</v>
      </c>
      <c r="C16" t="s">
        <v>58</v>
      </c>
      <c r="D16" t="n">
        <v>2</v>
      </c>
      <c r="E16" t="s">
        <v>105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64</v>
      </c>
      <c r="O16" t="s">
        <v>65</v>
      </c>
      <c r="P16" t="s">
        <v>105</v>
      </c>
      <c r="Q16" t="s"/>
      <c r="R16" t="s">
        <v>97</v>
      </c>
      <c r="S16" t="s">
        <v>106</v>
      </c>
      <c r="T16" t="s">
        <v>68</v>
      </c>
      <c r="U16" t="s">
        <v>69</v>
      </c>
      <c r="V16" t="s"/>
      <c r="W16" t="s">
        <v>94</v>
      </c>
      <c r="X16" t="s"/>
      <c r="Y16" t="s">
        <v>71</v>
      </c>
      <c r="Z16">
        <f>HYPERLINK("https://hotel-media.eclerx.com/savepage/tk_15481384334057624_sr_1278.html","info")</f>
        <v/>
      </c>
      <c r="AA16" t="n">
        <v>-10132858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160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10132858</v>
      </c>
      <c r="AZ16" t="s"/>
      <c r="BA16" t="s"/>
      <c r="BB16" t="n">
        <v>247551</v>
      </c>
      <c r="BC16" t="s"/>
      <c r="BD16" t="s"/>
    </row>
    <row r="17" spans="1:56">
      <c r="A17" t="s">
        <v>56</v>
      </c>
      <c r="B17" t="s">
        <v>57</v>
      </c>
      <c r="C17" t="s">
        <v>58</v>
      </c>
      <c r="D17" t="n">
        <v>2</v>
      </c>
      <c r="E17" t="s">
        <v>105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64</v>
      </c>
      <c r="O17" t="s">
        <v>65</v>
      </c>
      <c r="P17" t="s">
        <v>105</v>
      </c>
      <c r="Q17" t="s"/>
      <c r="R17" t="s">
        <v>97</v>
      </c>
      <c r="S17" t="s">
        <v>106</v>
      </c>
      <c r="T17" t="s">
        <v>68</v>
      </c>
      <c r="U17" t="s">
        <v>69</v>
      </c>
      <c r="V17" t="s"/>
      <c r="W17" t="s">
        <v>94</v>
      </c>
      <c r="X17" t="s"/>
      <c r="Y17" t="s">
        <v>71</v>
      </c>
      <c r="Z17">
        <f>HYPERLINK("https://hotel-media.eclerx.com/savepage/tk_15481384334057624_sr_1278.html","info")</f>
        <v/>
      </c>
      <c r="AA17" t="n">
        <v>-8313784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160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8313784</v>
      </c>
      <c r="AZ17" t="s"/>
      <c r="BA17" t="s"/>
      <c r="BB17" t="n">
        <v>247551</v>
      </c>
      <c r="BC17" t="n">
        <v>46.2056499265904</v>
      </c>
      <c r="BD17" t="n">
        <v>46.2056499265904</v>
      </c>
    </row>
    <row r="18" spans="1:56">
      <c r="A18" t="s">
        <v>56</v>
      </c>
      <c r="B18" t="s">
        <v>57</v>
      </c>
      <c r="C18" t="s">
        <v>58</v>
      </c>
      <c r="D18" t="n">
        <v>2</v>
      </c>
      <c r="E18" t="s">
        <v>107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83</v>
      </c>
      <c r="O18" t="s">
        <v>65</v>
      </c>
      <c r="P18" t="s">
        <v>107</v>
      </c>
      <c r="Q18" t="s"/>
      <c r="R18" t="s">
        <v>63</v>
      </c>
      <c r="S18" t="s">
        <v>108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HYPERLINK("https://hotel-media.eclerx.com/savepage/tk_15481385113610058_sr_1278.html","info")</f>
        <v/>
      </c>
      <c r="AA18" t="n">
        <v>-10132744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279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10132744</v>
      </c>
      <c r="AZ18" t="s"/>
      <c r="BA18" t="s"/>
      <c r="BB18" t="n">
        <v>2040523</v>
      </c>
      <c r="BC18" t="s"/>
      <c r="BD18" t="s"/>
    </row>
    <row r="19" spans="1:56">
      <c r="A19" t="s">
        <v>56</v>
      </c>
      <c r="B19" t="s">
        <v>57</v>
      </c>
      <c r="C19" t="s">
        <v>58</v>
      </c>
      <c r="D19" t="n">
        <v>2</v>
      </c>
      <c r="E19" t="s">
        <v>82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83</v>
      </c>
      <c r="O19" t="s">
        <v>65</v>
      </c>
      <c r="P19" t="s">
        <v>82</v>
      </c>
      <c r="Q19" t="s"/>
      <c r="R19" t="s">
        <v>63</v>
      </c>
      <c r="S19" t="s">
        <v>84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HYPERLINK("https://hotel-media.eclerx.com/savepage/tk_15481384177048857_sr_1278.html","info")</f>
        <v/>
      </c>
      <c r="AA19" t="n">
        <v>-7882118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136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7882118</v>
      </c>
      <c r="AZ19" t="s"/>
      <c r="BA19" t="s"/>
      <c r="BB19" t="n">
        <v>2687005</v>
      </c>
      <c r="BC19" t="n">
        <v>46.2064503</v>
      </c>
      <c r="BD19" t="n">
        <v>46.2064503</v>
      </c>
    </row>
    <row r="20" spans="1:56">
      <c r="A20" t="s">
        <v>56</v>
      </c>
      <c r="B20" t="s">
        <v>57</v>
      </c>
      <c r="C20" t="s">
        <v>58</v>
      </c>
      <c r="D20" t="n">
        <v>2</v>
      </c>
      <c r="E20" t="s">
        <v>109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>
        <v>83</v>
      </c>
      <c r="O20" t="s">
        <v>65</v>
      </c>
      <c r="P20" t="s">
        <v>109</v>
      </c>
      <c r="Q20" t="s"/>
      <c r="R20" t="s">
        <v>63</v>
      </c>
      <c r="S20" t="s">
        <v>110</v>
      </c>
      <c r="T20" t="s">
        <v>68</v>
      </c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HYPERLINK("https://hotel-media.eclerx.com/savepage/tk_15481384157439873_sr_1278.html","info")</f>
        <v/>
      </c>
      <c r="AA20" t="n">
        <v>-10132745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133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10132745</v>
      </c>
      <c r="AZ20" t="s"/>
      <c r="BA20" t="s"/>
      <c r="BB20" t="n">
        <v>4518969</v>
      </c>
      <c r="BC20" t="s"/>
      <c r="BD20" t="s"/>
    </row>
    <row r="21" spans="1:56">
      <c r="A21" t="s">
        <v>56</v>
      </c>
      <c r="B21" t="s">
        <v>57</v>
      </c>
      <c r="C21" t="s">
        <v>58</v>
      </c>
      <c r="D21" t="n">
        <v>2</v>
      </c>
      <c r="E21" t="s">
        <v>111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64</v>
      </c>
      <c r="O21" t="s">
        <v>65</v>
      </c>
      <c r="P21" t="s">
        <v>111</v>
      </c>
      <c r="Q21" t="s"/>
      <c r="R21" t="s">
        <v>89</v>
      </c>
      <c r="S21" t="s">
        <v>112</v>
      </c>
      <c r="T21" t="s">
        <v>68</v>
      </c>
      <c r="U21" t="s">
        <v>69</v>
      </c>
      <c r="V21" t="s"/>
      <c r="W21" t="s">
        <v>94</v>
      </c>
      <c r="X21" t="s"/>
      <c r="Y21" t="s">
        <v>71</v>
      </c>
      <c r="Z21">
        <f>HYPERLINK("https://hotel-media.eclerx.com/savepage/tk_15481384667954104_sr_1278.html","info")</f>
        <v/>
      </c>
      <c r="AA21" t="n">
        <v>-10132810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211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10132810</v>
      </c>
      <c r="AZ21" t="s"/>
      <c r="BA21" t="s"/>
      <c r="BB21" t="n">
        <v>46834</v>
      </c>
      <c r="BC21" t="s"/>
      <c r="BD21" t="s"/>
    </row>
    <row r="22" spans="1:56">
      <c r="A22" t="s">
        <v>56</v>
      </c>
      <c r="B22" t="s">
        <v>57</v>
      </c>
      <c r="C22" t="s">
        <v>58</v>
      </c>
      <c r="D22" t="n">
        <v>2</v>
      </c>
      <c r="E22" t="s">
        <v>111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64</v>
      </c>
      <c r="O22" t="s">
        <v>65</v>
      </c>
      <c r="P22" t="s">
        <v>111</v>
      </c>
      <c r="Q22" t="s"/>
      <c r="R22" t="s">
        <v>89</v>
      </c>
      <c r="S22" t="s">
        <v>112</v>
      </c>
      <c r="T22" t="s">
        <v>68</v>
      </c>
      <c r="U22" t="s">
        <v>69</v>
      </c>
      <c r="V22" t="s"/>
      <c r="W22" t="s">
        <v>94</v>
      </c>
      <c r="X22" t="s"/>
      <c r="Y22" t="s">
        <v>71</v>
      </c>
      <c r="Z22">
        <f>HYPERLINK("https://hotel-media.eclerx.com/savepage/tk_15481384667954104_sr_1278.html","info")</f>
        <v/>
      </c>
      <c r="AA22" t="n">
        <v>-2119325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211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2119325</v>
      </c>
      <c r="AZ22" t="s">
        <v>113</v>
      </c>
      <c r="BA22" t="s"/>
      <c r="BB22" t="n">
        <v>46834</v>
      </c>
      <c r="BC22" t="n">
        <v>46.20049850321422</v>
      </c>
      <c r="BD22" t="n">
        <v>46.20049850321422</v>
      </c>
    </row>
    <row r="23" spans="1:56">
      <c r="A23" t="s">
        <v>56</v>
      </c>
      <c r="B23" t="s">
        <v>57</v>
      </c>
      <c r="C23" t="s">
        <v>58</v>
      </c>
      <c r="D23" t="n">
        <v>2</v>
      </c>
      <c r="E23" t="s">
        <v>114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64</v>
      </c>
      <c r="O23" t="s">
        <v>65</v>
      </c>
      <c r="P23" t="s">
        <v>114</v>
      </c>
      <c r="Q23" t="s"/>
      <c r="R23" t="s">
        <v>63</v>
      </c>
      <c r="S23" t="s">
        <v>115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HYPERLINK("https://hotel-media.eclerx.com/savepage/tk_15481384124878438_sr_1278.html","info")</f>
        <v/>
      </c>
      <c r="AA23" t="n">
        <v>-10132775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128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10132775</v>
      </c>
      <c r="AZ23" t="s"/>
      <c r="BA23" t="s"/>
      <c r="BB23" t="n">
        <v>4513860</v>
      </c>
      <c r="BC23" t="s"/>
      <c r="BD23" t="s"/>
    </row>
    <row r="24" spans="1:56">
      <c r="A24" t="s">
        <v>56</v>
      </c>
      <c r="B24" t="s">
        <v>57</v>
      </c>
      <c r="C24" t="s">
        <v>58</v>
      </c>
      <c r="D24" t="n">
        <v>2</v>
      </c>
      <c r="E24" t="s">
        <v>100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101</v>
      </c>
      <c r="O24" t="s">
        <v>65</v>
      </c>
      <c r="P24" t="s">
        <v>100</v>
      </c>
      <c r="Q24" t="s"/>
      <c r="R24" t="s">
        <v>63</v>
      </c>
      <c r="S24" t="s">
        <v>102</v>
      </c>
      <c r="T24" t="s">
        <v>68</v>
      </c>
      <c r="U24" t="s">
        <v>69</v>
      </c>
      <c r="V24" t="s"/>
      <c r="W24" t="s">
        <v>70</v>
      </c>
      <c r="X24" t="s"/>
      <c r="Y24" t="s">
        <v>71</v>
      </c>
      <c r="Z24">
        <f>HYPERLINK("https://hotel-media.eclerx.com/savepage/tk_15481384079291377_sr_1278.html","info")</f>
        <v/>
      </c>
      <c r="AA24" t="n">
        <v>-6167178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121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6167178</v>
      </c>
      <c r="AZ24" t="s"/>
      <c r="BA24" t="s"/>
      <c r="BB24" t="n">
        <v>493183</v>
      </c>
      <c r="BC24" t="n">
        <v>46.2538100756091</v>
      </c>
      <c r="BD24" t="n">
        <v>46.2538100756091</v>
      </c>
    </row>
    <row r="25" spans="1:56">
      <c r="A25" t="s">
        <v>56</v>
      </c>
      <c r="B25" t="s">
        <v>57</v>
      </c>
      <c r="C25" t="s">
        <v>58</v>
      </c>
      <c r="D25" t="n">
        <v>2</v>
      </c>
      <c r="E25" t="s">
        <v>116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64</v>
      </c>
      <c r="O25" t="s">
        <v>65</v>
      </c>
      <c r="P25" t="s">
        <v>116</v>
      </c>
      <c r="Q25" t="s"/>
      <c r="R25" t="s">
        <v>79</v>
      </c>
      <c r="S25" t="s">
        <v>117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HYPERLINK("https://hotel-media.eclerx.com/savepage/tk_15481384864645212_sr_1278.html","info")</f>
        <v/>
      </c>
      <c r="AA25" t="n">
        <v>-10132835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241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10132835</v>
      </c>
      <c r="AZ25" t="s"/>
      <c r="BA25" t="s"/>
      <c r="BB25" t="n">
        <v>246144</v>
      </c>
      <c r="BC25" t="s"/>
      <c r="BD25" t="s"/>
    </row>
    <row r="26" spans="1:56">
      <c r="A26" t="s">
        <v>56</v>
      </c>
      <c r="B26" t="s">
        <v>57</v>
      </c>
      <c r="C26" t="s">
        <v>58</v>
      </c>
      <c r="D26" t="n">
        <v>2</v>
      </c>
      <c r="E26" t="s">
        <v>116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64</v>
      </c>
      <c r="O26" t="s">
        <v>65</v>
      </c>
      <c r="P26" t="s">
        <v>116</v>
      </c>
      <c r="Q26" t="s"/>
      <c r="R26" t="s">
        <v>79</v>
      </c>
      <c r="S26" t="s">
        <v>117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HYPERLINK("https://hotel-media.eclerx.com/savepage/tk_15481384864645212_sr_1278.html","info")</f>
        <v/>
      </c>
      <c r="AA26" t="n">
        <v>-4959155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241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4959155</v>
      </c>
      <c r="AZ26" t="s">
        <v>118</v>
      </c>
      <c r="BA26" t="s"/>
      <c r="BB26" t="n">
        <v>246144</v>
      </c>
      <c r="BC26" t="n">
        <v>46.2006596668049</v>
      </c>
      <c r="BD26" t="n">
        <v>46.2006596668049</v>
      </c>
    </row>
    <row r="27" spans="1:56">
      <c r="A27" t="s">
        <v>56</v>
      </c>
      <c r="B27" t="s">
        <v>57</v>
      </c>
      <c r="C27" t="s">
        <v>58</v>
      </c>
      <c r="D27" t="n">
        <v>2</v>
      </c>
      <c r="E27" t="s">
        <v>119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/>
      <c r="O27" t="s">
        <v>65</v>
      </c>
      <c r="P27" t="s">
        <v>119</v>
      </c>
      <c r="Q27" t="s"/>
      <c r="R27" t="s">
        <v>63</v>
      </c>
      <c r="S27" t="s"/>
      <c r="T27" t="s"/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HYPERLINK("https://hotel-media.eclerx.com/savepage/tk_15481385054745295_sr_1278.html","info")</f>
        <v/>
      </c>
      <c r="AA27" t="n">
        <v>-10132742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270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10132742</v>
      </c>
      <c r="AZ27" t="s"/>
      <c r="BA27" t="s"/>
      <c r="BB27" t="n">
        <v>3891248</v>
      </c>
      <c r="BC27" t="s"/>
      <c r="BD27" t="s"/>
    </row>
    <row r="28" spans="1:56">
      <c r="A28" t="s">
        <v>56</v>
      </c>
      <c r="B28" t="s">
        <v>57</v>
      </c>
      <c r="C28" t="s">
        <v>58</v>
      </c>
      <c r="D28" t="n">
        <v>2</v>
      </c>
      <c r="E28" t="s">
        <v>120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121</v>
      </c>
      <c r="O28" t="s">
        <v>65</v>
      </c>
      <c r="P28" t="s">
        <v>120</v>
      </c>
      <c r="Q28" t="s"/>
      <c r="R28" t="s">
        <v>63</v>
      </c>
      <c r="S28" t="s">
        <v>122</v>
      </c>
      <c r="T28" t="s">
        <v>68</v>
      </c>
      <c r="U28" t="s">
        <v>69</v>
      </c>
      <c r="V28" t="s"/>
      <c r="W28" t="s">
        <v>70</v>
      </c>
      <c r="X28" t="s"/>
      <c r="Y28" t="s">
        <v>71</v>
      </c>
      <c r="Z28">
        <f>HYPERLINK("https://hotel-media.eclerx.com/savepage/tk_15481384183600647_sr_1278.html","info")</f>
        <v/>
      </c>
      <c r="AA28" t="n">
        <v>-8363539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137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8363539</v>
      </c>
      <c r="AZ28" t="s"/>
      <c r="BA28" t="s"/>
      <c r="BB28" t="n">
        <v>1706839</v>
      </c>
      <c r="BC28" t="n">
        <v>46.2014728969765</v>
      </c>
      <c r="BD28" t="n">
        <v>46.2014728969765</v>
      </c>
    </row>
    <row r="29" spans="1:56">
      <c r="A29" t="s">
        <v>56</v>
      </c>
      <c r="B29" t="s">
        <v>57</v>
      </c>
      <c r="C29" t="s">
        <v>58</v>
      </c>
      <c r="D29" t="n">
        <v>2</v>
      </c>
      <c r="E29" t="s">
        <v>123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64</v>
      </c>
      <c r="O29" t="s">
        <v>65</v>
      </c>
      <c r="P29" t="s">
        <v>123</v>
      </c>
      <c r="Q29" t="s"/>
      <c r="R29" t="s">
        <v>66</v>
      </c>
      <c r="S29" t="s">
        <v>124</v>
      </c>
      <c r="T29" t="s">
        <v>68</v>
      </c>
      <c r="U29" t="s">
        <v>69</v>
      </c>
      <c r="V29" t="s"/>
      <c r="W29" t="s">
        <v>94</v>
      </c>
      <c r="X29" t="s"/>
      <c r="Y29" t="s">
        <v>71</v>
      </c>
      <c r="Z29">
        <f>HYPERLINK("https://hotel-media.eclerx.com/savepage/tk_15481384930333421_sr_1278.html","info")</f>
        <v/>
      </c>
      <c r="AA29" t="n">
        <v>-10132784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251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10132784</v>
      </c>
      <c r="AZ29" t="s"/>
      <c r="BA29" t="s"/>
      <c r="BB29" t="n">
        <v>71357</v>
      </c>
      <c r="BC29" t="n">
        <v>0</v>
      </c>
      <c r="BD29" t="n">
        <v>0</v>
      </c>
    </row>
    <row r="30" spans="1:56">
      <c r="A30" t="s">
        <v>56</v>
      </c>
      <c r="B30" t="s">
        <v>57</v>
      </c>
      <c r="C30" t="s">
        <v>58</v>
      </c>
      <c r="D30" t="n">
        <v>2</v>
      </c>
      <c r="E30" t="s">
        <v>125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78</v>
      </c>
      <c r="O30" t="s">
        <v>65</v>
      </c>
      <c r="P30" t="s">
        <v>125</v>
      </c>
      <c r="Q30" t="s"/>
      <c r="R30" t="s">
        <v>97</v>
      </c>
      <c r="S30" t="s">
        <v>126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HYPERLINK("https://hotel-media.eclerx.com/savepage/tk_154813833719511_sr_1278.html","info")</f>
        <v/>
      </c>
      <c r="AA30" t="n">
        <v>-10132868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13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10132868</v>
      </c>
      <c r="AZ30" t="s"/>
      <c r="BA30" t="s"/>
      <c r="BB30" t="n">
        <v>182085</v>
      </c>
      <c r="BC30" t="s"/>
      <c r="BD30" t="s"/>
    </row>
    <row r="31" spans="1:56">
      <c r="A31" t="s">
        <v>56</v>
      </c>
      <c r="B31" t="s">
        <v>57</v>
      </c>
      <c r="C31" t="s">
        <v>58</v>
      </c>
      <c r="D31" t="n">
        <v>2</v>
      </c>
      <c r="E31" t="s">
        <v>125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78</v>
      </c>
      <c r="O31" t="s">
        <v>65</v>
      </c>
      <c r="P31" t="s">
        <v>125</v>
      </c>
      <c r="Q31" t="s"/>
      <c r="R31" t="s">
        <v>97</v>
      </c>
      <c r="S31" t="s">
        <v>126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HYPERLINK("https://hotel-media.eclerx.com/savepage/tk_154813833719511_sr_1278.html","info")</f>
        <v/>
      </c>
      <c r="AA31" t="n">
        <v>-528802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13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528802</v>
      </c>
      <c r="AZ31" t="s">
        <v>127</v>
      </c>
      <c r="BA31" t="s"/>
      <c r="BB31" t="n">
        <v>182085</v>
      </c>
      <c r="BC31" t="n">
        <v>46.2083377568079</v>
      </c>
      <c r="BD31" t="n">
        <v>46.2083377568079</v>
      </c>
    </row>
    <row r="32" spans="1:56">
      <c r="A32" t="s">
        <v>56</v>
      </c>
      <c r="B32" t="s">
        <v>57</v>
      </c>
      <c r="C32" t="s">
        <v>58</v>
      </c>
      <c r="D32" t="n">
        <v>2</v>
      </c>
      <c r="E32" t="s">
        <v>128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64</v>
      </c>
      <c r="O32" t="s">
        <v>65</v>
      </c>
      <c r="P32" t="s">
        <v>128</v>
      </c>
      <c r="Q32" t="s"/>
      <c r="R32" t="s">
        <v>129</v>
      </c>
      <c r="S32" t="s">
        <v>130</v>
      </c>
      <c r="T32" t="s">
        <v>68</v>
      </c>
      <c r="U32" t="s">
        <v>69</v>
      </c>
      <c r="V32" t="s"/>
      <c r="W32" t="s">
        <v>94</v>
      </c>
      <c r="X32" t="s"/>
      <c r="Y32" t="s">
        <v>71</v>
      </c>
      <c r="Z32">
        <f>HYPERLINK("https://hotel-media.eclerx.com/savepage/tk_1548138428819824_sr_1278.html","info")</f>
        <v/>
      </c>
      <c r="AA32" t="n">
        <v>-10132880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153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10132880</v>
      </c>
      <c r="AZ32" t="s"/>
      <c r="BA32" t="s"/>
      <c r="BB32" t="n">
        <v>65338</v>
      </c>
      <c r="BC32" t="s"/>
      <c r="BD32" t="s"/>
    </row>
    <row r="33" spans="1:56">
      <c r="A33" t="s">
        <v>56</v>
      </c>
      <c r="B33" t="s">
        <v>57</v>
      </c>
      <c r="C33" t="s">
        <v>58</v>
      </c>
      <c r="D33" t="n">
        <v>2</v>
      </c>
      <c r="E33" t="s">
        <v>128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64</v>
      </c>
      <c r="O33" t="s">
        <v>65</v>
      </c>
      <c r="P33" t="s">
        <v>128</v>
      </c>
      <c r="Q33" t="s"/>
      <c r="R33" t="s">
        <v>129</v>
      </c>
      <c r="S33" t="s">
        <v>130</v>
      </c>
      <c r="T33" t="s">
        <v>68</v>
      </c>
      <c r="U33" t="s">
        <v>69</v>
      </c>
      <c r="V33" t="s"/>
      <c r="W33" t="s">
        <v>94</v>
      </c>
      <c r="X33" t="s"/>
      <c r="Y33" t="s">
        <v>71</v>
      </c>
      <c r="Z33">
        <f>HYPERLINK("https://hotel-media.eclerx.com/savepage/tk_1548138428819824_sr_1278.html","info")</f>
        <v/>
      </c>
      <c r="AA33" t="n">
        <v>-528807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153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528807</v>
      </c>
      <c r="AZ33" t="s">
        <v>131</v>
      </c>
      <c r="BA33" t="s"/>
      <c r="BB33" t="n">
        <v>65338</v>
      </c>
      <c r="BC33" t="n">
        <v>46.2069149680379</v>
      </c>
      <c r="BD33" t="n">
        <v>46.2069149680379</v>
      </c>
    </row>
    <row r="34" spans="1:56">
      <c r="A34" t="s">
        <v>56</v>
      </c>
      <c r="B34" t="s">
        <v>57</v>
      </c>
      <c r="C34" t="s">
        <v>58</v>
      </c>
      <c r="D34" t="n">
        <v>2</v>
      </c>
      <c r="E34" t="s">
        <v>132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64</v>
      </c>
      <c r="O34" t="s">
        <v>65</v>
      </c>
      <c r="P34" t="s">
        <v>132</v>
      </c>
      <c r="Q34" t="s"/>
      <c r="R34" t="s">
        <v>97</v>
      </c>
      <c r="S34" t="s">
        <v>133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HYPERLINK("https://hotel-media.eclerx.com/savepage/tk_1548138441897202_sr_1278.html","info")</f>
        <v/>
      </c>
      <c r="AA34" t="n">
        <v>-10132740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173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10132740</v>
      </c>
      <c r="AZ34" t="s"/>
      <c r="BA34" t="s"/>
      <c r="BB34" t="n">
        <v>3756186</v>
      </c>
      <c r="BC34" t="s"/>
      <c r="BD34" t="s"/>
    </row>
    <row r="35" spans="1:56">
      <c r="A35" t="s">
        <v>56</v>
      </c>
      <c r="B35" t="s">
        <v>57</v>
      </c>
      <c r="C35" t="s">
        <v>58</v>
      </c>
      <c r="D35" t="n">
        <v>2</v>
      </c>
      <c r="E35" t="s">
        <v>134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121</v>
      </c>
      <c r="O35" t="s">
        <v>65</v>
      </c>
      <c r="P35" t="s">
        <v>134</v>
      </c>
      <c r="Q35" t="s"/>
      <c r="R35" t="s">
        <v>79</v>
      </c>
      <c r="S35" t="s">
        <v>135</v>
      </c>
      <c r="T35" t="s">
        <v>68</v>
      </c>
      <c r="U35" t="s">
        <v>69</v>
      </c>
      <c r="V35" t="s"/>
      <c r="W35" t="s">
        <v>70</v>
      </c>
      <c r="X35" t="s"/>
      <c r="Y35" t="s">
        <v>71</v>
      </c>
      <c r="Z35">
        <f>HYPERLINK("https://hotel-media.eclerx.com/savepage/tk_15481383804220984_sr_1278.html","info")</f>
        <v/>
      </c>
      <c r="AA35" t="n">
        <v>-10132739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79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10132739</v>
      </c>
      <c r="AZ35" t="s"/>
      <c r="BA35" t="s"/>
      <c r="BB35" t="n">
        <v>346755</v>
      </c>
      <c r="BC35" t="n">
        <v>0</v>
      </c>
      <c r="BD35" t="n">
        <v>0</v>
      </c>
    </row>
    <row r="36" spans="1:56">
      <c r="A36" t="s">
        <v>56</v>
      </c>
      <c r="B36" t="s">
        <v>57</v>
      </c>
      <c r="C36" t="s">
        <v>58</v>
      </c>
      <c r="D36" t="n">
        <v>2</v>
      </c>
      <c r="E36" t="s">
        <v>136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64</v>
      </c>
      <c r="O36" t="s">
        <v>65</v>
      </c>
      <c r="P36" t="s">
        <v>136</v>
      </c>
      <c r="Q36" t="s"/>
      <c r="R36" t="s">
        <v>66</v>
      </c>
      <c r="S36" t="s">
        <v>137</v>
      </c>
      <c r="T36" t="s">
        <v>68</v>
      </c>
      <c r="U36" t="s">
        <v>69</v>
      </c>
      <c r="V36" t="s"/>
      <c r="W36" t="s">
        <v>70</v>
      </c>
      <c r="X36" t="s"/>
      <c r="Y36" t="s">
        <v>71</v>
      </c>
      <c r="Z36">
        <f>HYPERLINK("https://hotel-media.eclerx.com/savepage/tk_1548138400090609_sr_1278.html","info")</f>
        <v/>
      </c>
      <c r="AA36" t="n">
        <v>-10132772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109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10132772</v>
      </c>
      <c r="AZ36" t="s"/>
      <c r="BA36" t="s"/>
      <c r="BB36" t="n">
        <v>65203</v>
      </c>
      <c r="BC36" t="n">
        <v>0</v>
      </c>
      <c r="BD36" t="n">
        <v>0</v>
      </c>
    </row>
    <row r="37" spans="1:56">
      <c r="A37" t="s">
        <v>56</v>
      </c>
      <c r="B37" t="s">
        <v>57</v>
      </c>
      <c r="C37" t="s">
        <v>58</v>
      </c>
      <c r="D37" t="n">
        <v>2</v>
      </c>
      <c r="E37" t="s">
        <v>138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78</v>
      </c>
      <c r="O37" t="s">
        <v>65</v>
      </c>
      <c r="P37" t="s">
        <v>138</v>
      </c>
      <c r="Q37" t="s"/>
      <c r="R37" t="s">
        <v>79</v>
      </c>
      <c r="S37" t="s">
        <v>139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HYPERLINK("https://hotel-media.eclerx.com/savepage/tk_15481384766520193_sr_1278.html","info")</f>
        <v/>
      </c>
      <c r="AA37" t="n">
        <v>-10132747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226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10132747</v>
      </c>
      <c r="AZ37" t="s"/>
      <c r="BA37" t="s"/>
      <c r="BB37" t="n">
        <v>67418</v>
      </c>
      <c r="BC37" t="n">
        <v>0</v>
      </c>
      <c r="BD37" t="n">
        <v>0</v>
      </c>
    </row>
    <row r="38" spans="1:56">
      <c r="A38" t="s">
        <v>56</v>
      </c>
      <c r="B38" t="s">
        <v>57</v>
      </c>
      <c r="C38" t="s">
        <v>58</v>
      </c>
      <c r="D38" t="n">
        <v>2</v>
      </c>
      <c r="E38" t="s">
        <v>140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101</v>
      </c>
      <c r="O38" t="s">
        <v>65</v>
      </c>
      <c r="P38" t="s">
        <v>140</v>
      </c>
      <c r="Q38" t="s"/>
      <c r="R38" t="s">
        <v>97</v>
      </c>
      <c r="S38" t="s">
        <v>141</v>
      </c>
      <c r="T38" t="s">
        <v>68</v>
      </c>
      <c r="U38" t="s">
        <v>69</v>
      </c>
      <c r="V38" t="s"/>
      <c r="W38" t="s">
        <v>94</v>
      </c>
      <c r="X38" t="s"/>
      <c r="Y38" t="s">
        <v>71</v>
      </c>
      <c r="Z38">
        <f>HYPERLINK("https://hotel-media.eclerx.com/savepage/tk_15481383326188002_sr_1278.html","info")</f>
        <v/>
      </c>
      <c r="AA38" t="n">
        <v>-10132853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6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10132853</v>
      </c>
      <c r="AZ38" t="s"/>
      <c r="BA38" t="s"/>
      <c r="BB38" t="n">
        <v>71675</v>
      </c>
      <c r="BC38" t="s"/>
      <c r="BD38" t="s"/>
    </row>
    <row r="39" spans="1:56">
      <c r="A39" t="s">
        <v>56</v>
      </c>
      <c r="B39" t="s">
        <v>57</v>
      </c>
      <c r="C39" t="s">
        <v>58</v>
      </c>
      <c r="D39" t="n">
        <v>2</v>
      </c>
      <c r="E39" t="s">
        <v>140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101</v>
      </c>
      <c r="O39" t="s">
        <v>65</v>
      </c>
      <c r="P39" t="s">
        <v>140</v>
      </c>
      <c r="Q39" t="s"/>
      <c r="R39" t="s">
        <v>97</v>
      </c>
      <c r="S39" t="s">
        <v>141</v>
      </c>
      <c r="T39" t="s">
        <v>68</v>
      </c>
      <c r="U39" t="s">
        <v>69</v>
      </c>
      <c r="V39" t="s"/>
      <c r="W39" t="s">
        <v>94</v>
      </c>
      <c r="X39" t="s"/>
      <c r="Y39" t="s">
        <v>71</v>
      </c>
      <c r="Z39">
        <f>HYPERLINK("https://hotel-media.eclerx.com/savepage/tk_15481383326188002_sr_1278.html","info")</f>
        <v/>
      </c>
      <c r="AA39" t="n">
        <v>-547232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6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547232</v>
      </c>
      <c r="AZ39" t="s">
        <v>142</v>
      </c>
      <c r="BA39" t="s"/>
      <c r="BB39" t="n">
        <v>71675</v>
      </c>
      <c r="BC39" t="n">
        <v>46.2064703969974</v>
      </c>
      <c r="BD39" t="n">
        <v>46.2064703969974</v>
      </c>
    </row>
    <row r="40" spans="1:56">
      <c r="A40" t="s">
        <v>56</v>
      </c>
      <c r="B40" t="s">
        <v>57</v>
      </c>
      <c r="C40" t="s">
        <v>58</v>
      </c>
      <c r="D40" t="n">
        <v>2</v>
      </c>
      <c r="E40" t="s">
        <v>143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>
        <v>64</v>
      </c>
      <c r="O40" t="s">
        <v>65</v>
      </c>
      <c r="P40" t="s">
        <v>143</v>
      </c>
      <c r="Q40" t="s"/>
      <c r="R40" t="s">
        <v>89</v>
      </c>
      <c r="S40" t="s">
        <v>144</v>
      </c>
      <c r="T40" t="s">
        <v>68</v>
      </c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HYPERLINK("https://hotel-media.eclerx.com/savepage/tk_1548138363381065_sr_1278.html","info")</f>
        <v/>
      </c>
      <c r="AA40" t="n">
        <v>-10132898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53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10132898</v>
      </c>
      <c r="AZ40" t="s"/>
      <c r="BA40" t="s"/>
      <c r="BB40" t="n">
        <v>65060</v>
      </c>
      <c r="BC40" t="s"/>
      <c r="BD40" t="s"/>
    </row>
    <row r="41" spans="1:56">
      <c r="A41" t="s">
        <v>56</v>
      </c>
      <c r="B41" t="s">
        <v>57</v>
      </c>
      <c r="C41" t="s">
        <v>58</v>
      </c>
      <c r="D41" t="n">
        <v>2</v>
      </c>
      <c r="E41" t="s">
        <v>143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64</v>
      </c>
      <c r="O41" t="s">
        <v>65</v>
      </c>
      <c r="P41" t="s">
        <v>143</v>
      </c>
      <c r="Q41" t="s"/>
      <c r="R41" t="s">
        <v>89</v>
      </c>
      <c r="S41" t="s">
        <v>144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HYPERLINK("https://hotel-media.eclerx.com/savepage/tk_1548138363381065_sr_1278.html","info")</f>
        <v/>
      </c>
      <c r="AA41" t="n">
        <v>-547256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53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547256</v>
      </c>
      <c r="AZ41" t="s">
        <v>145</v>
      </c>
      <c r="BA41" t="s"/>
      <c r="BB41" t="n">
        <v>65060</v>
      </c>
      <c r="BC41" t="n">
        <v>46.21535556633211</v>
      </c>
      <c r="BD41" t="n">
        <v>46.21535556633211</v>
      </c>
    </row>
    <row r="42" spans="1:56">
      <c r="A42" t="s">
        <v>56</v>
      </c>
      <c r="B42" t="s">
        <v>57</v>
      </c>
      <c r="C42" t="s">
        <v>58</v>
      </c>
      <c r="D42" t="n">
        <v>2</v>
      </c>
      <c r="E42" t="s">
        <v>146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83</v>
      </c>
      <c r="O42" t="s">
        <v>65</v>
      </c>
      <c r="P42" t="s">
        <v>146</v>
      </c>
      <c r="Q42" t="s"/>
      <c r="R42" t="s">
        <v>63</v>
      </c>
      <c r="S42" t="s">
        <v>147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HYPERLINK("https://hotel-media.eclerx.com/savepage/tk_15481384196711843_sr_1278.html","info")</f>
        <v/>
      </c>
      <c r="AA42" t="n">
        <v>-8363540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139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8363540</v>
      </c>
      <c r="AZ42" t="s"/>
      <c r="BA42" t="s"/>
      <c r="BB42" t="n">
        <v>1860331</v>
      </c>
      <c r="BC42" t="n">
        <v>46.1992572730757</v>
      </c>
      <c r="BD42" t="n">
        <v>46.1992572730757</v>
      </c>
    </row>
    <row r="43" spans="1:56">
      <c r="A43" t="s">
        <v>56</v>
      </c>
      <c r="B43" t="s">
        <v>57</v>
      </c>
      <c r="C43" t="s">
        <v>58</v>
      </c>
      <c r="D43" t="n">
        <v>2</v>
      </c>
      <c r="E43" t="s">
        <v>148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101</v>
      </c>
      <c r="O43" t="s">
        <v>65</v>
      </c>
      <c r="P43" t="s">
        <v>148</v>
      </c>
      <c r="Q43" t="s"/>
      <c r="R43" t="s">
        <v>79</v>
      </c>
      <c r="S43" t="s">
        <v>149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HYPERLINK("https://hotel-media.eclerx.com/savepage/tk_15481384799201894_sr_1278.html","info")</f>
        <v/>
      </c>
      <c r="AA43" t="n">
        <v>-10132849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231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10132849</v>
      </c>
      <c r="AZ43" t="s"/>
      <c r="BA43" t="s"/>
      <c r="BB43" t="n">
        <v>65056</v>
      </c>
      <c r="BC43" t="s"/>
      <c r="BD43" t="s"/>
    </row>
    <row r="44" spans="1:56">
      <c r="A44" t="s">
        <v>56</v>
      </c>
      <c r="B44" t="s">
        <v>57</v>
      </c>
      <c r="C44" t="s">
        <v>58</v>
      </c>
      <c r="D44" t="n">
        <v>2</v>
      </c>
      <c r="E44" t="s">
        <v>148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101</v>
      </c>
      <c r="O44" t="s">
        <v>65</v>
      </c>
      <c r="P44" t="s">
        <v>148</v>
      </c>
      <c r="Q44" t="s"/>
      <c r="R44" t="s">
        <v>79</v>
      </c>
      <c r="S44" t="s">
        <v>149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HYPERLINK("https://hotel-media.eclerx.com/savepage/tk_15481384799201894_sr_1278.html","info")</f>
        <v/>
      </c>
      <c r="AA44" t="n">
        <v>-528747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231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528747</v>
      </c>
      <c r="AZ44" t="s">
        <v>150</v>
      </c>
      <c r="BA44" t="s"/>
      <c r="BB44" t="n">
        <v>65056</v>
      </c>
      <c r="BC44" t="n">
        <v>46.2094366108436</v>
      </c>
      <c r="BD44" t="n">
        <v>46.2094366108436</v>
      </c>
    </row>
    <row r="45" spans="1:56">
      <c r="A45" t="s">
        <v>56</v>
      </c>
      <c r="B45" t="s">
        <v>57</v>
      </c>
      <c r="C45" t="s">
        <v>58</v>
      </c>
      <c r="D45" t="n">
        <v>2</v>
      </c>
      <c r="E45" t="s">
        <v>123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64</v>
      </c>
      <c r="O45" t="s">
        <v>65</v>
      </c>
      <c r="P45" t="s">
        <v>123</v>
      </c>
      <c r="Q45" t="s"/>
      <c r="R45" t="s">
        <v>66</v>
      </c>
      <c r="S45" t="s">
        <v>124</v>
      </c>
      <c r="T45" t="s">
        <v>68</v>
      </c>
      <c r="U45" t="s">
        <v>69</v>
      </c>
      <c r="V45" t="s"/>
      <c r="W45" t="s">
        <v>94</v>
      </c>
      <c r="X45" t="s"/>
      <c r="Y45" t="s">
        <v>71</v>
      </c>
      <c r="Z45">
        <f>HYPERLINK("https://hotel-media.eclerx.com/savepage/tk_15481383948505814_sr_1278.html","info")</f>
        <v/>
      </c>
      <c r="AA45" t="n">
        <v>-10132784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101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10132784</v>
      </c>
      <c r="AZ45" t="s"/>
      <c r="BA45" t="s"/>
      <c r="BB45" t="n">
        <v>71357</v>
      </c>
      <c r="BC45" t="n">
        <v>0</v>
      </c>
      <c r="BD45" t="n">
        <v>0</v>
      </c>
    </row>
    <row r="46" spans="1:56">
      <c r="A46" t="s">
        <v>56</v>
      </c>
      <c r="B46" t="s">
        <v>57</v>
      </c>
      <c r="C46" t="s">
        <v>58</v>
      </c>
      <c r="D46" t="n">
        <v>2</v>
      </c>
      <c r="E46" t="s">
        <v>151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101</v>
      </c>
      <c r="O46" t="s">
        <v>65</v>
      </c>
      <c r="P46" t="s">
        <v>151</v>
      </c>
      <c r="Q46" t="s"/>
      <c r="R46" t="s">
        <v>89</v>
      </c>
      <c r="S46" t="s">
        <v>152</v>
      </c>
      <c r="T46" t="s">
        <v>68</v>
      </c>
      <c r="U46" t="s">
        <v>69</v>
      </c>
      <c r="V46" t="s"/>
      <c r="W46" t="s">
        <v>70</v>
      </c>
      <c r="X46" t="s"/>
      <c r="Y46" t="s">
        <v>71</v>
      </c>
      <c r="Z46">
        <f>HYPERLINK("https://hotel-media.eclerx.com/savepage/tk_15481383627307043_sr_1278.html","info")</f>
        <v/>
      </c>
      <c r="AA46" t="n">
        <v>-10132779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52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10132779</v>
      </c>
      <c r="AZ46" t="s"/>
      <c r="BA46" t="s"/>
      <c r="BB46" t="n">
        <v>65413</v>
      </c>
      <c r="BC46" t="n">
        <v>0</v>
      </c>
      <c r="BD46" t="n">
        <v>0</v>
      </c>
    </row>
    <row r="47" spans="1:56">
      <c r="A47" t="s">
        <v>56</v>
      </c>
      <c r="B47" t="s">
        <v>57</v>
      </c>
      <c r="C47" t="s">
        <v>58</v>
      </c>
      <c r="D47" t="n">
        <v>2</v>
      </c>
      <c r="E47" t="s">
        <v>153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>
        <v>64</v>
      </c>
      <c r="O47" t="s">
        <v>65</v>
      </c>
      <c r="P47" t="s">
        <v>153</v>
      </c>
      <c r="Q47" t="s"/>
      <c r="R47" t="s">
        <v>97</v>
      </c>
      <c r="S47" t="s">
        <v>154</v>
      </c>
      <c r="T47" t="s">
        <v>68</v>
      </c>
      <c r="U47" t="s">
        <v>69</v>
      </c>
      <c r="V47" t="s"/>
      <c r="W47" t="s">
        <v>70</v>
      </c>
      <c r="X47" t="s"/>
      <c r="Y47" t="s">
        <v>71</v>
      </c>
      <c r="Z47">
        <f>HYPERLINK("https://hotel-media.eclerx.com/savepage/tk_1548138438627161_sr_1278.html","info")</f>
        <v/>
      </c>
      <c r="AA47" t="n">
        <v>-10132856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168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10132856</v>
      </c>
      <c r="AZ47" t="s"/>
      <c r="BA47" t="s"/>
      <c r="BB47" t="n">
        <v>452607</v>
      </c>
      <c r="BC47" t="s"/>
      <c r="BD47" t="s"/>
    </row>
    <row r="48" spans="1:56">
      <c r="A48" t="s">
        <v>56</v>
      </c>
      <c r="B48" t="s">
        <v>57</v>
      </c>
      <c r="C48" t="s">
        <v>58</v>
      </c>
      <c r="D48" t="n">
        <v>2</v>
      </c>
      <c r="E48" t="s">
        <v>153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64</v>
      </c>
      <c r="O48" t="s">
        <v>65</v>
      </c>
      <c r="P48" t="s">
        <v>153</v>
      </c>
      <c r="Q48" t="s"/>
      <c r="R48" t="s">
        <v>97</v>
      </c>
      <c r="S48" t="s">
        <v>154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HYPERLINK("https://hotel-media.eclerx.com/savepage/tk_1548138438627161_sr_1278.html","info")</f>
        <v/>
      </c>
      <c r="AA48" t="n">
        <v>-6167237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168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6167237</v>
      </c>
      <c r="AZ48" t="s"/>
      <c r="BA48" t="s"/>
      <c r="BB48" t="n">
        <v>452607</v>
      </c>
      <c r="BC48" t="n">
        <v>46.2770295027525</v>
      </c>
      <c r="BD48" t="n">
        <v>46.2770295027525</v>
      </c>
    </row>
    <row r="49" spans="1:56">
      <c r="A49" t="s">
        <v>56</v>
      </c>
      <c r="B49" t="s">
        <v>57</v>
      </c>
      <c r="C49" t="s">
        <v>58</v>
      </c>
      <c r="D49" t="n">
        <v>2</v>
      </c>
      <c r="E49" t="s">
        <v>155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64</v>
      </c>
      <c r="O49" t="s">
        <v>65</v>
      </c>
      <c r="P49" t="s">
        <v>155</v>
      </c>
      <c r="Q49" t="s"/>
      <c r="R49" t="s">
        <v>89</v>
      </c>
      <c r="S49" t="s">
        <v>156</v>
      </c>
      <c r="T49" t="s">
        <v>68</v>
      </c>
      <c r="U49" t="s">
        <v>69</v>
      </c>
      <c r="V49" t="s"/>
      <c r="W49" t="s">
        <v>70</v>
      </c>
      <c r="X49" t="s"/>
      <c r="Y49" t="s">
        <v>71</v>
      </c>
      <c r="Z49">
        <f>HYPERLINK("https://hotel-media.eclerx.com/savepage/tk_1548138454353016_sr_1278.html","info")</f>
        <v/>
      </c>
      <c r="AA49" t="n">
        <v>-10132763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192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10132763</v>
      </c>
      <c r="AZ49" t="s"/>
      <c r="BA49" t="s"/>
      <c r="BB49" t="n">
        <v>2150443</v>
      </c>
      <c r="BC49" t="n">
        <v>0</v>
      </c>
      <c r="BD49" t="n">
        <v>0</v>
      </c>
    </row>
    <row r="50" spans="1:56">
      <c r="A50" t="s">
        <v>56</v>
      </c>
      <c r="B50" t="s">
        <v>57</v>
      </c>
      <c r="C50" t="s">
        <v>58</v>
      </c>
      <c r="D50" t="n">
        <v>2</v>
      </c>
      <c r="E50" t="s">
        <v>157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92</v>
      </c>
      <c r="O50" t="s">
        <v>65</v>
      </c>
      <c r="P50" t="s">
        <v>157</v>
      </c>
      <c r="Q50" t="s"/>
      <c r="R50" t="s">
        <v>79</v>
      </c>
      <c r="S50" t="s">
        <v>158</v>
      </c>
      <c r="T50" t="s">
        <v>68</v>
      </c>
      <c r="U50" t="s">
        <v>69</v>
      </c>
      <c r="V50" t="s"/>
      <c r="W50" t="s">
        <v>70</v>
      </c>
      <c r="X50" t="s"/>
      <c r="Y50" t="s">
        <v>71</v>
      </c>
      <c r="Z50">
        <f>HYPERLINK("https://hotel-media.eclerx.com/savepage/tk_15481383823823256_sr_1278.html","info")</f>
        <v/>
      </c>
      <c r="AA50" t="n">
        <v>-10132915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82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10132915</v>
      </c>
      <c r="AZ50" t="s"/>
      <c r="BA50" t="s"/>
      <c r="BB50" t="n">
        <v>69979</v>
      </c>
      <c r="BC50" t="s"/>
      <c r="BD50" t="s"/>
    </row>
    <row r="51" spans="1:56">
      <c r="A51" t="s">
        <v>56</v>
      </c>
      <c r="B51" t="s">
        <v>57</v>
      </c>
      <c r="C51" t="s">
        <v>58</v>
      </c>
      <c r="D51" t="n">
        <v>2</v>
      </c>
      <c r="E51" t="s">
        <v>157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92</v>
      </c>
      <c r="O51" t="s">
        <v>65</v>
      </c>
      <c r="P51" t="s">
        <v>157</v>
      </c>
      <c r="Q51" t="s"/>
      <c r="R51" t="s">
        <v>79</v>
      </c>
      <c r="S51" t="s">
        <v>158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HYPERLINK("https://hotel-media.eclerx.com/savepage/tk_15481383823823256_sr_1278.html","info")</f>
        <v/>
      </c>
      <c r="AA51" t="n">
        <v>-2203030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82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2203030</v>
      </c>
      <c r="AZ51" t="s">
        <v>159</v>
      </c>
      <c r="BA51" t="s"/>
      <c r="BB51" t="n">
        <v>69979</v>
      </c>
      <c r="BC51" t="n">
        <v>46.2206689048744</v>
      </c>
      <c r="BD51" t="n">
        <v>46.2206689048744</v>
      </c>
    </row>
    <row r="52" spans="1:56">
      <c r="A52" t="s">
        <v>56</v>
      </c>
      <c r="B52" t="s">
        <v>57</v>
      </c>
      <c r="C52" t="s">
        <v>58</v>
      </c>
      <c r="D52" t="n">
        <v>2</v>
      </c>
      <c r="E52" t="s">
        <v>160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83</v>
      </c>
      <c r="O52" t="s">
        <v>65</v>
      </c>
      <c r="P52" t="s">
        <v>160</v>
      </c>
      <c r="Q52" t="s"/>
      <c r="R52" t="s">
        <v>63</v>
      </c>
      <c r="S52" t="s">
        <v>161</v>
      </c>
      <c r="T52" t="s">
        <v>68</v>
      </c>
      <c r="U52" t="s">
        <v>69</v>
      </c>
      <c r="V52" t="s"/>
      <c r="W52" t="s">
        <v>94</v>
      </c>
      <c r="X52" t="s"/>
      <c r="Y52" t="s">
        <v>71</v>
      </c>
      <c r="Z52">
        <f>HYPERLINK("https://hotel-media.eclerx.com/savepage/tk_15481384248934603_sr_1278.html","info")</f>
        <v/>
      </c>
      <c r="AA52" t="n">
        <v>-6395160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147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6395160</v>
      </c>
      <c r="AZ52" t="s"/>
      <c r="BA52" t="s"/>
      <c r="BB52" t="n">
        <v>333932</v>
      </c>
      <c r="BC52" t="n">
        <v>46.2541266640772</v>
      </c>
      <c r="BD52" t="n">
        <v>46.2541266640772</v>
      </c>
    </row>
    <row r="53" spans="1:56">
      <c r="A53" t="s">
        <v>56</v>
      </c>
      <c r="B53" t="s">
        <v>57</v>
      </c>
      <c r="C53" t="s">
        <v>58</v>
      </c>
      <c r="D53" t="n">
        <v>2</v>
      </c>
      <c r="E53" t="s">
        <v>162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78</v>
      </c>
      <c r="O53" t="s">
        <v>65</v>
      </c>
      <c r="P53" t="s">
        <v>162</v>
      </c>
      <c r="Q53" t="s"/>
      <c r="R53" t="s">
        <v>66</v>
      </c>
      <c r="S53" t="s">
        <v>163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HYPERLINK("https://hotel-media.eclerx.com/savepage/tk_15481383922191448_sr_1278.html","info")</f>
        <v/>
      </c>
      <c r="AA53" t="n">
        <v>-10132841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97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10132841</v>
      </c>
      <c r="AZ53" t="s"/>
      <c r="BA53" t="s"/>
      <c r="BB53" t="n">
        <v>65247</v>
      </c>
      <c r="BC53" t="s"/>
      <c r="BD53" t="s"/>
    </row>
    <row r="54" spans="1:56">
      <c r="A54" t="s">
        <v>56</v>
      </c>
      <c r="B54" t="s">
        <v>57</v>
      </c>
      <c r="C54" t="s">
        <v>58</v>
      </c>
      <c r="D54" t="n">
        <v>2</v>
      </c>
      <c r="E54" t="s">
        <v>162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78</v>
      </c>
      <c r="O54" t="s">
        <v>65</v>
      </c>
      <c r="P54" t="s">
        <v>162</v>
      </c>
      <c r="Q54" t="s"/>
      <c r="R54" t="s">
        <v>66</v>
      </c>
      <c r="S54" t="s">
        <v>163</v>
      </c>
      <c r="T54" t="s">
        <v>68</v>
      </c>
      <c r="U54" t="s">
        <v>69</v>
      </c>
      <c r="V54" t="s"/>
      <c r="W54" t="s">
        <v>70</v>
      </c>
      <c r="X54" t="s"/>
      <c r="Y54" t="s">
        <v>71</v>
      </c>
      <c r="Z54">
        <f>HYPERLINK("https://hotel-media.eclerx.com/savepage/tk_15481383922191448_sr_1278.html","info")</f>
        <v/>
      </c>
      <c r="AA54" t="n">
        <v>-528790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97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528790</v>
      </c>
      <c r="AZ54" t="s">
        <v>164</v>
      </c>
      <c r="BA54" t="s"/>
      <c r="BB54" t="n">
        <v>65247</v>
      </c>
      <c r="BC54" t="n">
        <v>46.20896514575732</v>
      </c>
      <c r="BD54" t="n">
        <v>46.20896514575732</v>
      </c>
    </row>
    <row r="55" spans="1:56">
      <c r="A55" t="s">
        <v>56</v>
      </c>
      <c r="B55" t="s">
        <v>57</v>
      </c>
      <c r="C55" t="s">
        <v>58</v>
      </c>
      <c r="D55" t="n">
        <v>2</v>
      </c>
      <c r="E55" t="s">
        <v>119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/>
      <c r="O55" t="s">
        <v>65</v>
      </c>
      <c r="P55" t="s">
        <v>119</v>
      </c>
      <c r="Q55" t="s"/>
      <c r="R55" t="s">
        <v>63</v>
      </c>
      <c r="S55" t="s"/>
      <c r="T55" t="s"/>
      <c r="U55" t="s">
        <v>69</v>
      </c>
      <c r="V55" t="s"/>
      <c r="W55" t="s">
        <v>70</v>
      </c>
      <c r="X55" t="s"/>
      <c r="Y55" t="s">
        <v>71</v>
      </c>
      <c r="Z55">
        <f>HYPERLINK("https://hotel-media.eclerx.com/savepage/tk_15481384072801533_sr_1278.html","info")</f>
        <v/>
      </c>
      <c r="AA55" t="n">
        <v>-10132742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120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10132742</v>
      </c>
      <c r="AZ55" t="s"/>
      <c r="BA55" t="s"/>
      <c r="BB55" t="n">
        <v>3891248</v>
      </c>
      <c r="BC55" t="s"/>
      <c r="BD55" t="s"/>
    </row>
    <row r="56" spans="1:56">
      <c r="A56" t="s">
        <v>56</v>
      </c>
      <c r="B56" t="s">
        <v>57</v>
      </c>
      <c r="C56" t="s">
        <v>58</v>
      </c>
      <c r="D56" t="n">
        <v>2</v>
      </c>
      <c r="E56" t="s">
        <v>165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101</v>
      </c>
      <c r="O56" t="s">
        <v>65</v>
      </c>
      <c r="P56" t="s">
        <v>165</v>
      </c>
      <c r="Q56" t="s"/>
      <c r="R56" t="s">
        <v>89</v>
      </c>
      <c r="S56" t="s">
        <v>166</v>
      </c>
      <c r="T56" t="s">
        <v>68</v>
      </c>
      <c r="U56" t="s">
        <v>69</v>
      </c>
      <c r="V56" t="s"/>
      <c r="W56" t="s">
        <v>70</v>
      </c>
      <c r="X56" t="s"/>
      <c r="Y56" t="s">
        <v>71</v>
      </c>
      <c r="Z56">
        <f>HYPERLINK("https://hotel-media.eclerx.com/savepage/tk_15481384589244437_sr_1278.html","info")</f>
        <v/>
      </c>
      <c r="AA56" t="n">
        <v>-10132867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199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10132867</v>
      </c>
      <c r="AZ56" t="s"/>
      <c r="BA56" t="s"/>
      <c r="BB56" t="n">
        <v>66173</v>
      </c>
      <c r="BC56" t="s"/>
      <c r="BD56" t="s"/>
    </row>
    <row r="57" spans="1:56">
      <c r="A57" t="s">
        <v>56</v>
      </c>
      <c r="B57" t="s">
        <v>57</v>
      </c>
      <c r="C57" t="s">
        <v>58</v>
      </c>
      <c r="D57" t="n">
        <v>2</v>
      </c>
      <c r="E57" t="s">
        <v>165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101</v>
      </c>
      <c r="O57" t="s">
        <v>65</v>
      </c>
      <c r="P57" t="s">
        <v>165</v>
      </c>
      <c r="Q57" t="s"/>
      <c r="R57" t="s">
        <v>89</v>
      </c>
      <c r="S57" t="s">
        <v>166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HYPERLINK("https://hotel-media.eclerx.com/savepage/tk_15481384589244437_sr_1278.html","info")</f>
        <v/>
      </c>
      <c r="AA57" t="n">
        <v>-547239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199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547239</v>
      </c>
      <c r="AZ57" t="s">
        <v>167</v>
      </c>
      <c r="BA57" t="s"/>
      <c r="BB57" t="n">
        <v>66173</v>
      </c>
      <c r="BC57" t="n">
        <v>46.2154873388909</v>
      </c>
      <c r="BD57" t="n">
        <v>46.2154873388909</v>
      </c>
    </row>
    <row r="58" spans="1:56">
      <c r="A58" t="s">
        <v>56</v>
      </c>
      <c r="B58" t="s">
        <v>57</v>
      </c>
      <c r="C58" t="s">
        <v>58</v>
      </c>
      <c r="D58" t="n">
        <v>2</v>
      </c>
      <c r="E58" t="s">
        <v>168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64</v>
      </c>
      <c r="O58" t="s">
        <v>65</v>
      </c>
      <c r="P58" t="s">
        <v>168</v>
      </c>
      <c r="Q58" t="s"/>
      <c r="R58" t="s">
        <v>129</v>
      </c>
      <c r="S58" t="s">
        <v>169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HYPERLINK("https://hotel-media.eclerx.com/savepage/tk_15481383319582129_sr_1278.html","info")</f>
        <v/>
      </c>
      <c r="AA58" t="n">
        <v>-10132824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5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10132824</v>
      </c>
      <c r="AZ58" t="s"/>
      <c r="BA58" t="s"/>
      <c r="BB58" t="n">
        <v>346695</v>
      </c>
      <c r="BC58" t="s"/>
      <c r="BD58" t="s"/>
    </row>
    <row r="59" spans="1:56">
      <c r="A59" t="s">
        <v>56</v>
      </c>
      <c r="B59" t="s">
        <v>57</v>
      </c>
      <c r="C59" t="s">
        <v>58</v>
      </c>
      <c r="D59" t="n">
        <v>2</v>
      </c>
      <c r="E59" t="s">
        <v>168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64</v>
      </c>
      <c r="O59" t="s">
        <v>65</v>
      </c>
      <c r="P59" t="s">
        <v>168</v>
      </c>
      <c r="Q59" t="s"/>
      <c r="R59" t="s">
        <v>129</v>
      </c>
      <c r="S59" t="s">
        <v>169</v>
      </c>
      <c r="T59" t="s">
        <v>68</v>
      </c>
      <c r="U59" t="s">
        <v>69</v>
      </c>
      <c r="V59" t="s"/>
      <c r="W59" t="s">
        <v>70</v>
      </c>
      <c r="X59" t="s"/>
      <c r="Y59" t="s">
        <v>71</v>
      </c>
      <c r="Z59">
        <f>HYPERLINK("https://hotel-media.eclerx.com/savepage/tk_15481383319582129_sr_1278.html","info")</f>
        <v/>
      </c>
      <c r="AA59" t="n">
        <v>-8872509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5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8872509</v>
      </c>
      <c r="AZ59" t="s"/>
      <c r="BA59" t="s"/>
      <c r="BB59" t="n">
        <v>346695</v>
      </c>
      <c r="BC59" t="n">
        <v>46.3189535159736</v>
      </c>
      <c r="BD59" t="n">
        <v>46.3189535159736</v>
      </c>
    </row>
    <row r="60" spans="1:56">
      <c r="A60" t="s">
        <v>56</v>
      </c>
      <c r="B60" t="s">
        <v>57</v>
      </c>
      <c r="C60" t="s">
        <v>58</v>
      </c>
      <c r="D60" t="n">
        <v>2</v>
      </c>
      <c r="E60" t="s">
        <v>170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101</v>
      </c>
      <c r="O60" t="s">
        <v>65</v>
      </c>
      <c r="P60" t="s">
        <v>170</v>
      </c>
      <c r="Q60" t="s"/>
      <c r="R60" t="s">
        <v>89</v>
      </c>
      <c r="S60" t="s">
        <v>171</v>
      </c>
      <c r="T60" t="s">
        <v>68</v>
      </c>
      <c r="U60" t="s">
        <v>69</v>
      </c>
      <c r="V60" t="s"/>
      <c r="W60" t="s">
        <v>70</v>
      </c>
      <c r="X60" t="s"/>
      <c r="Y60" t="s">
        <v>71</v>
      </c>
      <c r="Z60">
        <f>HYPERLINK("https://hotel-media.eclerx.com/savepage/tk_1548138457622477_sr_1278.html","info")</f>
        <v/>
      </c>
      <c r="AA60" t="n">
        <v>-10132762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197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10132762</v>
      </c>
      <c r="AZ60" t="s"/>
      <c r="BA60" t="s"/>
      <c r="BB60" t="n">
        <v>182052</v>
      </c>
      <c r="BC60" t="n">
        <v>0</v>
      </c>
      <c r="BD60" t="n">
        <v>0</v>
      </c>
    </row>
    <row r="61" spans="1:56">
      <c r="A61" t="s">
        <v>56</v>
      </c>
      <c r="B61" t="s">
        <v>57</v>
      </c>
      <c r="C61" t="s">
        <v>58</v>
      </c>
      <c r="D61" t="n">
        <v>2</v>
      </c>
      <c r="E61" t="s">
        <v>172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64</v>
      </c>
      <c r="O61" t="s">
        <v>65</v>
      </c>
      <c r="P61" t="s">
        <v>172</v>
      </c>
      <c r="Q61" t="s"/>
      <c r="R61" t="s">
        <v>89</v>
      </c>
      <c r="S61" t="s">
        <v>173</v>
      </c>
      <c r="T61" t="s">
        <v>68</v>
      </c>
      <c r="U61" t="s">
        <v>69</v>
      </c>
      <c r="V61" t="s"/>
      <c r="W61" t="s">
        <v>70</v>
      </c>
      <c r="X61" t="s"/>
      <c r="Y61" t="s">
        <v>71</v>
      </c>
      <c r="Z61">
        <f>HYPERLINK("https://hotel-media.eclerx.com/savepage/tk_15481384550099015_sr_1278.html","info")</f>
        <v/>
      </c>
      <c r="AA61" t="n">
        <v>-10132757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193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10132757</v>
      </c>
      <c r="AZ61" t="s"/>
      <c r="BA61" t="s"/>
      <c r="BB61" t="n">
        <v>65020</v>
      </c>
      <c r="BC61" t="n">
        <v>0</v>
      </c>
      <c r="BD61" t="n">
        <v>0</v>
      </c>
    </row>
    <row r="62" spans="1:56">
      <c r="A62" t="s">
        <v>56</v>
      </c>
      <c r="B62" t="s">
        <v>57</v>
      </c>
      <c r="C62" t="s">
        <v>58</v>
      </c>
      <c r="D62" t="n">
        <v>2</v>
      </c>
      <c r="E62" t="s">
        <v>174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>
        <v>64</v>
      </c>
      <c r="O62" t="s">
        <v>65</v>
      </c>
      <c r="P62" t="s">
        <v>174</v>
      </c>
      <c r="Q62" t="s"/>
      <c r="R62" t="s">
        <v>79</v>
      </c>
      <c r="S62" t="s">
        <v>175</v>
      </c>
      <c r="T62" t="s">
        <v>68</v>
      </c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HYPERLINK("https://hotel-media.eclerx.com/savepage/tk_1548138388946162_sr_1278.html","info")</f>
        <v/>
      </c>
      <c r="AA62" t="n">
        <v>-10132933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92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10132933</v>
      </c>
      <c r="AZ62" t="s"/>
      <c r="BA62" t="s"/>
      <c r="BB62" t="n">
        <v>65251</v>
      </c>
      <c r="BC62" t="s"/>
      <c r="BD62" t="s"/>
    </row>
    <row r="63" spans="1:56">
      <c r="A63" t="s">
        <v>56</v>
      </c>
      <c r="B63" t="s">
        <v>57</v>
      </c>
      <c r="C63" t="s">
        <v>58</v>
      </c>
      <c r="D63" t="n">
        <v>2</v>
      </c>
      <c r="E63" t="s">
        <v>174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64</v>
      </c>
      <c r="O63" t="s">
        <v>65</v>
      </c>
      <c r="P63" t="s">
        <v>174</v>
      </c>
      <c r="Q63" t="s"/>
      <c r="R63" t="s">
        <v>79</v>
      </c>
      <c r="S63" t="s">
        <v>175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HYPERLINK("https://hotel-media.eclerx.com/savepage/tk_1548138388946162_sr_1278.html","info")</f>
        <v/>
      </c>
      <c r="AA63" t="n">
        <v>-2119454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92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2119454</v>
      </c>
      <c r="AZ63" t="s">
        <v>176</v>
      </c>
      <c r="BA63" t="s"/>
      <c r="BB63" t="n">
        <v>65251</v>
      </c>
      <c r="BC63" t="n">
        <v>46.20654093460517</v>
      </c>
      <c r="BD63" t="n">
        <v>46.20654093460517</v>
      </c>
    </row>
    <row r="64" spans="1:56">
      <c r="A64" t="s">
        <v>56</v>
      </c>
      <c r="B64" t="s">
        <v>57</v>
      </c>
      <c r="C64" t="s">
        <v>58</v>
      </c>
      <c r="D64" t="n">
        <v>2</v>
      </c>
      <c r="E64" t="s">
        <v>177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64</v>
      </c>
      <c r="O64" t="s">
        <v>65</v>
      </c>
      <c r="P64" t="s">
        <v>177</v>
      </c>
      <c r="Q64" t="s"/>
      <c r="R64" t="s">
        <v>63</v>
      </c>
      <c r="S64" t="s">
        <v>178</v>
      </c>
      <c r="T64" t="s">
        <v>68</v>
      </c>
      <c r="U64" t="s">
        <v>69</v>
      </c>
      <c r="V64" t="s"/>
      <c r="W64" t="s">
        <v>70</v>
      </c>
      <c r="X64" t="s"/>
      <c r="Y64" t="s">
        <v>71</v>
      </c>
      <c r="Z64">
        <f>HYPERLINK("https://hotel-media.eclerx.com/savepage/tk_15481385146279998_sr_1278.html","info")</f>
        <v/>
      </c>
      <c r="AA64" t="n">
        <v>-10132785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284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10132785</v>
      </c>
      <c r="AZ64" t="s"/>
      <c r="BA64" t="s"/>
      <c r="BB64" t="n">
        <v>4229258</v>
      </c>
      <c r="BC64" t="n">
        <v>0</v>
      </c>
      <c r="BD64" t="n">
        <v>0</v>
      </c>
    </row>
    <row r="65" spans="1:56">
      <c r="A65" t="s">
        <v>56</v>
      </c>
      <c r="B65" t="s">
        <v>57</v>
      </c>
      <c r="C65" t="s">
        <v>58</v>
      </c>
      <c r="D65" t="n">
        <v>2</v>
      </c>
      <c r="E65" t="s">
        <v>179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/>
      <c r="O65" t="s">
        <v>65</v>
      </c>
      <c r="P65" t="s">
        <v>179</v>
      </c>
      <c r="Q65" t="s"/>
      <c r="R65" t="s">
        <v>89</v>
      </c>
      <c r="S65" t="s"/>
      <c r="T65" t="s"/>
      <c r="U65" t="s">
        <v>69</v>
      </c>
      <c r="V65" t="s"/>
      <c r="W65" t="s">
        <v>70</v>
      </c>
      <c r="X65" t="s"/>
      <c r="Y65" t="s">
        <v>71</v>
      </c>
      <c r="Z65">
        <f>HYPERLINK("https://hotel-media.eclerx.com/savepage/tk_15481383456847396_sr_1278.html","info")</f>
        <v/>
      </c>
      <c r="AA65" t="n">
        <v>-10132876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26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10132876</v>
      </c>
      <c r="AZ65" t="s"/>
      <c r="BA65" t="s"/>
      <c r="BB65" t="n">
        <v>68452</v>
      </c>
      <c r="BC65" t="s"/>
      <c r="BD65" t="s"/>
    </row>
    <row r="66" spans="1:56">
      <c r="A66" t="s">
        <v>56</v>
      </c>
      <c r="B66" t="s">
        <v>57</v>
      </c>
      <c r="C66" t="s">
        <v>58</v>
      </c>
      <c r="D66" t="n">
        <v>2</v>
      </c>
      <c r="E66" t="s">
        <v>179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/>
      <c r="O66" t="s">
        <v>65</v>
      </c>
      <c r="P66" t="s">
        <v>179</v>
      </c>
      <c r="Q66" t="s"/>
      <c r="R66" t="s">
        <v>89</v>
      </c>
      <c r="S66" t="s"/>
      <c r="T66" t="s"/>
      <c r="U66" t="s">
        <v>69</v>
      </c>
      <c r="V66" t="s"/>
      <c r="W66" t="s">
        <v>70</v>
      </c>
      <c r="X66" t="s"/>
      <c r="Y66" t="s">
        <v>71</v>
      </c>
      <c r="Z66">
        <f>HYPERLINK("https://hotel-media.eclerx.com/savepage/tk_15481383456847396_sr_1278.html","info")</f>
        <v/>
      </c>
      <c r="AA66" t="n">
        <v>-2119386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26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2119386</v>
      </c>
      <c r="AZ66" t="s">
        <v>180</v>
      </c>
      <c r="BA66" t="s"/>
      <c r="BB66" t="n">
        <v>68452</v>
      </c>
      <c r="BC66" t="n">
        <v>46.2100788363006</v>
      </c>
      <c r="BD66" t="n">
        <v>46.2100788363006</v>
      </c>
    </row>
    <row r="67" spans="1:56">
      <c r="A67" t="s">
        <v>56</v>
      </c>
      <c r="B67" t="s">
        <v>57</v>
      </c>
      <c r="C67" t="s">
        <v>58</v>
      </c>
      <c r="D67" t="n">
        <v>2</v>
      </c>
      <c r="E67" t="s">
        <v>181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78</v>
      </c>
      <c r="O67" t="s">
        <v>65</v>
      </c>
      <c r="P67" t="s">
        <v>181</v>
      </c>
      <c r="Q67" t="s"/>
      <c r="R67" t="s">
        <v>79</v>
      </c>
      <c r="S67" t="s">
        <v>182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HYPERLINK("https://hotel-media.eclerx.com/savepage/tk_15481384884317741_sr_1278.html","info")</f>
        <v/>
      </c>
      <c r="AA67" t="n">
        <v>-10132859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244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10132859</v>
      </c>
      <c r="AZ67" t="s"/>
      <c r="BA67" t="s"/>
      <c r="BB67" t="n">
        <v>29957</v>
      </c>
      <c r="BC67" t="s"/>
      <c r="BD67" t="s"/>
    </row>
    <row r="68" spans="1:56">
      <c r="A68" t="s">
        <v>56</v>
      </c>
      <c r="B68" t="s">
        <v>57</v>
      </c>
      <c r="C68" t="s">
        <v>58</v>
      </c>
      <c r="D68" t="n">
        <v>2</v>
      </c>
      <c r="E68" t="s">
        <v>181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78</v>
      </c>
      <c r="O68" t="s">
        <v>65</v>
      </c>
      <c r="P68" t="s">
        <v>181</v>
      </c>
      <c r="Q68" t="s"/>
      <c r="R68" t="s">
        <v>79</v>
      </c>
      <c r="S68" t="s">
        <v>182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HYPERLINK("https://hotel-media.eclerx.com/savepage/tk_15481384884317741_sr_1278.html","info")</f>
        <v/>
      </c>
      <c r="AA68" t="n">
        <v>-2119368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244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2119368</v>
      </c>
      <c r="AZ68" t="s">
        <v>183</v>
      </c>
      <c r="BA68" t="s"/>
      <c r="BB68" t="n">
        <v>29957</v>
      </c>
      <c r="BC68" t="n">
        <v>46.20025623519599</v>
      </c>
      <c r="BD68" t="n">
        <v>46.20025623519599</v>
      </c>
    </row>
    <row r="69" spans="1:56">
      <c r="A69" t="s">
        <v>56</v>
      </c>
      <c r="B69" t="s">
        <v>57</v>
      </c>
      <c r="C69" t="s">
        <v>58</v>
      </c>
      <c r="D69" t="n">
        <v>2</v>
      </c>
      <c r="E69" t="s">
        <v>184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185</v>
      </c>
      <c r="O69" t="s">
        <v>65</v>
      </c>
      <c r="P69" t="s">
        <v>184</v>
      </c>
      <c r="Q69" t="s"/>
      <c r="R69" t="s">
        <v>89</v>
      </c>
      <c r="S69" t="s">
        <v>186</v>
      </c>
      <c r="T69" t="s">
        <v>68</v>
      </c>
      <c r="U69" t="s">
        <v>69</v>
      </c>
      <c r="V69" t="s"/>
      <c r="W69" t="s">
        <v>70</v>
      </c>
      <c r="X69" t="s"/>
      <c r="Y69" t="s">
        <v>71</v>
      </c>
      <c r="Z69">
        <f>HYPERLINK("https://hotel-media.eclerx.com/savepage/tk_15481384504232783_sr_1278.html","info")</f>
        <v/>
      </c>
      <c r="AA69" t="n">
        <v>-10132819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186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10132819</v>
      </c>
      <c r="AZ69" t="s"/>
      <c r="BA69" t="s"/>
      <c r="BB69" t="n">
        <v>46344</v>
      </c>
      <c r="BC69" t="s"/>
      <c r="BD69" t="s"/>
    </row>
    <row r="70" spans="1:56">
      <c r="A70" t="s">
        <v>56</v>
      </c>
      <c r="B70" t="s">
        <v>57</v>
      </c>
      <c r="C70" t="s">
        <v>58</v>
      </c>
      <c r="D70" t="n">
        <v>2</v>
      </c>
      <c r="E70" t="s">
        <v>184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185</v>
      </c>
      <c r="O70" t="s">
        <v>65</v>
      </c>
      <c r="P70" t="s">
        <v>184</v>
      </c>
      <c r="Q70" t="s"/>
      <c r="R70" t="s">
        <v>89</v>
      </c>
      <c r="S70" t="s">
        <v>186</v>
      </c>
      <c r="T70" t="s">
        <v>68</v>
      </c>
      <c r="U70" t="s">
        <v>69</v>
      </c>
      <c r="V70" t="s"/>
      <c r="W70" t="s">
        <v>70</v>
      </c>
      <c r="X70" t="s"/>
      <c r="Y70" t="s">
        <v>71</v>
      </c>
      <c r="Z70">
        <f>HYPERLINK("https://hotel-media.eclerx.com/savepage/tk_15481384504232783_sr_1278.html","info")</f>
        <v/>
      </c>
      <c r="AA70" t="n">
        <v>-1773054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186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1773054</v>
      </c>
      <c r="AZ70" t="s">
        <v>187</v>
      </c>
      <c r="BA70" t="s"/>
      <c r="BB70" t="n">
        <v>46344</v>
      </c>
      <c r="BC70" t="n">
        <v>46.21513099546802</v>
      </c>
      <c r="BD70" t="n">
        <v>46.21513099546802</v>
      </c>
    </row>
    <row r="71" spans="1:56">
      <c r="A71" t="s">
        <v>56</v>
      </c>
      <c r="B71" t="s">
        <v>57</v>
      </c>
      <c r="C71" t="s">
        <v>58</v>
      </c>
      <c r="D71" t="n">
        <v>2</v>
      </c>
      <c r="E71" t="s">
        <v>188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>
        <v>101</v>
      </c>
      <c r="O71" t="s">
        <v>65</v>
      </c>
      <c r="P71" t="s">
        <v>188</v>
      </c>
      <c r="Q71" t="s"/>
      <c r="R71" t="s">
        <v>89</v>
      </c>
      <c r="S71" t="s">
        <v>189</v>
      </c>
      <c r="T71" t="s">
        <v>68</v>
      </c>
      <c r="U71" t="s">
        <v>69</v>
      </c>
      <c r="V71" t="s"/>
      <c r="W71" t="s">
        <v>94</v>
      </c>
      <c r="X71" t="s"/>
      <c r="Y71" t="s">
        <v>71</v>
      </c>
      <c r="Z71">
        <f>HYPERLINK("https://hotel-media.eclerx.com/savepage/tk_15481383581401746_sr_1278.html","info")</f>
        <v/>
      </c>
      <c r="AA71" t="n">
        <v>-10132750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45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10132750</v>
      </c>
      <c r="AZ71" t="s"/>
      <c r="BA71" t="s"/>
      <c r="BB71" t="n">
        <v>65359</v>
      </c>
      <c r="BC71" t="n">
        <v>0</v>
      </c>
      <c r="BD71" t="n">
        <v>0</v>
      </c>
    </row>
    <row r="72" spans="1:56">
      <c r="A72" t="s">
        <v>56</v>
      </c>
      <c r="B72" t="s">
        <v>57</v>
      </c>
      <c r="C72" t="s">
        <v>58</v>
      </c>
      <c r="D72" t="n">
        <v>2</v>
      </c>
      <c r="E72" t="s">
        <v>148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101</v>
      </c>
      <c r="O72" t="s">
        <v>65</v>
      </c>
      <c r="P72" t="s">
        <v>148</v>
      </c>
      <c r="Q72" t="s"/>
      <c r="R72" t="s">
        <v>79</v>
      </c>
      <c r="S72" t="s">
        <v>149</v>
      </c>
      <c r="T72" t="s">
        <v>68</v>
      </c>
      <c r="U72" t="s">
        <v>69</v>
      </c>
      <c r="V72" t="s"/>
      <c r="W72" t="s">
        <v>70</v>
      </c>
      <c r="X72" t="s"/>
      <c r="Y72" t="s">
        <v>71</v>
      </c>
      <c r="Z72">
        <f>HYPERLINK("https://hotel-media.eclerx.com/savepage/tk_15481383817292607_sr_1278.html","info")</f>
        <v/>
      </c>
      <c r="AA72" t="n">
        <v>-10132849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81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10132849</v>
      </c>
      <c r="AZ72" t="s"/>
      <c r="BA72" t="s"/>
      <c r="BB72" t="n">
        <v>65056</v>
      </c>
      <c r="BC72" t="s"/>
      <c r="BD72" t="s"/>
    </row>
    <row r="73" spans="1:56">
      <c r="A73" t="s">
        <v>56</v>
      </c>
      <c r="B73" t="s">
        <v>57</v>
      </c>
      <c r="C73" t="s">
        <v>58</v>
      </c>
      <c r="D73" t="n">
        <v>2</v>
      </c>
      <c r="E73" t="s">
        <v>148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101</v>
      </c>
      <c r="O73" t="s">
        <v>65</v>
      </c>
      <c r="P73" t="s">
        <v>148</v>
      </c>
      <c r="Q73" t="s"/>
      <c r="R73" t="s">
        <v>79</v>
      </c>
      <c r="S73" t="s">
        <v>149</v>
      </c>
      <c r="T73" t="s">
        <v>68</v>
      </c>
      <c r="U73" t="s">
        <v>69</v>
      </c>
      <c r="V73" t="s"/>
      <c r="W73" t="s">
        <v>70</v>
      </c>
      <c r="X73" t="s"/>
      <c r="Y73" t="s">
        <v>71</v>
      </c>
      <c r="Z73">
        <f>HYPERLINK("https://hotel-media.eclerx.com/savepage/tk_15481383817292607_sr_1278.html","info")</f>
        <v/>
      </c>
      <c r="AA73" t="n">
        <v>-528747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81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528747</v>
      </c>
      <c r="AZ73" t="s">
        <v>150</v>
      </c>
      <c r="BA73" t="s"/>
      <c r="BB73" t="n">
        <v>65056</v>
      </c>
      <c r="BC73" t="n">
        <v>46.2094366108436</v>
      </c>
      <c r="BD73" t="n">
        <v>46.2094366108436</v>
      </c>
    </row>
    <row r="74" spans="1:56">
      <c r="A74" t="s">
        <v>56</v>
      </c>
      <c r="B74" t="s">
        <v>57</v>
      </c>
      <c r="C74" t="s">
        <v>58</v>
      </c>
      <c r="D74" t="n">
        <v>2</v>
      </c>
      <c r="E74" t="s">
        <v>190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78</v>
      </c>
      <c r="O74" t="s">
        <v>65</v>
      </c>
      <c r="P74" t="s">
        <v>190</v>
      </c>
      <c r="Q74" t="s"/>
      <c r="R74" t="s">
        <v>89</v>
      </c>
      <c r="S74" t="s">
        <v>191</v>
      </c>
      <c r="T74" t="s">
        <v>68</v>
      </c>
      <c r="U74" t="s">
        <v>69</v>
      </c>
      <c r="V74" t="s"/>
      <c r="W74" t="s">
        <v>94</v>
      </c>
      <c r="X74" t="s"/>
      <c r="Y74" t="s">
        <v>71</v>
      </c>
      <c r="Z74">
        <f>HYPERLINK("https://hotel-media.eclerx.com/savepage/tk_154813844715439_sr_1278.html","info")</f>
        <v/>
      </c>
      <c r="AA74" t="n">
        <v>-10132882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181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10132882</v>
      </c>
      <c r="AZ74" t="s"/>
      <c r="BA74" t="s"/>
      <c r="BB74" t="n">
        <v>68697</v>
      </c>
      <c r="BC74" t="s"/>
      <c r="BD74" t="s"/>
    </row>
    <row r="75" spans="1:56">
      <c r="A75" t="s">
        <v>56</v>
      </c>
      <c r="B75" t="s">
        <v>57</v>
      </c>
      <c r="C75" t="s">
        <v>58</v>
      </c>
      <c r="D75" t="n">
        <v>2</v>
      </c>
      <c r="E75" t="s">
        <v>190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78</v>
      </c>
      <c r="O75" t="s">
        <v>65</v>
      </c>
      <c r="P75" t="s">
        <v>190</v>
      </c>
      <c r="Q75" t="s"/>
      <c r="R75" t="s">
        <v>89</v>
      </c>
      <c r="S75" t="s">
        <v>191</v>
      </c>
      <c r="T75" t="s">
        <v>68</v>
      </c>
      <c r="U75" t="s">
        <v>69</v>
      </c>
      <c r="V75" t="s"/>
      <c r="W75" t="s">
        <v>94</v>
      </c>
      <c r="X75" t="s"/>
      <c r="Y75" t="s">
        <v>71</v>
      </c>
      <c r="Z75">
        <f>HYPERLINK("https://hotel-media.eclerx.com/savepage/tk_154813844715439_sr_1278.html","info")</f>
        <v/>
      </c>
      <c r="AA75" t="n">
        <v>-2119393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181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2119393</v>
      </c>
      <c r="AZ75" t="s">
        <v>192</v>
      </c>
      <c r="BA75" t="s"/>
      <c r="BB75" t="n">
        <v>68697</v>
      </c>
      <c r="BC75" t="n">
        <v>46.20912756036797</v>
      </c>
      <c r="BD75" t="n">
        <v>46.20912756036797</v>
      </c>
    </row>
    <row r="76" spans="1:56">
      <c r="A76" t="s">
        <v>56</v>
      </c>
      <c r="B76" t="s">
        <v>57</v>
      </c>
      <c r="C76" t="s">
        <v>58</v>
      </c>
      <c r="D76" t="n">
        <v>2</v>
      </c>
      <c r="E76" t="s">
        <v>193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78</v>
      </c>
      <c r="O76" t="s">
        <v>65</v>
      </c>
      <c r="P76" t="s">
        <v>193</v>
      </c>
      <c r="Q76" t="s"/>
      <c r="R76" t="s">
        <v>79</v>
      </c>
      <c r="S76" t="s">
        <v>194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HYPERLINK("https://hotel-media.eclerx.com/savepage/tk_15481383856567867_sr_1278.html","info")</f>
        <v/>
      </c>
      <c r="AA76" t="n">
        <v>-10132932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87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10132932</v>
      </c>
      <c r="AZ76" t="s"/>
      <c r="BA76" t="s"/>
      <c r="BB76" t="n">
        <v>65252</v>
      </c>
      <c r="BC76" t="s"/>
      <c r="BD76" t="s"/>
    </row>
    <row r="77" spans="1:56">
      <c r="A77" t="s">
        <v>56</v>
      </c>
      <c r="B77" t="s">
        <v>57</v>
      </c>
      <c r="C77" t="s">
        <v>58</v>
      </c>
      <c r="D77" t="n">
        <v>2</v>
      </c>
      <c r="E77" t="s">
        <v>193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78</v>
      </c>
      <c r="O77" t="s">
        <v>65</v>
      </c>
      <c r="P77" t="s">
        <v>193</v>
      </c>
      <c r="Q77" t="s"/>
      <c r="R77" t="s">
        <v>79</v>
      </c>
      <c r="S77" t="s">
        <v>194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HYPERLINK("https://hotel-media.eclerx.com/savepage/tk_15481383856567867_sr_1278.html","info")</f>
        <v/>
      </c>
      <c r="AA77" t="n">
        <v>-5148972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87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5148972</v>
      </c>
      <c r="AZ77" t="s">
        <v>195</v>
      </c>
      <c r="BA77" t="s"/>
      <c r="BB77" t="n">
        <v>65252</v>
      </c>
      <c r="BC77" t="n">
        <v>46.206358093514</v>
      </c>
      <c r="BD77" t="n">
        <v>46.206358093514</v>
      </c>
    </row>
    <row r="78" spans="1:56">
      <c r="A78" t="s">
        <v>56</v>
      </c>
      <c r="B78" t="s">
        <v>57</v>
      </c>
      <c r="C78" t="s">
        <v>58</v>
      </c>
      <c r="D78" t="n">
        <v>2</v>
      </c>
      <c r="E78" t="s">
        <v>143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64</v>
      </c>
      <c r="O78" t="s">
        <v>65</v>
      </c>
      <c r="P78" t="s">
        <v>143</v>
      </c>
      <c r="Q78" t="s"/>
      <c r="R78" t="s">
        <v>89</v>
      </c>
      <c r="S78" t="s">
        <v>144</v>
      </c>
      <c r="T78" t="s">
        <v>68</v>
      </c>
      <c r="U78" t="s">
        <v>69</v>
      </c>
      <c r="V78" t="s"/>
      <c r="W78" t="s">
        <v>70</v>
      </c>
      <c r="X78" t="s"/>
      <c r="Y78" t="s">
        <v>71</v>
      </c>
      <c r="Z78">
        <f>HYPERLINK("https://hotel-media.eclerx.com/savepage/tk_15481384615434422_sr_1278.html","info")</f>
        <v/>
      </c>
      <c r="AA78" t="n">
        <v>-10132898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203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10132898</v>
      </c>
      <c r="AZ78" t="s"/>
      <c r="BA78" t="s"/>
      <c r="BB78" t="n">
        <v>65060</v>
      </c>
      <c r="BC78" t="s"/>
      <c r="BD78" t="s"/>
    </row>
    <row r="79" spans="1:56">
      <c r="A79" t="s">
        <v>56</v>
      </c>
      <c r="B79" t="s">
        <v>57</v>
      </c>
      <c r="C79" t="s">
        <v>58</v>
      </c>
      <c r="D79" t="n">
        <v>2</v>
      </c>
      <c r="E79" t="s">
        <v>143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64</v>
      </c>
      <c r="O79" t="s">
        <v>65</v>
      </c>
      <c r="P79" t="s">
        <v>143</v>
      </c>
      <c r="Q79" t="s"/>
      <c r="R79" t="s">
        <v>89</v>
      </c>
      <c r="S79" t="s">
        <v>144</v>
      </c>
      <c r="T79" t="s">
        <v>68</v>
      </c>
      <c r="U79" t="s">
        <v>69</v>
      </c>
      <c r="V79" t="s"/>
      <c r="W79" t="s">
        <v>70</v>
      </c>
      <c r="X79" t="s"/>
      <c r="Y79" t="s">
        <v>71</v>
      </c>
      <c r="Z79">
        <f>HYPERLINK("https://hotel-media.eclerx.com/savepage/tk_15481384615434422_sr_1278.html","info")</f>
        <v/>
      </c>
      <c r="AA79" t="n">
        <v>-547256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203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547256</v>
      </c>
      <c r="AZ79" t="s">
        <v>145</v>
      </c>
      <c r="BA79" t="s"/>
      <c r="BB79" t="n">
        <v>65060</v>
      </c>
      <c r="BC79" t="n">
        <v>46.21535556633211</v>
      </c>
      <c r="BD79" t="n">
        <v>46.21535556633211</v>
      </c>
    </row>
    <row r="80" spans="1:56">
      <c r="A80" t="s">
        <v>56</v>
      </c>
      <c r="B80" t="s">
        <v>57</v>
      </c>
      <c r="C80" t="s">
        <v>58</v>
      </c>
      <c r="D80" t="n">
        <v>2</v>
      </c>
      <c r="E80" t="s">
        <v>196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121</v>
      </c>
      <c r="O80" t="s">
        <v>65</v>
      </c>
      <c r="P80" t="s">
        <v>196</v>
      </c>
      <c r="Q80" t="s"/>
      <c r="R80" t="s">
        <v>79</v>
      </c>
      <c r="S80" t="s">
        <v>197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HYPERLINK("https://hotel-media.eclerx.com/savepage/tk_15481384812340722_sr_1278.html","info")</f>
        <v/>
      </c>
      <c r="AA80" t="n">
        <v>-10132753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233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10132753</v>
      </c>
      <c r="AZ80" t="s"/>
      <c r="BA80" t="s"/>
      <c r="BB80" t="n">
        <v>1530791</v>
      </c>
      <c r="BC80" t="n">
        <v>0</v>
      </c>
      <c r="BD80" t="n">
        <v>0</v>
      </c>
    </row>
    <row r="81" spans="1:56">
      <c r="A81" t="s">
        <v>56</v>
      </c>
      <c r="B81" t="s">
        <v>57</v>
      </c>
      <c r="C81" t="s">
        <v>58</v>
      </c>
      <c r="D81" t="n">
        <v>2</v>
      </c>
      <c r="E81" t="s">
        <v>198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64</v>
      </c>
      <c r="O81" t="s">
        <v>65</v>
      </c>
      <c r="P81" t="s">
        <v>198</v>
      </c>
      <c r="Q81" t="s"/>
      <c r="R81" t="s">
        <v>89</v>
      </c>
      <c r="S81" t="s">
        <v>199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HYPERLINK("https://hotel-media.eclerx.com/savepage/tk_15481383515842295_sr_1278.html","info")</f>
        <v/>
      </c>
      <c r="AA81" t="n">
        <v>-10132874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35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10132874</v>
      </c>
      <c r="AZ81" t="s"/>
      <c r="BA81" t="s"/>
      <c r="BB81" t="n">
        <v>73534</v>
      </c>
      <c r="BC81" t="s"/>
      <c r="BD81" t="s"/>
    </row>
    <row r="82" spans="1:56">
      <c r="A82" t="s">
        <v>56</v>
      </c>
      <c r="B82" t="s">
        <v>57</v>
      </c>
      <c r="C82" t="s">
        <v>58</v>
      </c>
      <c r="D82" t="n">
        <v>2</v>
      </c>
      <c r="E82" t="s">
        <v>198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64</v>
      </c>
      <c r="O82" t="s">
        <v>65</v>
      </c>
      <c r="P82" t="s">
        <v>198</v>
      </c>
      <c r="Q82" t="s"/>
      <c r="R82" t="s">
        <v>89</v>
      </c>
      <c r="S82" t="s">
        <v>199</v>
      </c>
      <c r="T82" t="s">
        <v>68</v>
      </c>
      <c r="U82" t="s">
        <v>69</v>
      </c>
      <c r="V82" t="s"/>
      <c r="W82" t="s">
        <v>70</v>
      </c>
      <c r="X82" t="s"/>
      <c r="Y82" t="s">
        <v>71</v>
      </c>
      <c r="Z82">
        <f>HYPERLINK("https://hotel-media.eclerx.com/savepage/tk_15481383515842295_sr_1278.html","info")</f>
        <v/>
      </c>
      <c r="AA82" t="n">
        <v>-528804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35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528804</v>
      </c>
      <c r="AZ82" t="s">
        <v>200</v>
      </c>
      <c r="BA82" t="s"/>
      <c r="BB82" t="n">
        <v>73534</v>
      </c>
      <c r="BC82" t="n">
        <v>46.20036112531203</v>
      </c>
      <c r="BD82" t="n">
        <v>46.20036112531203</v>
      </c>
    </row>
    <row r="83" spans="1:56">
      <c r="A83" t="s">
        <v>56</v>
      </c>
      <c r="B83" t="s">
        <v>57</v>
      </c>
      <c r="C83" t="s">
        <v>58</v>
      </c>
      <c r="D83" t="n">
        <v>2</v>
      </c>
      <c r="E83" t="s">
        <v>201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64</v>
      </c>
      <c r="O83" t="s">
        <v>65</v>
      </c>
      <c r="P83" t="s">
        <v>201</v>
      </c>
      <c r="Q83" t="s"/>
      <c r="R83" t="s">
        <v>66</v>
      </c>
      <c r="S83" t="s">
        <v>202</v>
      </c>
      <c r="T83" t="s">
        <v>68</v>
      </c>
      <c r="U83" t="s">
        <v>69</v>
      </c>
      <c r="V83" t="s"/>
      <c r="W83" t="s">
        <v>70</v>
      </c>
      <c r="X83" t="s"/>
      <c r="Y83" t="s">
        <v>71</v>
      </c>
      <c r="Z83">
        <f>HYPERLINK("https://hotel-media.eclerx.com/savepage/tk_15481383968238263_sr_1278.html","info")</f>
        <v/>
      </c>
      <c r="AA83" t="n">
        <v>-10132769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104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10132769</v>
      </c>
      <c r="AZ83" t="s"/>
      <c r="BA83" t="s"/>
      <c r="BB83" t="n">
        <v>72374</v>
      </c>
      <c r="BC83" t="n">
        <v>0</v>
      </c>
      <c r="BD83" t="n">
        <v>0</v>
      </c>
    </row>
    <row r="84" spans="1:56">
      <c r="A84" t="s">
        <v>56</v>
      </c>
      <c r="B84" t="s">
        <v>57</v>
      </c>
      <c r="C84" t="s">
        <v>58</v>
      </c>
      <c r="D84" t="n">
        <v>2</v>
      </c>
      <c r="E84" t="s">
        <v>203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83</v>
      </c>
      <c r="O84" t="s">
        <v>65</v>
      </c>
      <c r="P84" t="s">
        <v>203</v>
      </c>
      <c r="Q84" t="s"/>
      <c r="R84" t="s">
        <v>63</v>
      </c>
      <c r="S84" t="s">
        <v>204</v>
      </c>
      <c r="T84" t="s">
        <v>68</v>
      </c>
      <c r="U84" t="s">
        <v>69</v>
      </c>
      <c r="V84" t="s"/>
      <c r="W84" t="s">
        <v>70</v>
      </c>
      <c r="X84" t="s"/>
      <c r="Y84" t="s">
        <v>71</v>
      </c>
      <c r="Z84">
        <f>HYPERLINK("https://hotel-media.eclerx.com/savepage/tk_15481384242405686_sr_1278.html","info")</f>
        <v/>
      </c>
      <c r="AA84" t="n">
        <v>-10132746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146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10132746</v>
      </c>
      <c r="AZ84" t="s"/>
      <c r="BA84" t="s"/>
      <c r="BB84" t="n">
        <v>2992915</v>
      </c>
      <c r="BC84" t="s"/>
      <c r="BD84" t="s"/>
    </row>
    <row r="85" spans="1:56">
      <c r="A85" t="s">
        <v>56</v>
      </c>
      <c r="B85" t="s">
        <v>57</v>
      </c>
      <c r="C85" t="s">
        <v>58</v>
      </c>
      <c r="D85" t="n">
        <v>2</v>
      </c>
      <c r="E85" t="s">
        <v>205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121</v>
      </c>
      <c r="O85" t="s">
        <v>65</v>
      </c>
      <c r="P85" t="s">
        <v>205</v>
      </c>
      <c r="Q85" t="s"/>
      <c r="R85" t="s">
        <v>63</v>
      </c>
      <c r="S85" t="s">
        <v>206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HYPERLINK("https://hotel-media.eclerx.com/savepage/tk_15481385080852225_sr_1278.html","info")</f>
        <v/>
      </c>
      <c r="AA85" t="n">
        <v>-912390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274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912390</v>
      </c>
      <c r="AZ85" t="s">
        <v>207</v>
      </c>
      <c r="BA85" t="s"/>
      <c r="BB85" t="n">
        <v>360736</v>
      </c>
      <c r="BC85" t="n">
        <v>46.1924056163759</v>
      </c>
      <c r="BD85" t="n">
        <v>46.1924056163759</v>
      </c>
    </row>
    <row r="86" spans="1:56">
      <c r="A86" t="s">
        <v>56</v>
      </c>
      <c r="B86" t="s">
        <v>57</v>
      </c>
      <c r="C86" t="s">
        <v>58</v>
      </c>
      <c r="D86" t="n">
        <v>2</v>
      </c>
      <c r="E86" t="s">
        <v>205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121</v>
      </c>
      <c r="O86" t="s">
        <v>65</v>
      </c>
      <c r="P86" t="s">
        <v>205</v>
      </c>
      <c r="Q86" t="s"/>
      <c r="R86" t="s">
        <v>63</v>
      </c>
      <c r="S86" t="s">
        <v>206</v>
      </c>
      <c r="T86" t="s">
        <v>68</v>
      </c>
      <c r="U86" t="s">
        <v>69</v>
      </c>
      <c r="V86" t="s"/>
      <c r="W86" t="s">
        <v>70</v>
      </c>
      <c r="X86" t="s"/>
      <c r="Y86" t="s">
        <v>71</v>
      </c>
      <c r="Z86">
        <f>HYPERLINK("https://hotel-media.eclerx.com/savepage/tk_15481385080852225_sr_1278.html","info")</f>
        <v/>
      </c>
      <c r="AA86" t="n">
        <v>-10132927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274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10132927</v>
      </c>
      <c r="AZ86" t="s"/>
      <c r="BA86" t="s"/>
      <c r="BB86" t="n">
        <v>360736</v>
      </c>
      <c r="BC86" t="s"/>
      <c r="BD86" t="s"/>
    </row>
    <row r="87" spans="1:56">
      <c r="A87" t="s">
        <v>56</v>
      </c>
      <c r="B87" t="s">
        <v>57</v>
      </c>
      <c r="C87" t="s">
        <v>58</v>
      </c>
      <c r="D87" t="n">
        <v>2</v>
      </c>
      <c r="E87" t="s">
        <v>85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64</v>
      </c>
      <c r="O87" t="s">
        <v>65</v>
      </c>
      <c r="P87" t="s">
        <v>85</v>
      </c>
      <c r="Q87" t="s"/>
      <c r="R87" t="s">
        <v>79</v>
      </c>
      <c r="S87" t="s">
        <v>86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HYPERLINK("https://hotel-media.eclerx.com/savepage/tk_15481384818916452_sr_1278.html","info")</f>
        <v/>
      </c>
      <c r="AA87" t="n">
        <v>-10132878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234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10132878</v>
      </c>
      <c r="AZ87" t="s"/>
      <c r="BA87" t="s"/>
      <c r="BB87" t="n">
        <v>69974</v>
      </c>
      <c r="BC87" t="s"/>
      <c r="BD87" t="s"/>
    </row>
    <row r="88" spans="1:56">
      <c r="A88" t="s">
        <v>56</v>
      </c>
      <c r="B88" t="s">
        <v>57</v>
      </c>
      <c r="C88" t="s">
        <v>58</v>
      </c>
      <c r="D88" t="n">
        <v>2</v>
      </c>
      <c r="E88" t="s">
        <v>85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64</v>
      </c>
      <c r="O88" t="s">
        <v>65</v>
      </c>
      <c r="P88" t="s">
        <v>85</v>
      </c>
      <c r="Q88" t="s"/>
      <c r="R88" t="s">
        <v>79</v>
      </c>
      <c r="S88" t="s">
        <v>86</v>
      </c>
      <c r="T88" t="s">
        <v>68</v>
      </c>
      <c r="U88" t="s">
        <v>69</v>
      </c>
      <c r="V88" t="s"/>
      <c r="W88" t="s">
        <v>70</v>
      </c>
      <c r="X88" t="s"/>
      <c r="Y88" t="s">
        <v>71</v>
      </c>
      <c r="Z88">
        <f>HYPERLINK("https://hotel-media.eclerx.com/savepage/tk_15481384818916452_sr_1278.html","info")</f>
        <v/>
      </c>
      <c r="AA88" t="n">
        <v>-2722784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234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2722784</v>
      </c>
      <c r="AZ88" t="s">
        <v>87</v>
      </c>
      <c r="BA88" t="s"/>
      <c r="BB88" t="n">
        <v>69974</v>
      </c>
      <c r="BC88" t="n">
        <v>46.20731312986114</v>
      </c>
      <c r="BD88" t="n">
        <v>46.20731312986114</v>
      </c>
    </row>
    <row r="89" spans="1:56">
      <c r="A89" t="s">
        <v>56</v>
      </c>
      <c r="B89" t="s">
        <v>57</v>
      </c>
      <c r="C89" t="s">
        <v>58</v>
      </c>
      <c r="D89" t="n">
        <v>2</v>
      </c>
      <c r="E89" t="s">
        <v>208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101</v>
      </c>
      <c r="O89" t="s">
        <v>65</v>
      </c>
      <c r="P89" t="s">
        <v>208</v>
      </c>
      <c r="Q89" t="s"/>
      <c r="R89" t="s">
        <v>89</v>
      </c>
      <c r="S89" t="s">
        <v>209</v>
      </c>
      <c r="T89" t="s">
        <v>68</v>
      </c>
      <c r="U89" t="s">
        <v>69</v>
      </c>
      <c r="V89" t="s"/>
      <c r="W89" t="s">
        <v>94</v>
      </c>
      <c r="X89" t="s"/>
      <c r="Y89" t="s">
        <v>71</v>
      </c>
      <c r="Z89">
        <f>HYPERLINK("https://hotel-media.eclerx.com/savepage/tk_15481384484582245_sr_1278.html","info")</f>
        <v/>
      </c>
      <c r="AA89" t="n">
        <v>-10132855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183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10132855</v>
      </c>
      <c r="AZ89" t="s"/>
      <c r="BA89" t="s"/>
      <c r="BB89" t="n">
        <v>173341</v>
      </c>
      <c r="BC89" t="s"/>
      <c r="BD89" t="s"/>
    </row>
    <row r="90" spans="1:56">
      <c r="A90" t="s">
        <v>56</v>
      </c>
      <c r="B90" t="s">
        <v>57</v>
      </c>
      <c r="C90" t="s">
        <v>58</v>
      </c>
      <c r="D90" t="n">
        <v>2</v>
      </c>
      <c r="E90" t="s">
        <v>208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101</v>
      </c>
      <c r="O90" t="s">
        <v>65</v>
      </c>
      <c r="P90" t="s">
        <v>208</v>
      </c>
      <c r="Q90" t="s"/>
      <c r="R90" t="s">
        <v>89</v>
      </c>
      <c r="S90" t="s">
        <v>209</v>
      </c>
      <c r="T90" t="s">
        <v>68</v>
      </c>
      <c r="U90" t="s">
        <v>69</v>
      </c>
      <c r="V90" t="s"/>
      <c r="W90" t="s">
        <v>94</v>
      </c>
      <c r="X90" t="s"/>
      <c r="Y90" t="s">
        <v>71</v>
      </c>
      <c r="Z90">
        <f>HYPERLINK("https://hotel-media.eclerx.com/savepage/tk_15481384484582245_sr_1278.html","info")</f>
        <v/>
      </c>
      <c r="AA90" t="n">
        <v>-5177099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183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5177099</v>
      </c>
      <c r="AZ90" t="s">
        <v>210</v>
      </c>
      <c r="BA90" t="s"/>
      <c r="BB90" t="n">
        <v>173341</v>
      </c>
      <c r="BC90" t="n">
        <v>46.2099182806403</v>
      </c>
      <c r="BD90" t="n">
        <v>46.2099182806403</v>
      </c>
    </row>
    <row r="91" spans="1:56">
      <c r="A91" t="s">
        <v>56</v>
      </c>
      <c r="B91" t="s">
        <v>57</v>
      </c>
      <c r="C91" t="s">
        <v>58</v>
      </c>
      <c r="D91" t="n">
        <v>2</v>
      </c>
      <c r="E91" t="s">
        <v>211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/>
      <c r="O91" t="s">
        <v>65</v>
      </c>
      <c r="P91" t="s">
        <v>211</v>
      </c>
      <c r="Q91" t="s"/>
      <c r="R91" t="s">
        <v>63</v>
      </c>
      <c r="S91" t="s"/>
      <c r="T91" t="s"/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HYPERLINK("https://hotel-media.eclerx.com/savepage/tk_15481384262023137_sr_1278.html","info")</f>
        <v/>
      </c>
      <c r="AA91" t="n">
        <v>-5148974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149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5148974</v>
      </c>
      <c r="AZ91" t="s">
        <v>212</v>
      </c>
      <c r="BA91" t="s"/>
      <c r="BB91" t="n">
        <v>877951</v>
      </c>
      <c r="BC91" t="n">
        <v>46.2068980230641</v>
      </c>
      <c r="BD91" t="n">
        <v>46.2068980230641</v>
      </c>
    </row>
    <row r="92" spans="1:56">
      <c r="A92" t="s">
        <v>56</v>
      </c>
      <c r="B92" t="s">
        <v>57</v>
      </c>
      <c r="C92" t="s">
        <v>58</v>
      </c>
      <c r="D92" t="n">
        <v>2</v>
      </c>
      <c r="E92" t="s">
        <v>213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214</v>
      </c>
      <c r="O92" t="s">
        <v>65</v>
      </c>
      <c r="P92" t="s">
        <v>213</v>
      </c>
      <c r="Q92" t="s"/>
      <c r="R92" t="s">
        <v>97</v>
      </c>
      <c r="S92" t="s">
        <v>215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HYPERLINK("https://hotel-media.eclerx.com/savepage/tk_15481384392762704_sr_1278.html","info")</f>
        <v/>
      </c>
      <c r="AA92" t="n">
        <v>-10132777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169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10132777</v>
      </c>
      <c r="AZ92" t="s"/>
      <c r="BA92" t="s"/>
      <c r="BB92" t="n">
        <v>58710</v>
      </c>
      <c r="BC92" t="n">
        <v>0</v>
      </c>
      <c r="BD92" t="n">
        <v>0</v>
      </c>
    </row>
    <row r="93" spans="1:56">
      <c r="A93" t="s">
        <v>56</v>
      </c>
      <c r="B93" t="s">
        <v>57</v>
      </c>
      <c r="C93" t="s">
        <v>58</v>
      </c>
      <c r="D93" t="n">
        <v>2</v>
      </c>
      <c r="E93" t="s">
        <v>216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>
        <v>64</v>
      </c>
      <c r="O93" t="s">
        <v>65</v>
      </c>
      <c r="P93" t="s">
        <v>216</v>
      </c>
      <c r="Q93" t="s"/>
      <c r="R93" t="s">
        <v>79</v>
      </c>
      <c r="S93" t="s">
        <v>217</v>
      </c>
      <c r="T93" t="s">
        <v>68</v>
      </c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HYPERLINK("https://hotel-media.eclerx.com/savepage/tk_1548138487774158_sr_1278.html","info")</f>
        <v/>
      </c>
      <c r="AA93" t="n">
        <v>-10132846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243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10132846</v>
      </c>
      <c r="AZ93" t="s"/>
      <c r="BA93" t="s"/>
      <c r="BB93" t="n">
        <v>29790</v>
      </c>
      <c r="BC93" t="s"/>
      <c r="BD93" t="s"/>
    </row>
    <row r="94" spans="1:56">
      <c r="A94" t="s">
        <v>56</v>
      </c>
      <c r="B94" t="s">
        <v>57</v>
      </c>
      <c r="C94" t="s">
        <v>58</v>
      </c>
      <c r="D94" t="n">
        <v>2</v>
      </c>
      <c r="E94" t="s">
        <v>216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64</v>
      </c>
      <c r="O94" t="s">
        <v>65</v>
      </c>
      <c r="P94" t="s">
        <v>216</v>
      </c>
      <c r="Q94" t="s"/>
      <c r="R94" t="s">
        <v>79</v>
      </c>
      <c r="S94" t="s">
        <v>217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HYPERLINK("https://hotel-media.eclerx.com/savepage/tk_1548138487774158_sr_1278.html","info")</f>
        <v/>
      </c>
      <c r="AA94" t="n">
        <v>-2119357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243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2119357</v>
      </c>
      <c r="AZ94" t="s">
        <v>218</v>
      </c>
      <c r="BA94" t="s"/>
      <c r="BB94" t="n">
        <v>29790</v>
      </c>
      <c r="BC94" t="n">
        <v>46.20159937048489</v>
      </c>
      <c r="BD94" t="n">
        <v>46.20159937048489</v>
      </c>
    </row>
    <row r="95" spans="1:56">
      <c r="A95" t="s">
        <v>56</v>
      </c>
      <c r="B95" t="s">
        <v>57</v>
      </c>
      <c r="C95" t="s">
        <v>58</v>
      </c>
      <c r="D95" t="n">
        <v>2</v>
      </c>
      <c r="E95" t="s">
        <v>219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64</v>
      </c>
      <c r="O95" t="s">
        <v>65</v>
      </c>
      <c r="P95" t="s">
        <v>219</v>
      </c>
      <c r="Q95" t="s"/>
      <c r="R95" t="s">
        <v>79</v>
      </c>
      <c r="S95" t="s">
        <v>220</v>
      </c>
      <c r="T95" t="s">
        <v>68</v>
      </c>
      <c r="U95" t="s">
        <v>69</v>
      </c>
      <c r="V95" t="s"/>
      <c r="W95" t="s">
        <v>70</v>
      </c>
      <c r="X95" t="s"/>
      <c r="Y95" t="s">
        <v>71</v>
      </c>
      <c r="Z95">
        <f>HYPERLINK("https://hotel-media.eclerx.com/savepage/tk_15481384851568055_sr_1278.html","info")</f>
        <v/>
      </c>
      <c r="AA95" t="n">
        <v>-10132748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239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10132748</v>
      </c>
      <c r="AZ95" t="s"/>
      <c r="BA95" t="s"/>
      <c r="BB95" t="n">
        <v>182119</v>
      </c>
      <c r="BC95" t="n">
        <v>0</v>
      </c>
      <c r="BD95" t="n">
        <v>0</v>
      </c>
    </row>
    <row r="96" spans="1:56">
      <c r="A96" t="s">
        <v>56</v>
      </c>
      <c r="B96" t="s">
        <v>57</v>
      </c>
      <c r="C96" t="s">
        <v>58</v>
      </c>
      <c r="D96" t="n">
        <v>2</v>
      </c>
      <c r="E96" t="s">
        <v>216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64</v>
      </c>
      <c r="O96" t="s">
        <v>65</v>
      </c>
      <c r="P96" t="s">
        <v>216</v>
      </c>
      <c r="Q96" t="s"/>
      <c r="R96" t="s">
        <v>79</v>
      </c>
      <c r="S96" t="s">
        <v>217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HYPERLINK("https://hotel-media.eclerx.com/savepage/tk_15481383896022782_sr_1278.html","info")</f>
        <v/>
      </c>
      <c r="AA96" t="n">
        <v>-10132846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93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10132846</v>
      </c>
      <c r="AZ96" t="s"/>
      <c r="BA96" t="s"/>
      <c r="BB96" t="n">
        <v>29790</v>
      </c>
      <c r="BC96" t="s"/>
      <c r="BD96" t="s"/>
    </row>
    <row r="97" spans="1:56">
      <c r="A97" t="s">
        <v>56</v>
      </c>
      <c r="B97" t="s">
        <v>57</v>
      </c>
      <c r="C97" t="s">
        <v>58</v>
      </c>
      <c r="D97" t="n">
        <v>2</v>
      </c>
      <c r="E97" t="s">
        <v>216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64</v>
      </c>
      <c r="O97" t="s">
        <v>65</v>
      </c>
      <c r="P97" t="s">
        <v>216</v>
      </c>
      <c r="Q97" t="s"/>
      <c r="R97" t="s">
        <v>79</v>
      </c>
      <c r="S97" t="s">
        <v>217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HYPERLINK("https://hotel-media.eclerx.com/savepage/tk_15481383896022782_sr_1278.html","info")</f>
        <v/>
      </c>
      <c r="AA97" t="n">
        <v>-2119357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93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2119357</v>
      </c>
      <c r="AZ97" t="s">
        <v>218</v>
      </c>
      <c r="BA97" t="s"/>
      <c r="BB97" t="n">
        <v>29790</v>
      </c>
      <c r="BC97" t="n">
        <v>46.20159937048489</v>
      </c>
      <c r="BD97" t="n">
        <v>46.20159937048489</v>
      </c>
    </row>
    <row r="98" spans="1:56">
      <c r="A98" t="s">
        <v>56</v>
      </c>
      <c r="B98" t="s">
        <v>57</v>
      </c>
      <c r="C98" t="s">
        <v>58</v>
      </c>
      <c r="D98" t="n">
        <v>2</v>
      </c>
      <c r="E98" t="s">
        <v>213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214</v>
      </c>
      <c r="O98" t="s">
        <v>65</v>
      </c>
      <c r="P98" t="s">
        <v>213</v>
      </c>
      <c r="Q98" t="s"/>
      <c r="R98" t="s">
        <v>97</v>
      </c>
      <c r="S98" t="s">
        <v>215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HYPERLINK("https://hotel-media.eclerx.com/savepage/tk_154813834110402_sr_1278.html","info")</f>
        <v/>
      </c>
      <c r="AA98" t="n">
        <v>-10132777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19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10132777</v>
      </c>
      <c r="AZ98" t="s"/>
      <c r="BA98" t="s"/>
      <c r="BB98" t="n">
        <v>58710</v>
      </c>
      <c r="BC98" t="n">
        <v>0</v>
      </c>
      <c r="BD98" t="n">
        <v>0</v>
      </c>
    </row>
    <row r="99" spans="1:56">
      <c r="A99" t="s">
        <v>56</v>
      </c>
      <c r="B99" t="s">
        <v>57</v>
      </c>
      <c r="C99" t="s">
        <v>58</v>
      </c>
      <c r="D99" t="n">
        <v>2</v>
      </c>
      <c r="E99" t="s">
        <v>221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78</v>
      </c>
      <c r="O99" t="s">
        <v>65</v>
      </c>
      <c r="P99" t="s">
        <v>221</v>
      </c>
      <c r="Q99" t="s"/>
      <c r="R99" t="s">
        <v>79</v>
      </c>
      <c r="S99" t="s">
        <v>222</v>
      </c>
      <c r="T99" t="s">
        <v>68</v>
      </c>
      <c r="U99" t="s">
        <v>69</v>
      </c>
      <c r="V99" t="s"/>
      <c r="W99" t="s">
        <v>70</v>
      </c>
      <c r="X99" t="s"/>
      <c r="Y99" t="s">
        <v>71</v>
      </c>
      <c r="Z99">
        <f>HYPERLINK("https://hotel-media.eclerx.com/savepage/tk_154813837910498_sr_1278.html","info")</f>
        <v/>
      </c>
      <c r="AA99" t="n">
        <v>-10132809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77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10132809</v>
      </c>
      <c r="AZ99" t="s"/>
      <c r="BA99" t="s"/>
      <c r="BB99" t="n">
        <v>65046</v>
      </c>
      <c r="BC99" t="s"/>
      <c r="BD99" t="s"/>
    </row>
    <row r="100" spans="1:56">
      <c r="A100" t="s">
        <v>56</v>
      </c>
      <c r="B100" t="s">
        <v>57</v>
      </c>
      <c r="C100" t="s">
        <v>58</v>
      </c>
      <c r="D100" t="n">
        <v>2</v>
      </c>
      <c r="E100" t="s">
        <v>221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78</v>
      </c>
      <c r="O100" t="s">
        <v>65</v>
      </c>
      <c r="P100" t="s">
        <v>221</v>
      </c>
      <c r="Q100" t="s"/>
      <c r="R100" t="s">
        <v>79</v>
      </c>
      <c r="S100" t="s">
        <v>222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HYPERLINK("https://hotel-media.eclerx.com/savepage/tk_154813837910498_sr_1278.html","info")</f>
        <v/>
      </c>
      <c r="AA100" t="n">
        <v>-547195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77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547195</v>
      </c>
      <c r="AZ100" t="s">
        <v>223</v>
      </c>
      <c r="BA100" t="s"/>
      <c r="BB100" t="n">
        <v>65046</v>
      </c>
      <c r="BC100" t="n">
        <v>46.2128221310148</v>
      </c>
      <c r="BD100" t="n">
        <v>46.2128221310148</v>
      </c>
    </row>
    <row r="101" spans="1:56">
      <c r="A101" t="s">
        <v>56</v>
      </c>
      <c r="B101" t="s">
        <v>57</v>
      </c>
      <c r="C101" t="s">
        <v>58</v>
      </c>
      <c r="D101" t="n">
        <v>2</v>
      </c>
      <c r="E101" t="s">
        <v>224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64</v>
      </c>
      <c r="O101" t="s">
        <v>65</v>
      </c>
      <c r="P101" t="s">
        <v>224</v>
      </c>
      <c r="Q101" t="s"/>
      <c r="R101" t="s">
        <v>89</v>
      </c>
      <c r="S101" t="s">
        <v>225</v>
      </c>
      <c r="T101" t="s">
        <v>68</v>
      </c>
      <c r="U101" t="s">
        <v>69</v>
      </c>
      <c r="V101" t="s"/>
      <c r="W101" t="s">
        <v>94</v>
      </c>
      <c r="X101" t="s"/>
      <c r="Y101" t="s">
        <v>71</v>
      </c>
      <c r="Z101">
        <f>HYPERLINK("https://hotel-media.eclerx.com/savepage/tk_15481383509249282_sr_1278.html","info")</f>
        <v/>
      </c>
      <c r="AA101" t="n">
        <v>-10132834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34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10132834</v>
      </c>
      <c r="AZ101" t="s"/>
      <c r="BA101" t="s"/>
      <c r="BB101" t="n">
        <v>277814</v>
      </c>
      <c r="BC101" t="s"/>
      <c r="BD101" t="s"/>
    </row>
    <row r="102" spans="1:56">
      <c r="A102" t="s">
        <v>56</v>
      </c>
      <c r="B102" t="s">
        <v>57</v>
      </c>
      <c r="C102" t="s">
        <v>58</v>
      </c>
      <c r="D102" t="n">
        <v>2</v>
      </c>
      <c r="E102" t="s">
        <v>224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64</v>
      </c>
      <c r="O102" t="s">
        <v>65</v>
      </c>
      <c r="P102" t="s">
        <v>224</v>
      </c>
      <c r="Q102" t="s"/>
      <c r="R102" t="s">
        <v>89</v>
      </c>
      <c r="S102" t="s">
        <v>225</v>
      </c>
      <c r="T102" t="s">
        <v>68</v>
      </c>
      <c r="U102" t="s">
        <v>69</v>
      </c>
      <c r="V102" t="s"/>
      <c r="W102" t="s">
        <v>94</v>
      </c>
      <c r="X102" t="s"/>
      <c r="Y102" t="s">
        <v>71</v>
      </c>
      <c r="Z102">
        <f>HYPERLINK("https://hotel-media.eclerx.com/savepage/tk_15481383509249282_sr_1278.html","info")</f>
        <v/>
      </c>
      <c r="AA102" t="n">
        <v>-1665714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34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1665714</v>
      </c>
      <c r="AZ102" t="s">
        <v>226</v>
      </c>
      <c r="BA102" t="s"/>
      <c r="BB102" t="n">
        <v>277814</v>
      </c>
      <c r="BC102" t="n">
        <v>46.2234951762019</v>
      </c>
      <c r="BD102" t="n">
        <v>46.2234951762019</v>
      </c>
    </row>
    <row r="103" spans="1:56">
      <c r="A103" t="s">
        <v>56</v>
      </c>
      <c r="B103" t="s">
        <v>57</v>
      </c>
      <c r="C103" t="s">
        <v>58</v>
      </c>
      <c r="D103" t="n">
        <v>2</v>
      </c>
      <c r="E103" t="s">
        <v>227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83</v>
      </c>
      <c r="O103" t="s">
        <v>65</v>
      </c>
      <c r="P103" t="s">
        <v>227</v>
      </c>
      <c r="Q103" t="s"/>
      <c r="R103" t="s">
        <v>63</v>
      </c>
      <c r="S103" t="s">
        <v>228</v>
      </c>
      <c r="T103" t="s">
        <v>68</v>
      </c>
      <c r="U103" t="s">
        <v>69</v>
      </c>
      <c r="V103" t="s"/>
      <c r="W103" t="s">
        <v>70</v>
      </c>
      <c r="X103" t="s"/>
      <c r="Y103" t="s">
        <v>71</v>
      </c>
      <c r="Z103">
        <f>HYPERLINK("https://hotel-media.eclerx.com/savepage/tk_1548138501543808_sr_1278.html","info")</f>
        <v/>
      </c>
      <c r="AA103" t="n">
        <v>-7654095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264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7654095</v>
      </c>
      <c r="AZ103" t="s"/>
      <c r="BA103" t="s"/>
      <c r="BB103" t="n">
        <v>3977536</v>
      </c>
      <c r="BC103" t="n">
        <v>46.2104919009432</v>
      </c>
      <c r="BD103" t="n">
        <v>46.2104919009432</v>
      </c>
    </row>
    <row r="104" spans="1:56">
      <c r="A104" t="s">
        <v>56</v>
      </c>
      <c r="B104" t="s">
        <v>57</v>
      </c>
      <c r="C104" t="s">
        <v>58</v>
      </c>
      <c r="D104" t="n">
        <v>2</v>
      </c>
      <c r="E104" t="s">
        <v>229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/>
      <c r="O104" t="s">
        <v>65</v>
      </c>
      <c r="P104" t="s">
        <v>229</v>
      </c>
      <c r="Q104" t="s"/>
      <c r="R104" t="s">
        <v>63</v>
      </c>
      <c r="S104" t="s"/>
      <c r="T104" t="s"/>
      <c r="U104" t="s">
        <v>69</v>
      </c>
      <c r="V104" t="s"/>
      <c r="W104" t="s">
        <v>70</v>
      </c>
      <c r="X104" t="s"/>
      <c r="Y104" t="s">
        <v>71</v>
      </c>
      <c r="Z104">
        <f>HYPERLINK("https://hotel-media.eclerx.com/savepage/tk_1548138423591323_sr_1278.html","info")</f>
        <v/>
      </c>
      <c r="AA104" t="n">
        <v>-10132749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145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10132749</v>
      </c>
      <c r="AZ104" t="s"/>
      <c r="BA104" t="s"/>
      <c r="BB104" t="n">
        <v>2890657</v>
      </c>
      <c r="BC104" t="s"/>
      <c r="BD104" t="s"/>
    </row>
    <row r="105" spans="1:56">
      <c r="A105" t="s">
        <v>56</v>
      </c>
      <c r="B105" t="s">
        <v>57</v>
      </c>
      <c r="C105" t="s">
        <v>58</v>
      </c>
      <c r="D105" t="n">
        <v>2</v>
      </c>
      <c r="E105" t="s">
        <v>230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214</v>
      </c>
      <c r="O105" t="s">
        <v>65</v>
      </c>
      <c r="P105" t="s">
        <v>230</v>
      </c>
      <c r="Q105" t="s"/>
      <c r="R105" t="s">
        <v>129</v>
      </c>
      <c r="S105" t="s">
        <v>231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HYPERLINK("https://hotel-media.eclerx.com/savepage/tk_15481383293265064_sr_1278.html","info")</f>
        <v/>
      </c>
      <c r="AA105" t="n">
        <v>-10132886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1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10132886</v>
      </c>
      <c r="AZ105" t="s"/>
      <c r="BA105" t="s"/>
      <c r="BB105" t="n">
        <v>2832817</v>
      </c>
      <c r="BC105" t="s"/>
      <c r="BD105" t="s"/>
    </row>
    <row r="106" spans="1:56">
      <c r="A106" t="s">
        <v>56</v>
      </c>
      <c r="B106" t="s">
        <v>57</v>
      </c>
      <c r="C106" t="s">
        <v>58</v>
      </c>
      <c r="D106" t="n">
        <v>2</v>
      </c>
      <c r="E106" t="s">
        <v>230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214</v>
      </c>
      <c r="O106" t="s">
        <v>65</v>
      </c>
      <c r="P106" t="s">
        <v>230</v>
      </c>
      <c r="Q106" t="s"/>
      <c r="R106" t="s">
        <v>129</v>
      </c>
      <c r="S106" t="s">
        <v>231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HYPERLINK("https://hotel-media.eclerx.com/savepage/tk_15481383293265064_sr_1278.html","info")</f>
        <v/>
      </c>
      <c r="AA106" t="n">
        <v>-6075362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1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6075362</v>
      </c>
      <c r="AZ106" t="s">
        <v>232</v>
      </c>
      <c r="BA106" t="s"/>
      <c r="BB106" t="n">
        <v>2832817</v>
      </c>
      <c r="BC106" t="n">
        <v>46.234181</v>
      </c>
      <c r="BD106" t="n">
        <v>46.234181</v>
      </c>
    </row>
    <row r="107" spans="1:56">
      <c r="A107" t="s">
        <v>56</v>
      </c>
      <c r="B107" t="s">
        <v>57</v>
      </c>
      <c r="C107" t="s">
        <v>58</v>
      </c>
      <c r="D107" t="n">
        <v>2</v>
      </c>
      <c r="E107" t="s">
        <v>233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101</v>
      </c>
      <c r="O107" t="s">
        <v>65</v>
      </c>
      <c r="P107" t="s">
        <v>233</v>
      </c>
      <c r="Q107" t="s"/>
      <c r="R107" t="s">
        <v>97</v>
      </c>
      <c r="S107" t="s">
        <v>234</v>
      </c>
      <c r="T107" t="s">
        <v>68</v>
      </c>
      <c r="U107" t="s">
        <v>69</v>
      </c>
      <c r="V107" t="s"/>
      <c r="W107" t="s">
        <v>94</v>
      </c>
      <c r="X107" t="s"/>
      <c r="Y107" t="s">
        <v>71</v>
      </c>
      <c r="Z107">
        <f>HYPERLINK("https://hotel-media.eclerx.com/savepage/tk_15481383332691333_sr_1278.html","info")</f>
        <v/>
      </c>
      <c r="AA107" t="n">
        <v>-10132845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7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10132845</v>
      </c>
      <c r="AZ107" t="s"/>
      <c r="BA107" t="s"/>
      <c r="BB107" t="n">
        <v>48621</v>
      </c>
      <c r="BC107" t="s"/>
      <c r="BD107" t="s"/>
    </row>
    <row r="108" spans="1:56">
      <c r="A108" t="s">
        <v>56</v>
      </c>
      <c r="B108" t="s">
        <v>57</v>
      </c>
      <c r="C108" t="s">
        <v>58</v>
      </c>
      <c r="D108" t="n">
        <v>2</v>
      </c>
      <c r="E108" t="s">
        <v>233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101</v>
      </c>
      <c r="O108" t="s">
        <v>65</v>
      </c>
      <c r="P108" t="s">
        <v>233</v>
      </c>
      <c r="Q108" t="s"/>
      <c r="R108" t="s">
        <v>97</v>
      </c>
      <c r="S108" t="s">
        <v>234</v>
      </c>
      <c r="T108" t="s">
        <v>68</v>
      </c>
      <c r="U108" t="s">
        <v>69</v>
      </c>
      <c r="V108" t="s"/>
      <c r="W108" t="s">
        <v>94</v>
      </c>
      <c r="X108" t="s"/>
      <c r="Y108" t="s">
        <v>71</v>
      </c>
      <c r="Z108">
        <f>HYPERLINK("https://hotel-media.eclerx.com/savepage/tk_15481383332691333_sr_1278.html","info")</f>
        <v/>
      </c>
      <c r="AA108" t="n">
        <v>-3080168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7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3080168</v>
      </c>
      <c r="AZ108" t="s">
        <v>235</v>
      </c>
      <c r="BA108" t="s"/>
      <c r="BB108" t="n">
        <v>48621</v>
      </c>
      <c r="BC108" t="n">
        <v>46.20296196485506</v>
      </c>
      <c r="BD108" t="n">
        <v>46.20296196485506</v>
      </c>
    </row>
    <row r="109" spans="1:56">
      <c r="A109" t="s">
        <v>56</v>
      </c>
      <c r="B109" t="s">
        <v>57</v>
      </c>
      <c r="C109" t="s">
        <v>58</v>
      </c>
      <c r="D109" t="n">
        <v>2</v>
      </c>
      <c r="E109" t="s">
        <v>236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64</v>
      </c>
      <c r="O109" t="s">
        <v>65</v>
      </c>
      <c r="P109" t="s">
        <v>236</v>
      </c>
      <c r="Q109" t="s"/>
      <c r="R109" t="s">
        <v>63</v>
      </c>
      <c r="S109" t="s">
        <v>237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HYPERLINK("https://hotel-media.eclerx.com/savepage/tk_1548138415088976_sr_1278.html","info")</f>
        <v/>
      </c>
      <c r="AA109" t="n">
        <v>-2602626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132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2602626</v>
      </c>
      <c r="AZ109" t="s">
        <v>238</v>
      </c>
      <c r="BA109" t="s"/>
      <c r="BB109" t="n">
        <v>1681757</v>
      </c>
      <c r="BC109" t="n">
        <v>46.16823806525914</v>
      </c>
      <c r="BD109" t="n">
        <v>46.16823806525914</v>
      </c>
    </row>
    <row r="110" spans="1:56">
      <c r="A110" t="s">
        <v>56</v>
      </c>
      <c r="B110" t="s">
        <v>57</v>
      </c>
      <c r="C110" t="s">
        <v>58</v>
      </c>
      <c r="D110" t="n">
        <v>2</v>
      </c>
      <c r="E110" t="s">
        <v>236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64</v>
      </c>
      <c r="O110" t="s">
        <v>65</v>
      </c>
      <c r="P110" t="s">
        <v>236</v>
      </c>
      <c r="Q110" t="s"/>
      <c r="R110" t="s">
        <v>63</v>
      </c>
      <c r="S110" t="s">
        <v>237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HYPERLINK("https://hotel-media.eclerx.com/savepage/tk_1548138415088976_sr_1278.html","info")</f>
        <v/>
      </c>
      <c r="AA110" t="n">
        <v>-10132907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132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10132907</v>
      </c>
      <c r="AZ110" t="s"/>
      <c r="BA110" t="s"/>
      <c r="BB110" t="n">
        <v>1681757</v>
      </c>
      <c r="BC110" t="s"/>
      <c r="BD110" t="s"/>
    </row>
    <row r="111" spans="1:56">
      <c r="A111" t="s">
        <v>56</v>
      </c>
      <c r="B111" t="s">
        <v>57</v>
      </c>
      <c r="C111" t="s">
        <v>58</v>
      </c>
      <c r="D111" t="n">
        <v>2</v>
      </c>
      <c r="E111" t="s">
        <v>239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83</v>
      </c>
      <c r="O111" t="s">
        <v>65</v>
      </c>
      <c r="P111" t="s">
        <v>239</v>
      </c>
      <c r="Q111" t="s"/>
      <c r="R111" t="s">
        <v>63</v>
      </c>
      <c r="S111" t="s">
        <v>240</v>
      </c>
      <c r="T111" t="s">
        <v>68</v>
      </c>
      <c r="U111" t="s">
        <v>69</v>
      </c>
      <c r="V111" t="s"/>
      <c r="W111" t="s">
        <v>70</v>
      </c>
      <c r="X111" t="s"/>
      <c r="Y111" t="s">
        <v>71</v>
      </c>
      <c r="Z111">
        <f>HYPERLINK("https://hotel-media.eclerx.com/savepage/tk_1548138420323566_sr_1278.html","info")</f>
        <v/>
      </c>
      <c r="AA111" t="n">
        <v>-10132782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140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10132782</v>
      </c>
      <c r="AZ111" t="s"/>
      <c r="BA111" t="s"/>
      <c r="BB111" t="n">
        <v>1985028</v>
      </c>
      <c r="BC111" t="s"/>
      <c r="BD111" t="s"/>
    </row>
    <row r="112" spans="1:56">
      <c r="A112" t="s">
        <v>56</v>
      </c>
      <c r="B112" t="s">
        <v>57</v>
      </c>
      <c r="C112" t="s">
        <v>58</v>
      </c>
      <c r="D112" t="n">
        <v>2</v>
      </c>
      <c r="E112" t="s">
        <v>241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101</v>
      </c>
      <c r="O112" t="s">
        <v>65</v>
      </c>
      <c r="P112" t="s">
        <v>241</v>
      </c>
      <c r="Q112" t="s"/>
      <c r="R112" t="s">
        <v>63</v>
      </c>
      <c r="S112" t="s">
        <v>242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HYPERLINK("https://hotel-media.eclerx.com/savepage/tk_15481384053112166_sr_1278.html","info")</f>
        <v/>
      </c>
      <c r="AA112" t="n">
        <v>-2119336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117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2119336</v>
      </c>
      <c r="AZ112" t="s">
        <v>243</v>
      </c>
      <c r="BA112" t="s"/>
      <c r="BB112" t="n">
        <v>647468</v>
      </c>
      <c r="BC112" t="n">
        <v>46.21490536543801</v>
      </c>
      <c r="BD112" t="n">
        <v>46.21490536543801</v>
      </c>
    </row>
    <row r="113" spans="1:56">
      <c r="A113" t="s">
        <v>56</v>
      </c>
      <c r="B113" t="s">
        <v>57</v>
      </c>
      <c r="C113" t="s">
        <v>58</v>
      </c>
      <c r="D113" t="n">
        <v>2</v>
      </c>
      <c r="E113" t="s">
        <v>241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101</v>
      </c>
      <c r="O113" t="s">
        <v>65</v>
      </c>
      <c r="P113" t="s">
        <v>241</v>
      </c>
      <c r="Q113" t="s"/>
      <c r="R113" t="s">
        <v>63</v>
      </c>
      <c r="S113" t="s">
        <v>242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HYPERLINK("https://hotel-media.eclerx.com/savepage/tk_15481384053112166_sr_1278.html","info")</f>
        <v/>
      </c>
      <c r="AA113" t="n">
        <v>-10132815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117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10132815</v>
      </c>
      <c r="AZ113" t="s"/>
      <c r="BA113" t="s"/>
      <c r="BB113" t="n">
        <v>647468</v>
      </c>
      <c r="BC113" t="s"/>
      <c r="BD113" t="s"/>
    </row>
    <row r="114" spans="1:56">
      <c r="A114" t="s">
        <v>56</v>
      </c>
      <c r="B114" t="s">
        <v>57</v>
      </c>
      <c r="C114" t="s">
        <v>58</v>
      </c>
      <c r="D114" t="n">
        <v>2</v>
      </c>
      <c r="E114" t="s">
        <v>244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>
        <v>78</v>
      </c>
      <c r="O114" t="s">
        <v>65</v>
      </c>
      <c r="P114" t="s">
        <v>244</v>
      </c>
      <c r="Q114" t="s"/>
      <c r="R114" t="s">
        <v>79</v>
      </c>
      <c r="S114" t="s">
        <v>245</v>
      </c>
      <c r="T114" t="s">
        <v>68</v>
      </c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HYPERLINK("https://hotel-media.eclerx.com/savepage/tk_15481384753442233_sr_1278.html","info")</f>
        <v/>
      </c>
      <c r="AA114" t="n">
        <v>-10132916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224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10132916</v>
      </c>
      <c r="AZ114" t="s"/>
      <c r="BA114" t="s"/>
      <c r="BB114" t="n">
        <v>65048</v>
      </c>
      <c r="BC114" t="s"/>
      <c r="BD114" t="s"/>
    </row>
    <row r="115" spans="1:56">
      <c r="A115" t="s">
        <v>56</v>
      </c>
      <c r="B115" t="s">
        <v>57</v>
      </c>
      <c r="C115" t="s">
        <v>58</v>
      </c>
      <c r="D115" t="n">
        <v>2</v>
      </c>
      <c r="E115" t="s">
        <v>244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78</v>
      </c>
      <c r="O115" t="s">
        <v>65</v>
      </c>
      <c r="P115" t="s">
        <v>244</v>
      </c>
      <c r="Q115" t="s"/>
      <c r="R115" t="s">
        <v>79</v>
      </c>
      <c r="S115" t="s">
        <v>245</v>
      </c>
      <c r="T115" t="s">
        <v>68</v>
      </c>
      <c r="U115" t="s">
        <v>69</v>
      </c>
      <c r="V115" t="s"/>
      <c r="W115" t="s">
        <v>70</v>
      </c>
      <c r="X115" t="s"/>
      <c r="Y115" t="s">
        <v>71</v>
      </c>
      <c r="Z115">
        <f>HYPERLINK("https://hotel-media.eclerx.com/savepage/tk_15481384753442233_sr_1278.html","info")</f>
        <v/>
      </c>
      <c r="AA115" t="n">
        <v>-3865808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224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3865808</v>
      </c>
      <c r="AZ115" t="s">
        <v>246</v>
      </c>
      <c r="BA115" t="s"/>
      <c r="BB115" t="n">
        <v>65048</v>
      </c>
      <c r="BC115" t="n">
        <v>46.2154826990175</v>
      </c>
      <c r="BD115" t="n">
        <v>46.2154826990175</v>
      </c>
    </row>
    <row r="116" spans="1:56">
      <c r="A116" t="s">
        <v>56</v>
      </c>
      <c r="B116" t="s">
        <v>57</v>
      </c>
      <c r="C116" t="s">
        <v>58</v>
      </c>
      <c r="D116" t="n">
        <v>2</v>
      </c>
      <c r="E116" t="s">
        <v>247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214</v>
      </c>
      <c r="O116" t="s">
        <v>65</v>
      </c>
      <c r="P116" t="s">
        <v>247</v>
      </c>
      <c r="Q116" t="s"/>
      <c r="R116" t="s">
        <v>129</v>
      </c>
      <c r="S116" t="s">
        <v>248</v>
      </c>
      <c r="T116" t="s">
        <v>68</v>
      </c>
      <c r="U116" t="s">
        <v>69</v>
      </c>
      <c r="V116" t="s"/>
      <c r="W116" t="s">
        <v>70</v>
      </c>
      <c r="X116" t="s"/>
      <c r="Y116" t="s">
        <v>71</v>
      </c>
      <c r="Z116">
        <f>HYPERLINK("https://hotel-media.eclerx.com/savepage/tk_15481384294690695_sr_1278.html","info")</f>
        <v/>
      </c>
      <c r="AA116" t="n">
        <v>-10132760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154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10132760</v>
      </c>
      <c r="AZ116" t="s"/>
      <c r="BA116" t="s"/>
      <c r="BB116" t="n">
        <v>575138</v>
      </c>
      <c r="BC116" t="n">
        <v>0</v>
      </c>
      <c r="BD116" t="n">
        <v>0</v>
      </c>
    </row>
    <row r="117" spans="1:56">
      <c r="A117" t="s">
        <v>56</v>
      </c>
      <c r="B117" t="s">
        <v>57</v>
      </c>
      <c r="C117" t="s">
        <v>58</v>
      </c>
      <c r="D117" t="n">
        <v>2</v>
      </c>
      <c r="E117" t="s">
        <v>230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214</v>
      </c>
      <c r="O117" t="s">
        <v>65</v>
      </c>
      <c r="P117" t="s">
        <v>230</v>
      </c>
      <c r="Q117" t="s"/>
      <c r="R117" t="s">
        <v>129</v>
      </c>
      <c r="S117" t="s">
        <v>231</v>
      </c>
      <c r="T117" t="s">
        <v>68</v>
      </c>
      <c r="U117" t="s">
        <v>69</v>
      </c>
      <c r="V117" t="s"/>
      <c r="W117" t="s">
        <v>70</v>
      </c>
      <c r="X117" t="s"/>
      <c r="Y117" t="s">
        <v>71</v>
      </c>
      <c r="Z117">
        <f>HYPERLINK("https://hotel-media.eclerx.com/savepage/tk_15481384275104392_sr_1278.html","info")</f>
        <v/>
      </c>
      <c r="AA117" t="n">
        <v>-10132886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151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10132886</v>
      </c>
      <c r="AZ117" t="s"/>
      <c r="BA117" t="s"/>
      <c r="BB117" t="n">
        <v>2832817</v>
      </c>
      <c r="BC117" t="s"/>
      <c r="BD117" t="s"/>
    </row>
    <row r="118" spans="1:56">
      <c r="A118" t="s">
        <v>56</v>
      </c>
      <c r="B118" t="s">
        <v>57</v>
      </c>
      <c r="C118" t="s">
        <v>58</v>
      </c>
      <c r="D118" t="n">
        <v>2</v>
      </c>
      <c r="E118" t="s">
        <v>230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214</v>
      </c>
      <c r="O118" t="s">
        <v>65</v>
      </c>
      <c r="P118" t="s">
        <v>230</v>
      </c>
      <c r="Q118" t="s"/>
      <c r="R118" t="s">
        <v>129</v>
      </c>
      <c r="S118" t="s">
        <v>231</v>
      </c>
      <c r="T118" t="s">
        <v>68</v>
      </c>
      <c r="U118" t="s">
        <v>69</v>
      </c>
      <c r="V118" t="s"/>
      <c r="W118" t="s">
        <v>70</v>
      </c>
      <c r="X118" t="s"/>
      <c r="Y118" t="s">
        <v>71</v>
      </c>
      <c r="Z118">
        <f>HYPERLINK("https://hotel-media.eclerx.com/savepage/tk_15481384275104392_sr_1278.html","info")</f>
        <v/>
      </c>
      <c r="AA118" t="n">
        <v>-6075362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151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6075362</v>
      </c>
      <c r="AZ118" t="s">
        <v>232</v>
      </c>
      <c r="BA118" t="s"/>
      <c r="BB118" t="n">
        <v>2832817</v>
      </c>
      <c r="BC118" t="n">
        <v>46.234181</v>
      </c>
      <c r="BD118" t="n">
        <v>46.234181</v>
      </c>
    </row>
    <row r="119" spans="1:56">
      <c r="A119" t="s">
        <v>56</v>
      </c>
      <c r="B119" t="s">
        <v>57</v>
      </c>
      <c r="C119" t="s">
        <v>58</v>
      </c>
      <c r="D119" t="n">
        <v>2</v>
      </c>
      <c r="E119" t="s">
        <v>249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121</v>
      </c>
      <c r="O119" t="s">
        <v>65</v>
      </c>
      <c r="P119" t="s">
        <v>249</v>
      </c>
      <c r="Q119" t="s"/>
      <c r="R119" t="s">
        <v>63</v>
      </c>
      <c r="S119" t="s">
        <v>250</v>
      </c>
      <c r="T119" t="s">
        <v>68</v>
      </c>
      <c r="U119" t="s">
        <v>69</v>
      </c>
      <c r="V119" t="s"/>
      <c r="W119" t="s">
        <v>70</v>
      </c>
      <c r="X119" t="s"/>
      <c r="Y119" t="s">
        <v>71</v>
      </c>
      <c r="Z119">
        <f>HYPERLINK("https://hotel-media.eclerx.com/savepage/tk_15481384059657893_sr_1278.html","info")</f>
        <v/>
      </c>
      <c r="AA119" t="n">
        <v>-5148966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118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5148966</v>
      </c>
      <c r="AZ119" t="s">
        <v>251</v>
      </c>
      <c r="BA119" t="s"/>
      <c r="BB119" t="n">
        <v>253724</v>
      </c>
      <c r="BC119" t="n">
        <v>46.1925532261525</v>
      </c>
      <c r="BD119" t="n">
        <v>46.1925532261525</v>
      </c>
    </row>
    <row r="120" spans="1:56">
      <c r="A120" t="s">
        <v>56</v>
      </c>
      <c r="B120" t="s">
        <v>57</v>
      </c>
      <c r="C120" t="s">
        <v>58</v>
      </c>
      <c r="D120" t="n">
        <v>2</v>
      </c>
      <c r="E120" t="s">
        <v>249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121</v>
      </c>
      <c r="O120" t="s">
        <v>65</v>
      </c>
      <c r="P120" t="s">
        <v>249</v>
      </c>
      <c r="Q120" t="s"/>
      <c r="R120" t="s">
        <v>63</v>
      </c>
      <c r="S120" t="s">
        <v>250</v>
      </c>
      <c r="T120" t="s">
        <v>68</v>
      </c>
      <c r="U120" t="s">
        <v>69</v>
      </c>
      <c r="V120" t="s"/>
      <c r="W120" t="s">
        <v>70</v>
      </c>
      <c r="X120" t="s"/>
      <c r="Y120" t="s">
        <v>71</v>
      </c>
      <c r="Z120">
        <f>HYPERLINK("https://hotel-media.eclerx.com/savepage/tk_15481384059657893_sr_1278.html","info")</f>
        <v/>
      </c>
      <c r="AA120" t="n">
        <v>-10132804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118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10132804</v>
      </c>
      <c r="AZ120" t="s"/>
      <c r="BA120" t="s"/>
      <c r="BB120" t="n">
        <v>253724</v>
      </c>
      <c r="BC120" t="s"/>
      <c r="BD120" t="s"/>
    </row>
    <row r="121" spans="1:56">
      <c r="A121" t="s">
        <v>56</v>
      </c>
      <c r="B121" t="s">
        <v>57</v>
      </c>
      <c r="C121" t="s">
        <v>58</v>
      </c>
      <c r="D121" t="n">
        <v>2</v>
      </c>
      <c r="E121" t="s">
        <v>252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83</v>
      </c>
      <c r="O121" t="s">
        <v>65</v>
      </c>
      <c r="P121" t="s">
        <v>252</v>
      </c>
      <c r="Q121" t="s"/>
      <c r="R121" t="s">
        <v>63</v>
      </c>
      <c r="S121" t="s">
        <v>253</v>
      </c>
      <c r="T121" t="s">
        <v>68</v>
      </c>
      <c r="U121" t="s">
        <v>69</v>
      </c>
      <c r="V121" t="s"/>
      <c r="W121" t="s">
        <v>70</v>
      </c>
      <c r="X121" t="s"/>
      <c r="Y121" t="s">
        <v>71</v>
      </c>
      <c r="Z121">
        <f>HYPERLINK("https://hotel-media.eclerx.com/savepage/tk_15481385074381943_sr_1278.html","info")</f>
        <v/>
      </c>
      <c r="AA121" t="n">
        <v>-6589848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273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6589848</v>
      </c>
      <c r="AZ121" t="s"/>
      <c r="BA121" t="s"/>
      <c r="BB121" t="n">
        <v>3319238</v>
      </c>
      <c r="BC121" t="n">
        <v>46.179567</v>
      </c>
      <c r="BD121" t="n">
        <v>46.179567</v>
      </c>
    </row>
    <row r="122" spans="1:56">
      <c r="A122" t="s">
        <v>56</v>
      </c>
      <c r="B122" t="s">
        <v>57</v>
      </c>
      <c r="C122" t="s">
        <v>58</v>
      </c>
      <c r="D122" t="n">
        <v>2</v>
      </c>
      <c r="E122" t="s">
        <v>254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64</v>
      </c>
      <c r="O122" t="s">
        <v>65</v>
      </c>
      <c r="P122" t="s">
        <v>254</v>
      </c>
      <c r="Q122" t="s"/>
      <c r="R122" t="s">
        <v>79</v>
      </c>
      <c r="S122" t="s">
        <v>255</v>
      </c>
      <c r="T122" t="s">
        <v>68</v>
      </c>
      <c r="U122" t="s">
        <v>69</v>
      </c>
      <c r="V122" t="s"/>
      <c r="W122" t="s">
        <v>70</v>
      </c>
      <c r="X122" t="s"/>
      <c r="Y122" t="s">
        <v>71</v>
      </c>
      <c r="Z122">
        <f>HYPERLINK("https://hotel-media.eclerx.com/savepage/tk_1548138387634354_sr_1278.html","info")</f>
        <v/>
      </c>
      <c r="AA122" t="n">
        <v>-10132900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90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10132900</v>
      </c>
      <c r="AZ122" t="s"/>
      <c r="BA122" t="s"/>
      <c r="BB122" t="n">
        <v>66527</v>
      </c>
      <c r="BC122" t="s"/>
      <c r="BD122" t="s"/>
    </row>
    <row r="123" spans="1:56">
      <c r="A123" t="s">
        <v>56</v>
      </c>
      <c r="B123" t="s">
        <v>57</v>
      </c>
      <c r="C123" t="s">
        <v>58</v>
      </c>
      <c r="D123" t="n">
        <v>2</v>
      </c>
      <c r="E123" t="s">
        <v>254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64</v>
      </c>
      <c r="O123" t="s">
        <v>65</v>
      </c>
      <c r="P123" t="s">
        <v>254</v>
      </c>
      <c r="Q123" t="s"/>
      <c r="R123" t="s">
        <v>79</v>
      </c>
      <c r="S123" t="s">
        <v>255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HYPERLINK("https://hotel-media.eclerx.com/savepage/tk_1548138387634354_sr_1278.html","info")</f>
        <v/>
      </c>
      <c r="AA123" t="n">
        <v>-528812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90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528812</v>
      </c>
      <c r="AZ123" t="s">
        <v>256</v>
      </c>
      <c r="BA123" t="s"/>
      <c r="BB123" t="n">
        <v>66527</v>
      </c>
      <c r="BC123" t="n">
        <v>46.1941824775376</v>
      </c>
      <c r="BD123" t="n">
        <v>46.1941824775376</v>
      </c>
    </row>
    <row r="124" spans="1:56">
      <c r="A124" t="s">
        <v>56</v>
      </c>
      <c r="B124" t="s">
        <v>57</v>
      </c>
      <c r="C124" t="s">
        <v>58</v>
      </c>
      <c r="D124" t="n">
        <v>2</v>
      </c>
      <c r="E124" t="s">
        <v>257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64</v>
      </c>
      <c r="O124" t="s">
        <v>65</v>
      </c>
      <c r="P124" t="s">
        <v>257</v>
      </c>
      <c r="Q124" t="s"/>
      <c r="R124" t="s">
        <v>66</v>
      </c>
      <c r="S124" t="s">
        <v>258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HYPERLINK("https://hotel-media.eclerx.com/savepage/tk_15481384956601317_sr_1278.html","info")</f>
        <v/>
      </c>
      <c r="AA124" t="n">
        <v>-10132778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255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10132778</v>
      </c>
      <c r="AZ124" t="s"/>
      <c r="BA124" t="s"/>
      <c r="BB124" t="n">
        <v>66344</v>
      </c>
      <c r="BC124" t="n">
        <v>0</v>
      </c>
      <c r="BD124" t="n">
        <v>0</v>
      </c>
    </row>
    <row r="125" spans="1:56">
      <c r="A125" t="s">
        <v>56</v>
      </c>
      <c r="B125" t="s">
        <v>57</v>
      </c>
      <c r="C125" t="s">
        <v>58</v>
      </c>
      <c r="D125" t="n">
        <v>2</v>
      </c>
      <c r="E125" t="s">
        <v>165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101</v>
      </c>
      <c r="O125" t="s">
        <v>65</v>
      </c>
      <c r="P125" t="s">
        <v>165</v>
      </c>
      <c r="Q125" t="s"/>
      <c r="R125" t="s">
        <v>89</v>
      </c>
      <c r="S125" t="s">
        <v>166</v>
      </c>
      <c r="T125" t="s">
        <v>68</v>
      </c>
      <c r="U125" t="s">
        <v>69</v>
      </c>
      <c r="V125" t="s"/>
      <c r="W125" t="s">
        <v>70</v>
      </c>
      <c r="X125" t="s"/>
      <c r="Y125" t="s">
        <v>71</v>
      </c>
      <c r="Z125">
        <f>HYPERLINK("https://hotel-media.eclerx.com/savepage/tk_15481383607596598_sr_1278.html","info")</f>
        <v/>
      </c>
      <c r="AA125" t="n">
        <v>-10132867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49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10132867</v>
      </c>
      <c r="AZ125" t="s"/>
      <c r="BA125" t="s"/>
      <c r="BB125" t="n">
        <v>66173</v>
      </c>
      <c r="BC125" t="s"/>
      <c r="BD125" t="s"/>
    </row>
    <row r="126" spans="1:56">
      <c r="A126" t="s">
        <v>56</v>
      </c>
      <c r="B126" t="s">
        <v>57</v>
      </c>
      <c r="C126" t="s">
        <v>58</v>
      </c>
      <c r="D126" t="n">
        <v>2</v>
      </c>
      <c r="E126" t="s">
        <v>165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101</v>
      </c>
      <c r="O126" t="s">
        <v>65</v>
      </c>
      <c r="P126" t="s">
        <v>165</v>
      </c>
      <c r="Q126" t="s"/>
      <c r="R126" t="s">
        <v>89</v>
      </c>
      <c r="S126" t="s">
        <v>166</v>
      </c>
      <c r="T126" t="s">
        <v>68</v>
      </c>
      <c r="U126" t="s">
        <v>69</v>
      </c>
      <c r="V126" t="s"/>
      <c r="W126" t="s">
        <v>70</v>
      </c>
      <c r="X126" t="s"/>
      <c r="Y126" t="s">
        <v>71</v>
      </c>
      <c r="Z126">
        <f>HYPERLINK("https://hotel-media.eclerx.com/savepage/tk_15481383607596598_sr_1278.html","info")</f>
        <v/>
      </c>
      <c r="AA126" t="n">
        <v>-547239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49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547239</v>
      </c>
      <c r="AZ126" t="s">
        <v>167</v>
      </c>
      <c r="BA126" t="s"/>
      <c r="BB126" t="n">
        <v>66173</v>
      </c>
      <c r="BC126" t="n">
        <v>46.2154873388909</v>
      </c>
      <c r="BD126" t="n">
        <v>46.2154873388909</v>
      </c>
    </row>
    <row r="127" spans="1:56">
      <c r="A127" t="s">
        <v>56</v>
      </c>
      <c r="B127" t="s">
        <v>57</v>
      </c>
      <c r="C127" t="s">
        <v>58</v>
      </c>
      <c r="D127" t="n">
        <v>2</v>
      </c>
      <c r="E127" t="s">
        <v>259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78</v>
      </c>
      <c r="O127" t="s">
        <v>65</v>
      </c>
      <c r="P127" t="s">
        <v>259</v>
      </c>
      <c r="Q127" t="s"/>
      <c r="R127" t="s">
        <v>66</v>
      </c>
      <c r="S127" t="s">
        <v>260</v>
      </c>
      <c r="T127" t="s">
        <v>68</v>
      </c>
      <c r="U127" t="s">
        <v>69</v>
      </c>
      <c r="V127" t="s"/>
      <c r="W127" t="s">
        <v>70</v>
      </c>
      <c r="X127" t="s"/>
      <c r="Y127" t="s">
        <v>71</v>
      </c>
      <c r="Z127">
        <f>HYPERLINK("https://hotel-media.eclerx.com/savepage/tk_15481384897418742_sr_1278.html","info")</f>
        <v/>
      </c>
      <c r="AA127" t="n">
        <v>-10132833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246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10132833</v>
      </c>
      <c r="AZ127" t="s"/>
      <c r="BA127" t="s"/>
      <c r="BB127" t="n">
        <v>68794</v>
      </c>
      <c r="BC127" t="s"/>
      <c r="BD127" t="s"/>
    </row>
    <row r="128" spans="1:56">
      <c r="A128" t="s">
        <v>56</v>
      </c>
      <c r="B128" t="s">
        <v>57</v>
      </c>
      <c r="C128" t="s">
        <v>58</v>
      </c>
      <c r="D128" t="n">
        <v>2</v>
      </c>
      <c r="E128" t="s">
        <v>259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>
        <v>78</v>
      </c>
      <c r="O128" t="s">
        <v>65</v>
      </c>
      <c r="P128" t="s">
        <v>259</v>
      </c>
      <c r="Q128" t="s"/>
      <c r="R128" t="s">
        <v>66</v>
      </c>
      <c r="S128" t="s">
        <v>260</v>
      </c>
      <c r="T128" t="s">
        <v>68</v>
      </c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HYPERLINK("https://hotel-media.eclerx.com/savepage/tk_15481384897418742_sr_1278.html","info")</f>
        <v/>
      </c>
      <c r="AA128" t="n">
        <v>-528787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246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528787</v>
      </c>
      <c r="AZ128" t="s">
        <v>261</v>
      </c>
      <c r="BA128" t="s"/>
      <c r="BB128" t="n">
        <v>68794</v>
      </c>
      <c r="BC128" t="n">
        <v>46.21052245007813</v>
      </c>
      <c r="BD128" t="n">
        <v>46.21052245007813</v>
      </c>
    </row>
    <row r="129" spans="1:56">
      <c r="A129" t="s">
        <v>56</v>
      </c>
      <c r="B129" t="s">
        <v>57</v>
      </c>
      <c r="C129" t="s">
        <v>58</v>
      </c>
      <c r="D129" t="n">
        <v>2</v>
      </c>
      <c r="E129" t="s">
        <v>188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101</v>
      </c>
      <c r="O129" t="s">
        <v>65</v>
      </c>
      <c r="P129" t="s">
        <v>188</v>
      </c>
      <c r="Q129" t="s"/>
      <c r="R129" t="s">
        <v>89</v>
      </c>
      <c r="S129" t="s">
        <v>189</v>
      </c>
      <c r="T129" t="s">
        <v>68</v>
      </c>
      <c r="U129" t="s">
        <v>69</v>
      </c>
      <c r="V129" t="s"/>
      <c r="W129" t="s">
        <v>94</v>
      </c>
      <c r="X129" t="s"/>
      <c r="Y129" t="s">
        <v>71</v>
      </c>
      <c r="Z129">
        <f>HYPERLINK("https://hotel-media.eclerx.com/savepage/tk_1548138456314744_sr_1278.html","info")</f>
        <v/>
      </c>
      <c r="AA129" t="n">
        <v>-10132750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195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10132750</v>
      </c>
      <c r="AZ129" t="s"/>
      <c r="BA129" t="s"/>
      <c r="BB129" t="n">
        <v>65359</v>
      </c>
      <c r="BC129" t="n">
        <v>0</v>
      </c>
      <c r="BD129" t="n">
        <v>0</v>
      </c>
    </row>
    <row r="130" spans="1:56">
      <c r="A130" t="s">
        <v>56</v>
      </c>
      <c r="B130" t="s">
        <v>57</v>
      </c>
      <c r="C130" t="s">
        <v>58</v>
      </c>
      <c r="D130" t="n">
        <v>2</v>
      </c>
      <c r="E130" t="s">
        <v>262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>
        <v>83</v>
      </c>
      <c r="O130" t="s">
        <v>65</v>
      </c>
      <c r="P130" t="s">
        <v>262</v>
      </c>
      <c r="Q130" t="s"/>
      <c r="R130" t="s">
        <v>63</v>
      </c>
      <c r="S130" t="s">
        <v>263</v>
      </c>
      <c r="T130" t="s">
        <v>68</v>
      </c>
      <c r="U130" t="s">
        <v>69</v>
      </c>
      <c r="V130" t="s"/>
      <c r="W130" t="s">
        <v>70</v>
      </c>
      <c r="X130" t="s"/>
      <c r="Y130" t="s">
        <v>71</v>
      </c>
      <c r="Z130">
        <f>HYPERLINK("https://hotel-media.eclerx.com/savepage/tk_1548138420973968_sr_1278.html","info")</f>
        <v/>
      </c>
      <c r="AA130" t="n">
        <v>-10132770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141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10132770</v>
      </c>
      <c r="AZ130" t="s"/>
      <c r="BA130" t="s"/>
      <c r="BB130" t="n">
        <v>1599106</v>
      </c>
      <c r="BC130" t="n">
        <v>0</v>
      </c>
      <c r="BD130" t="n">
        <v>0</v>
      </c>
    </row>
    <row r="131" spans="1:56">
      <c r="A131" t="s">
        <v>56</v>
      </c>
      <c r="B131" t="s">
        <v>57</v>
      </c>
      <c r="C131" t="s">
        <v>58</v>
      </c>
      <c r="D131" t="n">
        <v>2</v>
      </c>
      <c r="E131" t="s">
        <v>264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101</v>
      </c>
      <c r="O131" t="s">
        <v>65</v>
      </c>
      <c r="P131" t="s">
        <v>264</v>
      </c>
      <c r="Q131" t="s"/>
      <c r="R131" t="s">
        <v>89</v>
      </c>
      <c r="S131" t="s">
        <v>265</v>
      </c>
      <c r="T131" t="s">
        <v>68</v>
      </c>
      <c r="U131" t="s">
        <v>69</v>
      </c>
      <c r="V131" t="s"/>
      <c r="W131" t="s">
        <v>70</v>
      </c>
      <c r="X131" t="s"/>
      <c r="Y131" t="s">
        <v>71</v>
      </c>
      <c r="Z131">
        <f>HYPERLINK("https://hotel-media.eclerx.com/savepage/tk_15481384648298743_sr_1278.html","info")</f>
        <v/>
      </c>
      <c r="AA131" t="n">
        <v>-10132807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208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10132807</v>
      </c>
      <c r="AZ131" t="s"/>
      <c r="BA131" t="s"/>
      <c r="BB131" t="n">
        <v>1057215</v>
      </c>
      <c r="BC131" t="s"/>
      <c r="BD131" t="s"/>
    </row>
    <row r="132" spans="1:56">
      <c r="A132" t="s">
        <v>56</v>
      </c>
      <c r="B132" t="s">
        <v>57</v>
      </c>
      <c r="C132" t="s">
        <v>58</v>
      </c>
      <c r="D132" t="n">
        <v>2</v>
      </c>
      <c r="E132" t="s">
        <v>264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101</v>
      </c>
      <c r="O132" t="s">
        <v>65</v>
      </c>
      <c r="P132" t="s">
        <v>264</v>
      </c>
      <c r="Q132" t="s"/>
      <c r="R132" t="s">
        <v>89</v>
      </c>
      <c r="S132" t="s">
        <v>265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HYPERLINK("https://hotel-media.eclerx.com/savepage/tk_15481384648298743_sr_1278.html","info")</f>
        <v/>
      </c>
      <c r="AA132" t="n">
        <v>-5148968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208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5148968</v>
      </c>
      <c r="AZ132" t="s">
        <v>266</v>
      </c>
      <c r="BA132" t="s"/>
      <c r="BB132" t="n">
        <v>1057215</v>
      </c>
      <c r="BC132" t="n">
        <v>46.1743722184887</v>
      </c>
      <c r="BD132" t="n">
        <v>46.1743722184887</v>
      </c>
    </row>
    <row r="133" spans="1:56">
      <c r="A133" t="s">
        <v>56</v>
      </c>
      <c r="B133" t="s">
        <v>57</v>
      </c>
      <c r="C133" t="s">
        <v>58</v>
      </c>
      <c r="D133" t="n">
        <v>2</v>
      </c>
      <c r="E133" t="s">
        <v>116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64</v>
      </c>
      <c r="O133" t="s">
        <v>65</v>
      </c>
      <c r="P133" t="s">
        <v>116</v>
      </c>
      <c r="Q133" t="s"/>
      <c r="R133" t="s">
        <v>79</v>
      </c>
      <c r="S133" t="s">
        <v>117</v>
      </c>
      <c r="T133" t="s">
        <v>68</v>
      </c>
      <c r="U133" t="s">
        <v>69</v>
      </c>
      <c r="V133" t="s"/>
      <c r="W133" t="s">
        <v>70</v>
      </c>
      <c r="X133" t="s"/>
      <c r="Y133" t="s">
        <v>71</v>
      </c>
      <c r="Z133">
        <f>HYPERLINK("https://hotel-media.eclerx.com/savepage/tk_1548138388288978_sr_1278.html","info")</f>
        <v/>
      </c>
      <c r="AA133" t="n">
        <v>-10132835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91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10132835</v>
      </c>
      <c r="AZ133" t="s"/>
      <c r="BA133" t="s"/>
      <c r="BB133" t="n">
        <v>246144</v>
      </c>
      <c r="BC133" t="s"/>
      <c r="BD133" t="s"/>
    </row>
    <row r="134" spans="1:56">
      <c r="A134" t="s">
        <v>56</v>
      </c>
      <c r="B134" t="s">
        <v>57</v>
      </c>
      <c r="C134" t="s">
        <v>58</v>
      </c>
      <c r="D134" t="n">
        <v>2</v>
      </c>
      <c r="E134" t="s">
        <v>116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64</v>
      </c>
      <c r="O134" t="s">
        <v>65</v>
      </c>
      <c r="P134" t="s">
        <v>116</v>
      </c>
      <c r="Q134" t="s"/>
      <c r="R134" t="s">
        <v>79</v>
      </c>
      <c r="S134" t="s">
        <v>117</v>
      </c>
      <c r="T134" t="s">
        <v>68</v>
      </c>
      <c r="U134" t="s">
        <v>69</v>
      </c>
      <c r="V134" t="s"/>
      <c r="W134" t="s">
        <v>70</v>
      </c>
      <c r="X134" t="s"/>
      <c r="Y134" t="s">
        <v>71</v>
      </c>
      <c r="Z134">
        <f>HYPERLINK("https://hotel-media.eclerx.com/savepage/tk_1548138388288978_sr_1278.html","info")</f>
        <v/>
      </c>
      <c r="AA134" t="n">
        <v>-4959155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91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4959155</v>
      </c>
      <c r="AZ134" t="s">
        <v>118</v>
      </c>
      <c r="BA134" t="s"/>
      <c r="BB134" t="n">
        <v>246144</v>
      </c>
      <c r="BC134" t="n">
        <v>46.2006596668049</v>
      </c>
      <c r="BD134" t="n">
        <v>46.2006596668049</v>
      </c>
    </row>
    <row r="135" spans="1:56">
      <c r="A135" t="s">
        <v>56</v>
      </c>
      <c r="B135" t="s">
        <v>57</v>
      </c>
      <c r="C135" t="s">
        <v>58</v>
      </c>
      <c r="D135" t="n">
        <v>2</v>
      </c>
      <c r="E135" t="s">
        <v>132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64</v>
      </c>
      <c r="O135" t="s">
        <v>65</v>
      </c>
      <c r="P135" t="s">
        <v>132</v>
      </c>
      <c r="Q135" t="s"/>
      <c r="R135" t="s">
        <v>97</v>
      </c>
      <c r="S135" t="s">
        <v>133</v>
      </c>
      <c r="T135" t="s">
        <v>68</v>
      </c>
      <c r="U135" t="s">
        <v>69</v>
      </c>
      <c r="V135" t="s"/>
      <c r="W135" t="s">
        <v>70</v>
      </c>
      <c r="X135" t="s"/>
      <c r="Y135" t="s">
        <v>71</v>
      </c>
      <c r="Z135">
        <f>HYPERLINK("https://hotel-media.eclerx.com/savepage/tk_1548138343721558_sr_1278.html","info")</f>
        <v/>
      </c>
      <c r="AA135" t="n">
        <v>-10132740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23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10132740</v>
      </c>
      <c r="AZ135" t="s"/>
      <c r="BA135" t="s"/>
      <c r="BB135" t="n">
        <v>3756186</v>
      </c>
      <c r="BC135" t="s"/>
      <c r="BD135" t="s"/>
    </row>
    <row r="136" spans="1:56">
      <c r="A136" t="s">
        <v>56</v>
      </c>
      <c r="B136" t="s">
        <v>57</v>
      </c>
      <c r="C136" t="s">
        <v>58</v>
      </c>
      <c r="D136" t="n">
        <v>2</v>
      </c>
      <c r="E136" t="s">
        <v>267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101</v>
      </c>
      <c r="O136" t="s">
        <v>65</v>
      </c>
      <c r="P136" t="s">
        <v>267</v>
      </c>
      <c r="Q136" t="s"/>
      <c r="R136" t="s">
        <v>89</v>
      </c>
      <c r="S136" t="s">
        <v>268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HYPERLINK("https://hotel-media.eclerx.com/savepage/tk_15481383574881206_sr_1278.html","info")</f>
        <v/>
      </c>
      <c r="AA136" t="n">
        <v>-10132850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44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10132850</v>
      </c>
      <c r="AZ136" t="s"/>
      <c r="BA136" t="s"/>
      <c r="BB136" t="n">
        <v>65080</v>
      </c>
      <c r="BC136" t="s"/>
      <c r="BD136" t="s"/>
    </row>
    <row r="137" spans="1:56">
      <c r="A137" t="s">
        <v>56</v>
      </c>
      <c r="B137" t="s">
        <v>57</v>
      </c>
      <c r="C137" t="s">
        <v>58</v>
      </c>
      <c r="D137" t="n">
        <v>2</v>
      </c>
      <c r="E137" t="s">
        <v>267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101</v>
      </c>
      <c r="O137" t="s">
        <v>65</v>
      </c>
      <c r="P137" t="s">
        <v>267</v>
      </c>
      <c r="Q137" t="s"/>
      <c r="R137" t="s">
        <v>89</v>
      </c>
      <c r="S137" t="s">
        <v>268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HYPERLINK("https://hotel-media.eclerx.com/savepage/tk_15481383574881206_sr_1278.html","info")</f>
        <v/>
      </c>
      <c r="AA137" t="n">
        <v>-782866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44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782866</v>
      </c>
      <c r="AZ137" t="s">
        <v>269</v>
      </c>
      <c r="BA137" t="s"/>
      <c r="BB137" t="n">
        <v>65080</v>
      </c>
      <c r="BC137" t="n">
        <v>46.2096045925048</v>
      </c>
      <c r="BD137" t="n">
        <v>46.2096045925048</v>
      </c>
    </row>
    <row r="138" spans="1:56">
      <c r="A138" t="s">
        <v>56</v>
      </c>
      <c r="B138" t="s">
        <v>57</v>
      </c>
      <c r="C138" t="s">
        <v>58</v>
      </c>
      <c r="D138" t="n">
        <v>2</v>
      </c>
      <c r="E138" t="s">
        <v>270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101</v>
      </c>
      <c r="O138" t="s">
        <v>65</v>
      </c>
      <c r="P138" t="s">
        <v>270</v>
      </c>
      <c r="Q138" t="s"/>
      <c r="R138" t="s">
        <v>97</v>
      </c>
      <c r="S138" t="s">
        <v>271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HYPERLINK("https://hotel-media.eclerx.com/savepage/tk_15481383391446877_sr_1278.html","info")</f>
        <v/>
      </c>
      <c r="AA138" t="n">
        <v>-10132865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16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10132865</v>
      </c>
      <c r="AZ138" t="s"/>
      <c r="BA138" t="s"/>
      <c r="BB138" t="n">
        <v>1483057</v>
      </c>
      <c r="BC138" t="s"/>
      <c r="BD138" t="s"/>
    </row>
    <row r="139" spans="1:56">
      <c r="A139" t="s">
        <v>56</v>
      </c>
      <c r="B139" t="s">
        <v>57</v>
      </c>
      <c r="C139" t="s">
        <v>58</v>
      </c>
      <c r="D139" t="n">
        <v>2</v>
      </c>
      <c r="E139" t="s">
        <v>270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101</v>
      </c>
      <c r="O139" t="s">
        <v>65</v>
      </c>
      <c r="P139" t="s">
        <v>270</v>
      </c>
      <c r="Q139" t="s"/>
      <c r="R139" t="s">
        <v>97</v>
      </c>
      <c r="S139" t="s">
        <v>271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HYPERLINK("https://hotel-media.eclerx.com/savepage/tk_15481383391446877_sr_1278.html","info")</f>
        <v/>
      </c>
      <c r="AA139" t="n">
        <v>-2235675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16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2235675</v>
      </c>
      <c r="AZ139" t="s">
        <v>272</v>
      </c>
      <c r="BA139" t="s"/>
      <c r="BB139" t="n">
        <v>1483057</v>
      </c>
      <c r="BC139" t="n">
        <v>46.19577292646242</v>
      </c>
      <c r="BD139" t="n">
        <v>46.19577292646242</v>
      </c>
    </row>
    <row r="140" spans="1:56">
      <c r="A140" t="s">
        <v>56</v>
      </c>
      <c r="B140" t="s">
        <v>57</v>
      </c>
      <c r="C140" t="s">
        <v>58</v>
      </c>
      <c r="D140" t="n">
        <v>2</v>
      </c>
      <c r="E140" t="s">
        <v>96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/>
      <c r="O140" t="s">
        <v>65</v>
      </c>
      <c r="P140" t="s">
        <v>96</v>
      </c>
      <c r="Q140" t="s"/>
      <c r="R140" t="s">
        <v>97</v>
      </c>
      <c r="S140" t="s"/>
      <c r="T140" t="s"/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HYPERLINK("https://hotel-media.eclerx.com/savepage/tk_15481383384995232_sr_1278.html","info")</f>
        <v/>
      </c>
      <c r="AA140" t="n">
        <v>-10132758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15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10132758</v>
      </c>
      <c r="AZ140" t="s"/>
      <c r="BA140" t="s"/>
      <c r="BB140" t="n">
        <v>669631</v>
      </c>
      <c r="BC140" t="n">
        <v>0</v>
      </c>
      <c r="BD140" t="n">
        <v>0</v>
      </c>
    </row>
    <row r="141" spans="1:56">
      <c r="A141" t="s">
        <v>56</v>
      </c>
      <c r="B141" t="s">
        <v>57</v>
      </c>
      <c r="C141" t="s">
        <v>58</v>
      </c>
      <c r="D141" t="n">
        <v>2</v>
      </c>
      <c r="E141" t="s">
        <v>136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64</v>
      </c>
      <c r="O141" t="s">
        <v>65</v>
      </c>
      <c r="P141" t="s">
        <v>136</v>
      </c>
      <c r="Q141" t="s"/>
      <c r="R141" t="s">
        <v>66</v>
      </c>
      <c r="S141" t="s">
        <v>137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HYPERLINK("https://hotel-media.eclerx.com/savepage/tk_15481384982844133_sr_1278.html","info")</f>
        <v/>
      </c>
      <c r="AA141" t="n">
        <v>-10132772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259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10132772</v>
      </c>
      <c r="AZ141" t="s"/>
      <c r="BA141" t="s"/>
      <c r="BB141" t="n">
        <v>65203</v>
      </c>
      <c r="BC141" t="n">
        <v>0</v>
      </c>
      <c r="BD141" t="n">
        <v>0</v>
      </c>
    </row>
    <row r="142" spans="1:56">
      <c r="A142" t="s">
        <v>56</v>
      </c>
      <c r="B142" t="s">
        <v>57</v>
      </c>
      <c r="C142" t="s">
        <v>58</v>
      </c>
      <c r="D142" t="n">
        <v>2</v>
      </c>
      <c r="E142" t="s">
        <v>273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64</v>
      </c>
      <c r="O142" t="s">
        <v>65</v>
      </c>
      <c r="P142" t="s">
        <v>273</v>
      </c>
      <c r="Q142" t="s"/>
      <c r="R142" t="s">
        <v>97</v>
      </c>
      <c r="S142" t="s">
        <v>274</v>
      </c>
      <c r="T142" t="s">
        <v>68</v>
      </c>
      <c r="U142" t="s">
        <v>69</v>
      </c>
      <c r="V142" t="s"/>
      <c r="W142" t="s">
        <v>94</v>
      </c>
      <c r="X142" t="s"/>
      <c r="Y142" t="s">
        <v>71</v>
      </c>
      <c r="Z142">
        <f>HYPERLINK("https://hotel-media.eclerx.com/savepage/tk_1548138339795699_sr_1278.html","info")</f>
        <v/>
      </c>
      <c r="AA142" t="n">
        <v>-10132806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17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10132806</v>
      </c>
      <c r="AZ142" t="s"/>
      <c r="BA142" t="s"/>
      <c r="BB142" t="n">
        <v>1223414</v>
      </c>
      <c r="BC142" t="s"/>
      <c r="BD142" t="s"/>
    </row>
    <row r="143" spans="1:56">
      <c r="A143" t="s">
        <v>56</v>
      </c>
      <c r="B143" t="s">
        <v>57</v>
      </c>
      <c r="C143" t="s">
        <v>58</v>
      </c>
      <c r="D143" t="n">
        <v>2</v>
      </c>
      <c r="E143" t="s">
        <v>273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64</v>
      </c>
      <c r="O143" t="s">
        <v>65</v>
      </c>
      <c r="P143" t="s">
        <v>273</v>
      </c>
      <c r="Q143" t="s"/>
      <c r="R143" t="s">
        <v>97</v>
      </c>
      <c r="S143" t="s">
        <v>274</v>
      </c>
      <c r="T143" t="s">
        <v>68</v>
      </c>
      <c r="U143" t="s">
        <v>69</v>
      </c>
      <c r="V143" t="s"/>
      <c r="W143" t="s">
        <v>94</v>
      </c>
      <c r="X143" t="s"/>
      <c r="Y143" t="s">
        <v>71</v>
      </c>
      <c r="Z143">
        <f>HYPERLINK("https://hotel-media.eclerx.com/savepage/tk_1548138339795699_sr_1278.html","info")</f>
        <v/>
      </c>
      <c r="AA143" t="n">
        <v>-5148967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17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5148967</v>
      </c>
      <c r="AZ143" t="s">
        <v>275</v>
      </c>
      <c r="BA143" t="s"/>
      <c r="BB143" t="n">
        <v>1223414</v>
      </c>
      <c r="BC143" t="n">
        <v>46.1813651316971</v>
      </c>
      <c r="BD143" t="n">
        <v>46.1813651316971</v>
      </c>
    </row>
    <row r="144" spans="1:56">
      <c r="A144" t="s">
        <v>56</v>
      </c>
      <c r="B144" t="s">
        <v>57</v>
      </c>
      <c r="C144" t="s">
        <v>58</v>
      </c>
      <c r="D144" t="n">
        <v>2</v>
      </c>
      <c r="E144" t="s">
        <v>276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78</v>
      </c>
      <c r="O144" t="s">
        <v>65</v>
      </c>
      <c r="P144" t="s">
        <v>276</v>
      </c>
      <c r="Q144" t="s"/>
      <c r="R144" t="s">
        <v>79</v>
      </c>
      <c r="S144" t="s">
        <v>277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HYPERLINK("https://hotel-media.eclerx.com/savepage/tk_15481383810749948_sr_1278.html","info")</f>
        <v/>
      </c>
      <c r="AA144" t="n">
        <v>-10132935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80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10132935</v>
      </c>
      <c r="AZ144" t="s"/>
      <c r="BA144" t="s"/>
      <c r="BB144" t="n">
        <v>79900</v>
      </c>
      <c r="BC144" t="s"/>
      <c r="BD144" t="s"/>
    </row>
    <row r="145" spans="1:56">
      <c r="A145" t="s">
        <v>56</v>
      </c>
      <c r="B145" t="s">
        <v>57</v>
      </c>
      <c r="C145" t="s">
        <v>58</v>
      </c>
      <c r="D145" t="n">
        <v>2</v>
      </c>
      <c r="E145" t="s">
        <v>276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78</v>
      </c>
      <c r="O145" t="s">
        <v>65</v>
      </c>
      <c r="P145" t="s">
        <v>276</v>
      </c>
      <c r="Q145" t="s"/>
      <c r="R145" t="s">
        <v>79</v>
      </c>
      <c r="S145" t="s">
        <v>277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HYPERLINK("https://hotel-media.eclerx.com/savepage/tk_15481383810749948_sr_1278.html","info")</f>
        <v/>
      </c>
      <c r="AA145" t="n">
        <v>-528826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80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528826</v>
      </c>
      <c r="AZ145" t="s">
        <v>278</v>
      </c>
      <c r="BA145" t="s"/>
      <c r="BB145" t="n">
        <v>79900</v>
      </c>
      <c r="BC145" t="n">
        <v>46.2019929298228</v>
      </c>
      <c r="BD145" t="n">
        <v>46.2019929298228</v>
      </c>
    </row>
    <row r="146" spans="1:56">
      <c r="A146" t="s">
        <v>56</v>
      </c>
      <c r="B146" t="s">
        <v>57</v>
      </c>
      <c r="C146" t="s">
        <v>58</v>
      </c>
      <c r="D146" t="n">
        <v>2</v>
      </c>
      <c r="E146" t="s">
        <v>279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101</v>
      </c>
      <c r="O146" t="s">
        <v>65</v>
      </c>
      <c r="P146" t="s">
        <v>279</v>
      </c>
      <c r="Q146" t="s"/>
      <c r="R146" t="s">
        <v>89</v>
      </c>
      <c r="S146" t="s">
        <v>280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HYPERLINK("https://hotel-media.eclerx.com/savepage/tk_15481383614185479_sr_1278.html","info")</f>
        <v/>
      </c>
      <c r="AA146" t="n">
        <v>-10132896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50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10132896</v>
      </c>
      <c r="AZ146" t="s"/>
      <c r="BA146" t="s"/>
      <c r="BB146" t="n">
        <v>2832818</v>
      </c>
      <c r="BC146" t="s"/>
      <c r="BD146" t="s"/>
    </row>
    <row r="147" spans="1:56">
      <c r="A147" t="s">
        <v>56</v>
      </c>
      <c r="B147" t="s">
        <v>57</v>
      </c>
      <c r="C147" t="s">
        <v>58</v>
      </c>
      <c r="D147" t="n">
        <v>2</v>
      </c>
      <c r="E147" t="s">
        <v>279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101</v>
      </c>
      <c r="O147" t="s">
        <v>65</v>
      </c>
      <c r="P147" t="s">
        <v>279</v>
      </c>
      <c r="Q147" t="s"/>
      <c r="R147" t="s">
        <v>89</v>
      </c>
      <c r="S147" t="s">
        <v>280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HYPERLINK("https://hotel-media.eclerx.com/savepage/tk_15481383614185479_sr_1278.html","info")</f>
        <v/>
      </c>
      <c r="AA147" t="n">
        <v>-6075363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50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6075363</v>
      </c>
      <c r="AZ147" t="s">
        <v>232</v>
      </c>
      <c r="BA147" t="s"/>
      <c r="BB147" t="n">
        <v>2832818</v>
      </c>
      <c r="BC147" t="n">
        <v>46.234181</v>
      </c>
      <c r="BD147" t="n">
        <v>46.234181</v>
      </c>
    </row>
    <row r="148" spans="1:56">
      <c r="A148" t="s">
        <v>56</v>
      </c>
      <c r="B148" t="s">
        <v>57</v>
      </c>
      <c r="C148" t="s">
        <v>58</v>
      </c>
      <c r="D148" t="n">
        <v>2</v>
      </c>
      <c r="E148" t="s">
        <v>281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101</v>
      </c>
      <c r="O148" t="s">
        <v>65</v>
      </c>
      <c r="P148" t="s">
        <v>281</v>
      </c>
      <c r="Q148" t="s"/>
      <c r="R148" t="s">
        <v>79</v>
      </c>
      <c r="S148" t="s">
        <v>282</v>
      </c>
      <c r="T148" t="s">
        <v>68</v>
      </c>
      <c r="U148" t="s">
        <v>69</v>
      </c>
      <c r="V148" t="s"/>
      <c r="W148" t="s">
        <v>70</v>
      </c>
      <c r="X148" t="s"/>
      <c r="Y148" t="s">
        <v>71</v>
      </c>
      <c r="Z148">
        <f>HYPERLINK("https://hotel-media.eclerx.com/savepage/tk_1548138484504918_sr_1278.html","info")</f>
        <v/>
      </c>
      <c r="AA148" t="n">
        <v>-10132847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238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10132847</v>
      </c>
      <c r="AZ148" t="s"/>
      <c r="BA148" t="s"/>
      <c r="BB148" t="n">
        <v>29948</v>
      </c>
      <c r="BC148" t="s"/>
      <c r="BD148" t="s"/>
    </row>
    <row r="149" spans="1:56">
      <c r="A149" t="s">
        <v>56</v>
      </c>
      <c r="B149" t="s">
        <v>57</v>
      </c>
      <c r="C149" t="s">
        <v>58</v>
      </c>
      <c r="D149" t="n">
        <v>2</v>
      </c>
      <c r="E149" t="s">
        <v>281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101</v>
      </c>
      <c r="O149" t="s">
        <v>65</v>
      </c>
      <c r="P149" t="s">
        <v>281</v>
      </c>
      <c r="Q149" t="s"/>
      <c r="R149" t="s">
        <v>79</v>
      </c>
      <c r="S149" t="s">
        <v>282</v>
      </c>
      <c r="T149" t="s">
        <v>68</v>
      </c>
      <c r="U149" t="s">
        <v>69</v>
      </c>
      <c r="V149" t="s"/>
      <c r="W149" t="s">
        <v>70</v>
      </c>
      <c r="X149" t="s"/>
      <c r="Y149" t="s">
        <v>71</v>
      </c>
      <c r="Z149">
        <f>HYPERLINK("https://hotel-media.eclerx.com/savepage/tk_1548138484504918_sr_1278.html","info")</f>
        <v/>
      </c>
      <c r="AA149" t="n">
        <v>-2119359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238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2119359</v>
      </c>
      <c r="AZ149" t="s">
        <v>283</v>
      </c>
      <c r="BA149" t="s"/>
      <c r="BB149" t="n">
        <v>29948</v>
      </c>
      <c r="BC149" t="n">
        <v>46.20512274004334</v>
      </c>
      <c r="BD149" t="n">
        <v>46.20512274004334</v>
      </c>
    </row>
    <row r="150" spans="1:56">
      <c r="A150" t="s">
        <v>56</v>
      </c>
      <c r="B150" t="s">
        <v>57</v>
      </c>
      <c r="C150" t="s">
        <v>58</v>
      </c>
      <c r="D150" t="n">
        <v>2</v>
      </c>
      <c r="E150" t="s">
        <v>190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78</v>
      </c>
      <c r="O150" t="s">
        <v>65</v>
      </c>
      <c r="P150" t="s">
        <v>190</v>
      </c>
      <c r="Q150" t="s"/>
      <c r="R150" t="s">
        <v>89</v>
      </c>
      <c r="S150" t="s">
        <v>191</v>
      </c>
      <c r="T150" t="s">
        <v>68</v>
      </c>
      <c r="U150" t="s">
        <v>69</v>
      </c>
      <c r="V150" t="s"/>
      <c r="W150" t="s">
        <v>94</v>
      </c>
      <c r="X150" t="s"/>
      <c r="Y150" t="s">
        <v>71</v>
      </c>
      <c r="Z150">
        <f>HYPERLINK("https://hotel-media.eclerx.com/savepage/tk_15481383489613316_sr_1278.html","info")</f>
        <v/>
      </c>
      <c r="AA150" t="n">
        <v>-10132882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31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10132882</v>
      </c>
      <c r="AZ150" t="s"/>
      <c r="BA150" t="s"/>
      <c r="BB150" t="n">
        <v>68697</v>
      </c>
      <c r="BC150" t="s"/>
      <c r="BD150" t="s"/>
    </row>
    <row r="151" spans="1:56">
      <c r="A151" t="s">
        <v>56</v>
      </c>
      <c r="B151" t="s">
        <v>57</v>
      </c>
      <c r="C151" t="s">
        <v>58</v>
      </c>
      <c r="D151" t="n">
        <v>2</v>
      </c>
      <c r="E151" t="s">
        <v>190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78</v>
      </c>
      <c r="O151" t="s">
        <v>65</v>
      </c>
      <c r="P151" t="s">
        <v>190</v>
      </c>
      <c r="Q151" t="s"/>
      <c r="R151" t="s">
        <v>89</v>
      </c>
      <c r="S151" t="s">
        <v>191</v>
      </c>
      <c r="T151" t="s">
        <v>68</v>
      </c>
      <c r="U151" t="s">
        <v>69</v>
      </c>
      <c r="V151" t="s"/>
      <c r="W151" t="s">
        <v>94</v>
      </c>
      <c r="X151" t="s"/>
      <c r="Y151" t="s">
        <v>71</v>
      </c>
      <c r="Z151">
        <f>HYPERLINK("https://hotel-media.eclerx.com/savepage/tk_15481383489613316_sr_1278.html","info")</f>
        <v/>
      </c>
      <c r="AA151" t="n">
        <v>-2119393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31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2119393</v>
      </c>
      <c r="AZ151" t="s">
        <v>192</v>
      </c>
      <c r="BA151" t="s"/>
      <c r="BB151" t="n">
        <v>68697</v>
      </c>
      <c r="BC151" t="n">
        <v>46.20912756036797</v>
      </c>
      <c r="BD151" t="n">
        <v>46.20912756036797</v>
      </c>
    </row>
    <row r="152" spans="1:56">
      <c r="A152" t="s">
        <v>56</v>
      </c>
      <c r="B152" t="s">
        <v>57</v>
      </c>
      <c r="C152" t="s">
        <v>58</v>
      </c>
      <c r="D152" t="n">
        <v>2</v>
      </c>
      <c r="E152" t="s">
        <v>284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64</v>
      </c>
      <c r="O152" t="s">
        <v>65</v>
      </c>
      <c r="P152" t="s">
        <v>284</v>
      </c>
      <c r="Q152" t="s"/>
      <c r="R152" t="s">
        <v>89</v>
      </c>
      <c r="S152" t="s">
        <v>285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HYPERLINK("https://hotel-media.eclerx.com/savepage/tk_15481384700854795_sr_1278.html","info")</f>
        <v/>
      </c>
      <c r="AA152" t="n">
        <v>-10132871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216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10132871</v>
      </c>
      <c r="AZ152" t="s"/>
      <c r="BA152" t="s"/>
      <c r="BB152" t="n">
        <v>65159</v>
      </c>
      <c r="BC152" t="s"/>
      <c r="BD152" t="s"/>
    </row>
    <row r="153" spans="1:56">
      <c r="A153" t="s">
        <v>56</v>
      </c>
      <c r="B153" t="s">
        <v>57</v>
      </c>
      <c r="C153" t="s">
        <v>58</v>
      </c>
      <c r="D153" t="n">
        <v>2</v>
      </c>
      <c r="E153" t="s">
        <v>284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284</v>
      </c>
      <c r="Q153" t="s"/>
      <c r="R153" t="s">
        <v>89</v>
      </c>
      <c r="S153" t="s">
        <v>285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HYPERLINK("https://hotel-media.eclerx.com/savepage/tk_15481384700854795_sr_1278.html","info")</f>
        <v/>
      </c>
      <c r="AA153" t="n">
        <v>-1272913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216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1272913</v>
      </c>
      <c r="AZ153" t="s">
        <v>286</v>
      </c>
      <c r="BA153" t="s"/>
      <c r="BB153" t="n">
        <v>65159</v>
      </c>
      <c r="BC153" t="n">
        <v>46.22161534154788</v>
      </c>
      <c r="BD153" t="n">
        <v>46.22161534154788</v>
      </c>
    </row>
    <row r="154" spans="1:56">
      <c r="A154" t="s">
        <v>56</v>
      </c>
      <c r="B154" t="s">
        <v>57</v>
      </c>
      <c r="C154" t="s">
        <v>58</v>
      </c>
      <c r="D154" t="n">
        <v>2</v>
      </c>
      <c r="E154" t="s">
        <v>287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83</v>
      </c>
      <c r="O154" t="s">
        <v>65</v>
      </c>
      <c r="P154" t="s">
        <v>287</v>
      </c>
      <c r="Q154" t="s"/>
      <c r="R154" t="s">
        <v>63</v>
      </c>
      <c r="S154" t="s">
        <v>288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HYPERLINK("https://hotel-media.eclerx.com/savepage/tk_15481384066226828_sr_1278.html","info")</f>
        <v/>
      </c>
      <c r="AA154" t="n">
        <v>-8537331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119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8537331</v>
      </c>
      <c r="AZ154" t="s"/>
      <c r="BA154" t="s"/>
      <c r="BB154" t="n">
        <v>4152311</v>
      </c>
      <c r="BC154" t="n">
        <v>46.200966</v>
      </c>
      <c r="BD154" t="n">
        <v>46.200966</v>
      </c>
    </row>
    <row r="155" spans="1:56">
      <c r="A155" t="s">
        <v>56</v>
      </c>
      <c r="B155" t="s">
        <v>57</v>
      </c>
      <c r="C155" t="s">
        <v>58</v>
      </c>
      <c r="D155" t="n">
        <v>2</v>
      </c>
      <c r="E155" t="s">
        <v>289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64</v>
      </c>
      <c r="O155" t="s">
        <v>65</v>
      </c>
      <c r="P155" t="s">
        <v>289</v>
      </c>
      <c r="Q155" t="s"/>
      <c r="R155" t="s">
        <v>66</v>
      </c>
      <c r="S155" t="s">
        <v>290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HYPERLINK("https://hotel-media.eclerx.com/savepage/tk_1548138398784136_sr_1278.html","info")</f>
        <v/>
      </c>
      <c r="AA155" t="n">
        <v>-10132827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107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10132827</v>
      </c>
      <c r="AZ155" t="s"/>
      <c r="BA155" t="s"/>
      <c r="BB155" t="n">
        <v>544441</v>
      </c>
      <c r="BC155" t="s"/>
      <c r="BD155" t="s"/>
    </row>
    <row r="156" spans="1:56">
      <c r="A156" t="s">
        <v>56</v>
      </c>
      <c r="B156" t="s">
        <v>57</v>
      </c>
      <c r="C156" t="s">
        <v>58</v>
      </c>
      <c r="D156" t="n">
        <v>2</v>
      </c>
      <c r="E156" t="s">
        <v>289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64</v>
      </c>
      <c r="O156" t="s">
        <v>65</v>
      </c>
      <c r="P156" t="s">
        <v>289</v>
      </c>
      <c r="Q156" t="s"/>
      <c r="R156" t="s">
        <v>66</v>
      </c>
      <c r="S156" t="s">
        <v>290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HYPERLINK("https://hotel-media.eclerx.com/savepage/tk_1548138398784136_sr_1278.html","info")</f>
        <v/>
      </c>
      <c r="AA156" t="n">
        <v>-1379565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107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1379565</v>
      </c>
      <c r="AZ156" t="s">
        <v>291</v>
      </c>
      <c r="BA156" t="s"/>
      <c r="BB156" t="n">
        <v>544441</v>
      </c>
      <c r="BC156" t="n">
        <v>46.2069972</v>
      </c>
      <c r="BD156" t="n">
        <v>46.2069972</v>
      </c>
    </row>
    <row r="157" spans="1:56">
      <c r="A157" t="s">
        <v>56</v>
      </c>
      <c r="B157" t="s">
        <v>57</v>
      </c>
      <c r="C157" t="s">
        <v>58</v>
      </c>
      <c r="D157" t="n">
        <v>2</v>
      </c>
      <c r="E157" t="s">
        <v>292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293</v>
      </c>
      <c r="O157" t="s">
        <v>65</v>
      </c>
      <c r="P157" t="s">
        <v>292</v>
      </c>
      <c r="Q157" t="s"/>
      <c r="R157" t="s">
        <v>89</v>
      </c>
      <c r="S157" t="s">
        <v>294</v>
      </c>
      <c r="T157" t="s">
        <v>68</v>
      </c>
      <c r="U157" t="s">
        <v>69</v>
      </c>
      <c r="V157" t="s"/>
      <c r="W157" t="s">
        <v>94</v>
      </c>
      <c r="X157" t="s"/>
      <c r="Y157" t="s">
        <v>71</v>
      </c>
      <c r="Z157">
        <f>HYPERLINK("https://hotel-media.eclerx.com/savepage/tk_15481384523930998_sr_1278.html","info")</f>
        <v/>
      </c>
      <c r="AA157" t="n">
        <v>-10132839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189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10132839</v>
      </c>
      <c r="AZ157" t="s"/>
      <c r="BA157" t="s"/>
      <c r="BB157" t="n">
        <v>21674</v>
      </c>
      <c r="BC157" t="s"/>
      <c r="BD157" t="s"/>
    </row>
    <row r="158" spans="1:56">
      <c r="A158" t="s">
        <v>56</v>
      </c>
      <c r="B158" t="s">
        <v>57</v>
      </c>
      <c r="C158" t="s">
        <v>58</v>
      </c>
      <c r="D158" t="n">
        <v>2</v>
      </c>
      <c r="E158" t="s">
        <v>292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293</v>
      </c>
      <c r="O158" t="s">
        <v>65</v>
      </c>
      <c r="P158" t="s">
        <v>292</v>
      </c>
      <c r="Q158" t="s"/>
      <c r="R158" t="s">
        <v>89</v>
      </c>
      <c r="S158" t="s">
        <v>294</v>
      </c>
      <c r="T158" t="s">
        <v>68</v>
      </c>
      <c r="U158" t="s">
        <v>69</v>
      </c>
      <c r="V158" t="s"/>
      <c r="W158" t="s">
        <v>94</v>
      </c>
      <c r="X158" t="s"/>
      <c r="Y158" t="s">
        <v>71</v>
      </c>
      <c r="Z158">
        <f>HYPERLINK("https://hotel-media.eclerx.com/savepage/tk_15481384523930998_sr_1278.html","info")</f>
        <v/>
      </c>
      <c r="AA158" t="n">
        <v>-547224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189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547224</v>
      </c>
      <c r="AZ158" t="s">
        <v>295</v>
      </c>
      <c r="BA158" t="s"/>
      <c r="BB158" t="n">
        <v>21674</v>
      </c>
      <c r="BC158" t="n">
        <v>46.2089011078645</v>
      </c>
      <c r="BD158" t="n">
        <v>46.2089011078645</v>
      </c>
    </row>
    <row r="159" spans="1:56">
      <c r="A159" t="s">
        <v>56</v>
      </c>
      <c r="B159" t="s">
        <v>57</v>
      </c>
      <c r="C159" t="s">
        <v>58</v>
      </c>
      <c r="D159" t="n">
        <v>2</v>
      </c>
      <c r="E159" t="s">
        <v>296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>
        <v>64</v>
      </c>
      <c r="O159" t="s">
        <v>65</v>
      </c>
      <c r="P159" t="s">
        <v>296</v>
      </c>
      <c r="Q159" t="s"/>
      <c r="R159" t="s">
        <v>66</v>
      </c>
      <c r="S159" t="s">
        <v>297</v>
      </c>
      <c r="T159" t="s">
        <v>68</v>
      </c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HYPERLINK("https://hotel-media.eclerx.com/savepage/tk_1548138498935477_sr_1278.html","info")</f>
        <v/>
      </c>
      <c r="AA159" t="n">
        <v>-10132901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260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10132901</v>
      </c>
      <c r="AZ159" t="s"/>
      <c r="BA159" t="s"/>
      <c r="BB159" t="n">
        <v>67051</v>
      </c>
      <c r="BC159" t="s"/>
      <c r="BD159" t="s"/>
    </row>
    <row r="160" spans="1:56">
      <c r="A160" t="s">
        <v>56</v>
      </c>
      <c r="B160" t="s">
        <v>57</v>
      </c>
      <c r="C160" t="s">
        <v>58</v>
      </c>
      <c r="D160" t="n">
        <v>2</v>
      </c>
      <c r="E160" t="s">
        <v>296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296</v>
      </c>
      <c r="Q160" t="s"/>
      <c r="R160" t="s">
        <v>66</v>
      </c>
      <c r="S160" t="s">
        <v>297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HYPERLINK("https://hotel-media.eclerx.com/savepage/tk_1548138498935477_sr_1278.html","info")</f>
        <v/>
      </c>
      <c r="AA160" t="n">
        <v>-6331392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260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6331392</v>
      </c>
      <c r="AZ160" t="s">
        <v>298</v>
      </c>
      <c r="BA160" t="s"/>
      <c r="BB160" t="n">
        <v>67051</v>
      </c>
      <c r="BC160" t="n">
        <v>46.2505764014237</v>
      </c>
      <c r="BD160" t="n">
        <v>46.2505764014237</v>
      </c>
    </row>
    <row r="161" spans="1:56">
      <c r="A161" t="s">
        <v>56</v>
      </c>
      <c r="B161" t="s">
        <v>57</v>
      </c>
      <c r="C161" t="s">
        <v>58</v>
      </c>
      <c r="D161" t="n">
        <v>2</v>
      </c>
      <c r="E161" t="s">
        <v>287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83</v>
      </c>
      <c r="O161" t="s">
        <v>65</v>
      </c>
      <c r="P161" t="s">
        <v>287</v>
      </c>
      <c r="Q161" t="s"/>
      <c r="R161" t="s">
        <v>63</v>
      </c>
      <c r="S161" t="s">
        <v>288</v>
      </c>
      <c r="T161" t="s">
        <v>68</v>
      </c>
      <c r="U161" t="s">
        <v>69</v>
      </c>
      <c r="V161" t="s"/>
      <c r="W161" t="s">
        <v>70</v>
      </c>
      <c r="X161" t="s"/>
      <c r="Y161" t="s">
        <v>71</v>
      </c>
      <c r="Z161">
        <f>HYPERLINK("https://hotel-media.eclerx.com/savepage/tk_15481385048186152_sr_1278.html","info")</f>
        <v/>
      </c>
      <c r="AA161" t="n">
        <v>-8537331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269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8537331</v>
      </c>
      <c r="AZ161" t="s"/>
      <c r="BA161" t="s"/>
      <c r="BB161" t="n">
        <v>4152311</v>
      </c>
      <c r="BC161" t="n">
        <v>46.200966</v>
      </c>
      <c r="BD161" t="n">
        <v>46.200966</v>
      </c>
    </row>
    <row r="162" spans="1:56">
      <c r="A162" t="s">
        <v>56</v>
      </c>
      <c r="B162" t="s">
        <v>57</v>
      </c>
      <c r="C162" t="s">
        <v>58</v>
      </c>
      <c r="D162" t="n">
        <v>2</v>
      </c>
      <c r="E162" t="s">
        <v>299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83</v>
      </c>
      <c r="O162" t="s">
        <v>65</v>
      </c>
      <c r="P162" t="s">
        <v>299</v>
      </c>
      <c r="Q162" t="s"/>
      <c r="R162" t="s">
        <v>63</v>
      </c>
      <c r="S162" t="s">
        <v>300</v>
      </c>
      <c r="T162" t="s">
        <v>68</v>
      </c>
      <c r="U162" t="s">
        <v>69</v>
      </c>
      <c r="V162" t="s"/>
      <c r="W162" t="s">
        <v>70</v>
      </c>
      <c r="X162" t="s"/>
      <c r="Y162" t="s">
        <v>71</v>
      </c>
      <c r="Z162">
        <f>HYPERLINK("https://hotel-media.eclerx.com/savepage/tk_15481385120178494_sr_1278.html","info")</f>
        <v/>
      </c>
      <c r="AA162" t="n">
        <v>-7882120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280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7882120</v>
      </c>
      <c r="AZ162" t="s"/>
      <c r="BA162" t="s"/>
      <c r="BB162" t="n">
        <v>2738304</v>
      </c>
      <c r="BC162" t="n">
        <v>46.2102776740906</v>
      </c>
      <c r="BD162" t="n">
        <v>46.2102776740906</v>
      </c>
    </row>
    <row r="163" spans="1:56">
      <c r="A163" t="s">
        <v>56</v>
      </c>
      <c r="B163" t="s">
        <v>57</v>
      </c>
      <c r="C163" t="s">
        <v>58</v>
      </c>
      <c r="D163" t="n">
        <v>2</v>
      </c>
      <c r="E163" t="s">
        <v>301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64</v>
      </c>
      <c r="O163" t="s">
        <v>65</v>
      </c>
      <c r="P163" t="s">
        <v>301</v>
      </c>
      <c r="Q163" t="s"/>
      <c r="R163" t="s">
        <v>66</v>
      </c>
      <c r="S163" t="s">
        <v>302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HYPERLINK("https://hotel-media.eclerx.com/savepage/tk_15481384963169553_sr_1278.html","info")</f>
        <v/>
      </c>
      <c r="AA163" t="n">
        <v>-10132774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256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10132774</v>
      </c>
      <c r="AZ163" t="s"/>
      <c r="BA163" t="s"/>
      <c r="BB163" t="n">
        <v>48673</v>
      </c>
      <c r="BC163" t="n">
        <v>0</v>
      </c>
      <c r="BD163" t="n">
        <v>0</v>
      </c>
    </row>
    <row r="164" spans="1:56">
      <c r="A164" t="s">
        <v>56</v>
      </c>
      <c r="B164" t="s">
        <v>57</v>
      </c>
      <c r="C164" t="s">
        <v>58</v>
      </c>
      <c r="D164" t="n">
        <v>2</v>
      </c>
      <c r="E164" t="s">
        <v>303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>
        <v>64</v>
      </c>
      <c r="O164" t="s">
        <v>65</v>
      </c>
      <c r="P164" t="s">
        <v>303</v>
      </c>
      <c r="Q164" t="s"/>
      <c r="R164" t="s">
        <v>79</v>
      </c>
      <c r="S164" t="s">
        <v>204</v>
      </c>
      <c r="T164" t="s">
        <v>68</v>
      </c>
      <c r="U164" t="s">
        <v>69</v>
      </c>
      <c r="V164" t="s"/>
      <c r="W164" t="s">
        <v>70</v>
      </c>
      <c r="X164" t="s"/>
      <c r="Y164" t="s">
        <v>71</v>
      </c>
      <c r="Z164">
        <f>HYPERLINK("https://hotel-media.eclerx.com/savepage/tk_15481383738568654_sr_1278.html","info")</f>
        <v/>
      </c>
      <c r="AA164" t="n">
        <v>-10132786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69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10132786</v>
      </c>
      <c r="AZ164" t="s"/>
      <c r="BA164" t="s"/>
      <c r="BB164" t="n">
        <v>65303</v>
      </c>
      <c r="BC164" t="n">
        <v>0</v>
      </c>
      <c r="BD164" t="n">
        <v>0</v>
      </c>
    </row>
    <row r="165" spans="1:56">
      <c r="A165" t="s">
        <v>56</v>
      </c>
      <c r="B165" t="s">
        <v>57</v>
      </c>
      <c r="C165" t="s">
        <v>58</v>
      </c>
      <c r="D165" t="n">
        <v>2</v>
      </c>
      <c r="E165" t="s">
        <v>304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64</v>
      </c>
      <c r="O165" t="s">
        <v>65</v>
      </c>
      <c r="P165" t="s">
        <v>304</v>
      </c>
      <c r="Q165" t="s"/>
      <c r="R165" t="s">
        <v>89</v>
      </c>
      <c r="S165" t="s">
        <v>305</v>
      </c>
      <c r="T165" t="s">
        <v>68</v>
      </c>
      <c r="U165" t="s">
        <v>69</v>
      </c>
      <c r="V165" t="s"/>
      <c r="W165" t="s">
        <v>70</v>
      </c>
      <c r="X165" t="s"/>
      <c r="Y165" t="s">
        <v>71</v>
      </c>
      <c r="Z165">
        <f>HYPERLINK("https://hotel-media.eclerx.com/savepage/tk_15481383483005922_sr_1278.html","info")</f>
        <v/>
      </c>
      <c r="AA165" t="n">
        <v>-10132822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30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10132822</v>
      </c>
      <c r="AZ165" t="s"/>
      <c r="BA165" t="s"/>
      <c r="BB165" t="n">
        <v>65049</v>
      </c>
      <c r="BC165" t="s"/>
      <c r="BD165" t="s"/>
    </row>
    <row r="166" spans="1:56">
      <c r="A166" t="s">
        <v>56</v>
      </c>
      <c r="B166" t="s">
        <v>57</v>
      </c>
      <c r="C166" t="s">
        <v>58</v>
      </c>
      <c r="D166" t="n">
        <v>2</v>
      </c>
      <c r="E166" t="s">
        <v>304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64</v>
      </c>
      <c r="O166" t="s">
        <v>65</v>
      </c>
      <c r="P166" t="s">
        <v>304</v>
      </c>
      <c r="Q166" t="s"/>
      <c r="R166" t="s">
        <v>89</v>
      </c>
      <c r="S166" t="s">
        <v>305</v>
      </c>
      <c r="T166" t="s">
        <v>68</v>
      </c>
      <c r="U166" t="s">
        <v>69</v>
      </c>
      <c r="V166" t="s"/>
      <c r="W166" t="s">
        <v>70</v>
      </c>
      <c r="X166" t="s"/>
      <c r="Y166" t="s">
        <v>71</v>
      </c>
      <c r="Z166">
        <f>HYPERLINK("https://hotel-media.eclerx.com/savepage/tk_15481383483005922_sr_1278.html","info")</f>
        <v/>
      </c>
      <c r="AA166" t="n">
        <v>-1665709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30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1665709</v>
      </c>
      <c r="AZ166" t="s">
        <v>306</v>
      </c>
      <c r="BA166" t="s"/>
      <c r="BB166" t="n">
        <v>65049</v>
      </c>
      <c r="BC166" t="n">
        <v>46.21142265949249</v>
      </c>
      <c r="BD166" t="n">
        <v>46.21142265949249</v>
      </c>
    </row>
    <row r="167" spans="1:56">
      <c r="A167" t="s">
        <v>56</v>
      </c>
      <c r="B167" t="s">
        <v>57</v>
      </c>
      <c r="C167" t="s">
        <v>58</v>
      </c>
      <c r="D167" t="n">
        <v>2</v>
      </c>
      <c r="E167" t="s">
        <v>138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78</v>
      </c>
      <c r="O167" t="s">
        <v>65</v>
      </c>
      <c r="P167" t="s">
        <v>138</v>
      </c>
      <c r="Q167" t="s"/>
      <c r="R167" t="s">
        <v>79</v>
      </c>
      <c r="S167" t="s">
        <v>139</v>
      </c>
      <c r="T167" t="s">
        <v>68</v>
      </c>
      <c r="U167" t="s">
        <v>69</v>
      </c>
      <c r="V167" t="s"/>
      <c r="W167" t="s">
        <v>70</v>
      </c>
      <c r="X167" t="s"/>
      <c r="Y167" t="s">
        <v>71</v>
      </c>
      <c r="Z167">
        <f>HYPERLINK("https://hotel-media.eclerx.com/savepage/tk_15481383784497986_sr_1278.html","info")</f>
        <v/>
      </c>
      <c r="AA167" t="n">
        <v>-10132747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76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10132747</v>
      </c>
      <c r="AZ167" t="s"/>
      <c r="BA167" t="s"/>
      <c r="BB167" t="n">
        <v>67418</v>
      </c>
      <c r="BC167" t="n">
        <v>0</v>
      </c>
      <c r="BD167" t="n">
        <v>0</v>
      </c>
    </row>
    <row r="168" spans="1:56">
      <c r="A168" t="s">
        <v>56</v>
      </c>
      <c r="B168" t="s">
        <v>57</v>
      </c>
      <c r="C168" t="s">
        <v>58</v>
      </c>
      <c r="D168" t="n">
        <v>2</v>
      </c>
      <c r="E168" t="s">
        <v>307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78</v>
      </c>
      <c r="O168" t="s">
        <v>65</v>
      </c>
      <c r="P168" t="s">
        <v>307</v>
      </c>
      <c r="Q168" t="s"/>
      <c r="R168" t="s">
        <v>89</v>
      </c>
      <c r="S168" t="s">
        <v>308</v>
      </c>
      <c r="T168" t="s">
        <v>68</v>
      </c>
      <c r="U168" t="s">
        <v>69</v>
      </c>
      <c r="V168" t="s"/>
      <c r="W168" t="s">
        <v>94</v>
      </c>
      <c r="X168" t="s"/>
      <c r="Y168" t="s">
        <v>71</v>
      </c>
      <c r="Z168">
        <f>HYPERLINK("https://hotel-media.eclerx.com/savepage/tk_1548138462195055_sr_1278.html","info")</f>
        <v/>
      </c>
      <c r="AA168" t="n">
        <v>-10132756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204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10132756</v>
      </c>
      <c r="AZ168" t="s"/>
      <c r="BA168" t="s"/>
      <c r="BB168" t="n">
        <v>72661</v>
      </c>
      <c r="BC168" t="n">
        <v>0</v>
      </c>
      <c r="BD168" t="n">
        <v>0</v>
      </c>
    </row>
    <row r="169" spans="1:56">
      <c r="A169" t="s">
        <v>56</v>
      </c>
      <c r="B169" t="s">
        <v>57</v>
      </c>
      <c r="C169" t="s">
        <v>58</v>
      </c>
      <c r="D169" t="n">
        <v>2</v>
      </c>
      <c r="E169" t="s">
        <v>281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101</v>
      </c>
      <c r="O169" t="s">
        <v>65</v>
      </c>
      <c r="P169" t="s">
        <v>281</v>
      </c>
      <c r="Q169" t="s"/>
      <c r="R169" t="s">
        <v>79</v>
      </c>
      <c r="S169" t="s">
        <v>282</v>
      </c>
      <c r="T169" t="s">
        <v>68</v>
      </c>
      <c r="U169" t="s">
        <v>69</v>
      </c>
      <c r="V169" t="s"/>
      <c r="W169" t="s">
        <v>70</v>
      </c>
      <c r="X169" t="s"/>
      <c r="Y169" t="s">
        <v>71</v>
      </c>
      <c r="Z169">
        <f>HYPERLINK("https://hotel-media.eclerx.com/savepage/tk_1548138386317529_sr_1278.html","info")</f>
        <v/>
      </c>
      <c r="AA169" t="n">
        <v>-10132847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88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10132847</v>
      </c>
      <c r="AZ169" t="s"/>
      <c r="BA169" t="s"/>
      <c r="BB169" t="n">
        <v>29948</v>
      </c>
      <c r="BC169" t="s"/>
      <c r="BD169" t="s"/>
    </row>
    <row r="170" spans="1:56">
      <c r="A170" t="s">
        <v>56</v>
      </c>
      <c r="B170" t="s">
        <v>57</v>
      </c>
      <c r="C170" t="s">
        <v>58</v>
      </c>
      <c r="D170" t="n">
        <v>2</v>
      </c>
      <c r="E170" t="s">
        <v>281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101</v>
      </c>
      <c r="O170" t="s">
        <v>65</v>
      </c>
      <c r="P170" t="s">
        <v>281</v>
      </c>
      <c r="Q170" t="s"/>
      <c r="R170" t="s">
        <v>79</v>
      </c>
      <c r="S170" t="s">
        <v>282</v>
      </c>
      <c r="T170" t="s">
        <v>68</v>
      </c>
      <c r="U170" t="s">
        <v>69</v>
      </c>
      <c r="V170" t="s"/>
      <c r="W170" t="s">
        <v>70</v>
      </c>
      <c r="X170" t="s"/>
      <c r="Y170" t="s">
        <v>71</v>
      </c>
      <c r="Z170">
        <f>HYPERLINK("https://hotel-media.eclerx.com/savepage/tk_1548138386317529_sr_1278.html","info")</f>
        <v/>
      </c>
      <c r="AA170" t="n">
        <v>-2119359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88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2119359</v>
      </c>
      <c r="AZ170" t="s">
        <v>283</v>
      </c>
      <c r="BA170" t="s"/>
      <c r="BB170" t="n">
        <v>29948</v>
      </c>
      <c r="BC170" t="n">
        <v>46.20512274004334</v>
      </c>
      <c r="BD170" t="n">
        <v>46.20512274004334</v>
      </c>
    </row>
    <row r="171" spans="1:56">
      <c r="A171" t="s">
        <v>56</v>
      </c>
      <c r="B171" t="s">
        <v>57</v>
      </c>
      <c r="C171" t="s">
        <v>58</v>
      </c>
      <c r="D171" t="n">
        <v>2</v>
      </c>
      <c r="E171" t="s">
        <v>264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101</v>
      </c>
      <c r="O171" t="s">
        <v>65</v>
      </c>
      <c r="P171" t="s">
        <v>264</v>
      </c>
      <c r="Q171" t="s"/>
      <c r="R171" t="s">
        <v>89</v>
      </c>
      <c r="S171" t="s">
        <v>265</v>
      </c>
      <c r="T171" t="s">
        <v>68</v>
      </c>
      <c r="U171" t="s">
        <v>69</v>
      </c>
      <c r="V171" t="s"/>
      <c r="W171" t="s">
        <v>70</v>
      </c>
      <c r="X171" t="s"/>
      <c r="Y171" t="s">
        <v>71</v>
      </c>
      <c r="Z171">
        <f>HYPERLINK("https://hotel-media.eclerx.com/savepage/tk_15481383666436908_sr_1278.html","info")</f>
        <v/>
      </c>
      <c r="AA171" t="n">
        <v>-10132807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58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10132807</v>
      </c>
      <c r="AZ171" t="s"/>
      <c r="BA171" t="s"/>
      <c r="BB171" t="n">
        <v>1057215</v>
      </c>
      <c r="BC171" t="s"/>
      <c r="BD171" t="s"/>
    </row>
    <row r="172" spans="1:56">
      <c r="A172" t="s">
        <v>56</v>
      </c>
      <c r="B172" t="s">
        <v>57</v>
      </c>
      <c r="C172" t="s">
        <v>58</v>
      </c>
      <c r="D172" t="n">
        <v>2</v>
      </c>
      <c r="E172" t="s">
        <v>264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101</v>
      </c>
      <c r="O172" t="s">
        <v>65</v>
      </c>
      <c r="P172" t="s">
        <v>264</v>
      </c>
      <c r="Q172" t="s"/>
      <c r="R172" t="s">
        <v>89</v>
      </c>
      <c r="S172" t="s">
        <v>265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HYPERLINK("https://hotel-media.eclerx.com/savepage/tk_15481383666436908_sr_1278.html","info")</f>
        <v/>
      </c>
      <c r="AA172" t="n">
        <v>-5148968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58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5148968</v>
      </c>
      <c r="AZ172" t="s">
        <v>266</v>
      </c>
      <c r="BA172" t="s"/>
      <c r="BB172" t="n">
        <v>1057215</v>
      </c>
      <c r="BC172" t="n">
        <v>46.1743722184887</v>
      </c>
      <c r="BD172" t="n">
        <v>46.1743722184887</v>
      </c>
    </row>
    <row r="173" spans="1:56">
      <c r="A173" t="s">
        <v>56</v>
      </c>
      <c r="B173" t="s">
        <v>57</v>
      </c>
      <c r="C173" t="s">
        <v>58</v>
      </c>
      <c r="D173" t="n">
        <v>2</v>
      </c>
      <c r="E173" t="s">
        <v>309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/>
      <c r="O173" t="s">
        <v>65</v>
      </c>
      <c r="P173" t="s">
        <v>309</v>
      </c>
      <c r="Q173" t="s"/>
      <c r="R173" t="s">
        <v>97</v>
      </c>
      <c r="S173" t="s"/>
      <c r="T173" t="s"/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HYPERLINK("https://hotel-media.eclerx.com/savepage/tk_15481383339238615_sr_1278.html","info")</f>
        <v/>
      </c>
      <c r="AA173" t="n">
        <v>-10132866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8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10132866</v>
      </c>
      <c r="AZ173" t="s"/>
      <c r="BA173" t="s"/>
      <c r="BB173" t="n">
        <v>68116</v>
      </c>
      <c r="BC173" t="s"/>
      <c r="BD173" t="s"/>
    </row>
    <row r="174" spans="1:56">
      <c r="A174" t="s">
        <v>56</v>
      </c>
      <c r="B174" t="s">
        <v>57</v>
      </c>
      <c r="C174" t="s">
        <v>58</v>
      </c>
      <c r="D174" t="n">
        <v>2</v>
      </c>
      <c r="E174" t="s">
        <v>309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/>
      <c r="O174" t="s">
        <v>65</v>
      </c>
      <c r="P174" t="s">
        <v>309</v>
      </c>
      <c r="Q174" t="s"/>
      <c r="R174" t="s">
        <v>97</v>
      </c>
      <c r="S174" t="s"/>
      <c r="T174" t="s"/>
      <c r="U174" t="s">
        <v>69</v>
      </c>
      <c r="V174" t="s"/>
      <c r="W174" t="s">
        <v>70</v>
      </c>
      <c r="X174" t="s"/>
      <c r="Y174" t="s">
        <v>71</v>
      </c>
      <c r="Z174">
        <f>HYPERLINK("https://hotel-media.eclerx.com/savepage/tk_15481383339238615_sr_1278.html","info")</f>
        <v/>
      </c>
      <c r="AA174" t="n">
        <v>-6658252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8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6658252</v>
      </c>
      <c r="AZ174" t="s"/>
      <c r="BA174" t="s"/>
      <c r="BB174" t="n">
        <v>68116</v>
      </c>
      <c r="BC174" t="n">
        <v>46.2099034315382</v>
      </c>
      <c r="BD174" t="n">
        <v>46.2099034315382</v>
      </c>
    </row>
    <row r="175" spans="1:56">
      <c r="A175" t="s">
        <v>56</v>
      </c>
      <c r="B175" t="s">
        <v>57</v>
      </c>
      <c r="C175" t="s">
        <v>58</v>
      </c>
      <c r="D175" t="n">
        <v>2</v>
      </c>
      <c r="E175" t="s">
        <v>224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64</v>
      </c>
      <c r="O175" t="s">
        <v>65</v>
      </c>
      <c r="P175" t="s">
        <v>224</v>
      </c>
      <c r="Q175" t="s"/>
      <c r="R175" t="s">
        <v>89</v>
      </c>
      <c r="S175" t="s">
        <v>225</v>
      </c>
      <c r="T175" t="s">
        <v>68</v>
      </c>
      <c r="U175" t="s">
        <v>69</v>
      </c>
      <c r="V175" t="s"/>
      <c r="W175" t="s">
        <v>94</v>
      </c>
      <c r="X175" t="s"/>
      <c r="Y175" t="s">
        <v>71</v>
      </c>
      <c r="Z175">
        <f>HYPERLINK("https://hotel-media.eclerx.com/savepage/tk_15481384491161642_sr_1278.html","info")</f>
        <v/>
      </c>
      <c r="AA175" t="n">
        <v>-10132834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184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10132834</v>
      </c>
      <c r="AZ175" t="s"/>
      <c r="BA175" t="s"/>
      <c r="BB175" t="n">
        <v>277814</v>
      </c>
      <c r="BC175" t="s"/>
      <c r="BD175" t="s"/>
    </row>
    <row r="176" spans="1:56">
      <c r="A176" t="s">
        <v>56</v>
      </c>
      <c r="B176" t="s">
        <v>57</v>
      </c>
      <c r="C176" t="s">
        <v>58</v>
      </c>
      <c r="D176" t="n">
        <v>2</v>
      </c>
      <c r="E176" t="s">
        <v>224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64</v>
      </c>
      <c r="O176" t="s">
        <v>65</v>
      </c>
      <c r="P176" t="s">
        <v>224</v>
      </c>
      <c r="Q176" t="s"/>
      <c r="R176" t="s">
        <v>89</v>
      </c>
      <c r="S176" t="s">
        <v>225</v>
      </c>
      <c r="T176" t="s">
        <v>68</v>
      </c>
      <c r="U176" t="s">
        <v>69</v>
      </c>
      <c r="V176" t="s"/>
      <c r="W176" t="s">
        <v>94</v>
      </c>
      <c r="X176" t="s"/>
      <c r="Y176" t="s">
        <v>71</v>
      </c>
      <c r="Z176">
        <f>HYPERLINK("https://hotel-media.eclerx.com/savepage/tk_15481384491161642_sr_1278.html","info")</f>
        <v/>
      </c>
      <c r="AA176" t="n">
        <v>-1665714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184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1665714</v>
      </c>
      <c r="AZ176" t="s">
        <v>226</v>
      </c>
      <c r="BA176" t="s"/>
      <c r="BB176" t="n">
        <v>277814</v>
      </c>
      <c r="BC176" t="n">
        <v>46.2234951762019</v>
      </c>
      <c r="BD176" t="n">
        <v>46.2234951762019</v>
      </c>
    </row>
    <row r="177" spans="1:56">
      <c r="A177" t="s">
        <v>56</v>
      </c>
      <c r="B177" t="s">
        <v>57</v>
      </c>
      <c r="C177" t="s">
        <v>58</v>
      </c>
      <c r="D177" t="n">
        <v>2</v>
      </c>
      <c r="E177" t="s">
        <v>157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92</v>
      </c>
      <c r="O177" t="s">
        <v>65</v>
      </c>
      <c r="P177" t="s">
        <v>157</v>
      </c>
      <c r="Q177" t="s"/>
      <c r="R177" t="s">
        <v>79</v>
      </c>
      <c r="S177" t="s">
        <v>158</v>
      </c>
      <c r="T177" t="s">
        <v>68</v>
      </c>
      <c r="U177" t="s">
        <v>69</v>
      </c>
      <c r="V177" t="s"/>
      <c r="W177" t="s">
        <v>70</v>
      </c>
      <c r="X177" t="s"/>
      <c r="Y177" t="s">
        <v>71</v>
      </c>
      <c r="Z177">
        <f>HYPERLINK("https://hotel-media.eclerx.com/savepage/tk_15481384805774028_sr_1278.html","info")</f>
        <v/>
      </c>
      <c r="AA177" t="n">
        <v>-10132915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232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10132915</v>
      </c>
      <c r="AZ177" t="s"/>
      <c r="BA177" t="s"/>
      <c r="BB177" t="n">
        <v>69979</v>
      </c>
      <c r="BC177" t="s"/>
      <c r="BD177" t="s"/>
    </row>
    <row r="178" spans="1:56">
      <c r="A178" t="s">
        <v>56</v>
      </c>
      <c r="B178" t="s">
        <v>57</v>
      </c>
      <c r="C178" t="s">
        <v>58</v>
      </c>
      <c r="D178" t="n">
        <v>2</v>
      </c>
      <c r="E178" t="s">
        <v>157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92</v>
      </c>
      <c r="O178" t="s">
        <v>65</v>
      </c>
      <c r="P178" t="s">
        <v>157</v>
      </c>
      <c r="Q178" t="s"/>
      <c r="R178" t="s">
        <v>79</v>
      </c>
      <c r="S178" t="s">
        <v>158</v>
      </c>
      <c r="T178" t="s">
        <v>68</v>
      </c>
      <c r="U178" t="s">
        <v>69</v>
      </c>
      <c r="V178" t="s"/>
      <c r="W178" t="s">
        <v>70</v>
      </c>
      <c r="X178" t="s"/>
      <c r="Y178" t="s">
        <v>71</v>
      </c>
      <c r="Z178">
        <f>HYPERLINK("https://hotel-media.eclerx.com/savepage/tk_15481384805774028_sr_1278.html","info")</f>
        <v/>
      </c>
      <c r="AA178" t="n">
        <v>-2203030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232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2203030</v>
      </c>
      <c r="AZ178" t="s">
        <v>159</v>
      </c>
      <c r="BA178" t="s"/>
      <c r="BB178" t="n">
        <v>69979</v>
      </c>
      <c r="BC178" t="n">
        <v>46.2206689048744</v>
      </c>
      <c r="BD178" t="n">
        <v>46.2206689048744</v>
      </c>
    </row>
    <row r="179" spans="1:56">
      <c r="A179" t="s">
        <v>56</v>
      </c>
      <c r="B179" t="s">
        <v>57</v>
      </c>
      <c r="C179" t="s">
        <v>58</v>
      </c>
      <c r="D179" t="n">
        <v>2</v>
      </c>
      <c r="E179" t="s">
        <v>310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64</v>
      </c>
      <c r="O179" t="s">
        <v>65</v>
      </c>
      <c r="P179" t="s">
        <v>310</v>
      </c>
      <c r="Q179" t="s"/>
      <c r="R179" t="s">
        <v>89</v>
      </c>
      <c r="S179" t="s">
        <v>311</v>
      </c>
      <c r="T179" t="s">
        <v>68</v>
      </c>
      <c r="U179" t="s">
        <v>69</v>
      </c>
      <c r="V179" t="s"/>
      <c r="W179" t="s">
        <v>70</v>
      </c>
      <c r="X179" t="s"/>
      <c r="Y179" t="s">
        <v>71</v>
      </c>
      <c r="Z179">
        <f>HYPERLINK("https://hotel-media.eclerx.com/savepage/tk_15481384654838502_sr_1278.html","info")</f>
        <v/>
      </c>
      <c r="AA179" t="n">
        <v>-10132814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209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10132814</v>
      </c>
      <c r="AZ179" t="s"/>
      <c r="BA179" t="s"/>
      <c r="BB179" t="n">
        <v>1159725</v>
      </c>
      <c r="BC179" t="s"/>
      <c r="BD179" t="s"/>
    </row>
    <row r="180" spans="1:56">
      <c r="A180" t="s">
        <v>56</v>
      </c>
      <c r="B180" t="s">
        <v>57</v>
      </c>
      <c r="C180" t="s">
        <v>58</v>
      </c>
      <c r="D180" t="n">
        <v>2</v>
      </c>
      <c r="E180" t="s">
        <v>310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64</v>
      </c>
      <c r="O180" t="s">
        <v>65</v>
      </c>
      <c r="P180" t="s">
        <v>310</v>
      </c>
      <c r="Q180" t="s"/>
      <c r="R180" t="s">
        <v>89</v>
      </c>
      <c r="S180" t="s">
        <v>311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HYPERLINK("https://hotel-media.eclerx.com/savepage/tk_15481384654838502_sr_1278.html","info")</f>
        <v/>
      </c>
      <c r="AA180" t="n">
        <v>-2119333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209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2119333</v>
      </c>
      <c r="AZ180" t="s">
        <v>312</v>
      </c>
      <c r="BA180" t="s"/>
      <c r="BB180" t="n">
        <v>1159725</v>
      </c>
      <c r="BC180" t="n">
        <v>46.19475436064452</v>
      </c>
      <c r="BD180" t="n">
        <v>46.19475436064452</v>
      </c>
    </row>
    <row r="181" spans="1:56">
      <c r="A181" t="s">
        <v>56</v>
      </c>
      <c r="B181" t="s">
        <v>57</v>
      </c>
      <c r="C181" t="s">
        <v>58</v>
      </c>
      <c r="D181" t="n">
        <v>2</v>
      </c>
      <c r="E181" t="s">
        <v>296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64</v>
      </c>
      <c r="O181" t="s">
        <v>65</v>
      </c>
      <c r="P181" t="s">
        <v>296</v>
      </c>
      <c r="Q181" t="s"/>
      <c r="R181" t="s">
        <v>66</v>
      </c>
      <c r="S181" t="s">
        <v>297</v>
      </c>
      <c r="T181" t="s">
        <v>68</v>
      </c>
      <c r="U181" t="s">
        <v>69</v>
      </c>
      <c r="V181" t="s"/>
      <c r="W181" t="s">
        <v>70</v>
      </c>
      <c r="X181" t="s"/>
      <c r="Y181" t="s">
        <v>71</v>
      </c>
      <c r="Z181">
        <f>HYPERLINK("https://hotel-media.eclerx.com/savepage/tk_1548138400746305_sr_1278.html","info")</f>
        <v/>
      </c>
      <c r="AA181" t="n">
        <v>-10132901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110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10132901</v>
      </c>
      <c r="AZ181" t="s"/>
      <c r="BA181" t="s"/>
      <c r="BB181" t="n">
        <v>67051</v>
      </c>
      <c r="BC181" t="s"/>
      <c r="BD181" t="s"/>
    </row>
    <row r="182" spans="1:56">
      <c r="A182" t="s">
        <v>56</v>
      </c>
      <c r="B182" t="s">
        <v>57</v>
      </c>
      <c r="C182" t="s">
        <v>58</v>
      </c>
      <c r="D182" t="n">
        <v>2</v>
      </c>
      <c r="E182" t="s">
        <v>296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64</v>
      </c>
      <c r="O182" t="s">
        <v>65</v>
      </c>
      <c r="P182" t="s">
        <v>296</v>
      </c>
      <c r="Q182" t="s"/>
      <c r="R182" t="s">
        <v>66</v>
      </c>
      <c r="S182" t="s">
        <v>297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HYPERLINK("https://hotel-media.eclerx.com/savepage/tk_1548138400746305_sr_1278.html","info")</f>
        <v/>
      </c>
      <c r="AA182" t="n">
        <v>-6331392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110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6331392</v>
      </c>
      <c r="AZ182" t="s">
        <v>298</v>
      </c>
      <c r="BA182" t="s"/>
      <c r="BB182" t="n">
        <v>67051</v>
      </c>
      <c r="BC182" t="n">
        <v>46.2505764014237</v>
      </c>
      <c r="BD182" t="n">
        <v>46.2505764014237</v>
      </c>
    </row>
    <row r="183" spans="1:56">
      <c r="A183" t="s">
        <v>56</v>
      </c>
      <c r="B183" t="s">
        <v>57</v>
      </c>
      <c r="C183" t="s">
        <v>58</v>
      </c>
      <c r="D183" t="n">
        <v>2</v>
      </c>
      <c r="E183" t="s">
        <v>168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64</v>
      </c>
      <c r="O183" t="s">
        <v>65</v>
      </c>
      <c r="P183" t="s">
        <v>168</v>
      </c>
      <c r="Q183" t="s"/>
      <c r="R183" t="s">
        <v>129</v>
      </c>
      <c r="S183" t="s">
        <v>169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HYPERLINK("https://hotel-media.eclerx.com/savepage/tk_15481384301244707_sr_1278.html","info")</f>
        <v/>
      </c>
      <c r="AA183" t="n">
        <v>-10132824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155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10132824</v>
      </c>
      <c r="AZ183" t="s"/>
      <c r="BA183" t="s"/>
      <c r="BB183" t="n">
        <v>346695</v>
      </c>
      <c r="BC183" t="s"/>
      <c r="BD183" t="s"/>
    </row>
    <row r="184" spans="1:56">
      <c r="A184" t="s">
        <v>56</v>
      </c>
      <c r="B184" t="s">
        <v>57</v>
      </c>
      <c r="C184" t="s">
        <v>58</v>
      </c>
      <c r="D184" t="n">
        <v>2</v>
      </c>
      <c r="E184" t="s">
        <v>168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64</v>
      </c>
      <c r="O184" t="s">
        <v>65</v>
      </c>
      <c r="P184" t="s">
        <v>168</v>
      </c>
      <c r="Q184" t="s"/>
      <c r="R184" t="s">
        <v>129</v>
      </c>
      <c r="S184" t="s">
        <v>169</v>
      </c>
      <c r="T184" t="s">
        <v>68</v>
      </c>
      <c r="U184" t="s">
        <v>69</v>
      </c>
      <c r="V184" t="s"/>
      <c r="W184" t="s">
        <v>70</v>
      </c>
      <c r="X184" t="s"/>
      <c r="Y184" t="s">
        <v>71</v>
      </c>
      <c r="Z184">
        <f>HYPERLINK("https://hotel-media.eclerx.com/savepage/tk_15481384301244707_sr_1278.html","info")</f>
        <v/>
      </c>
      <c r="AA184" t="n">
        <v>-8872509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155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8872509</v>
      </c>
      <c r="AZ184" t="s"/>
      <c r="BA184" t="s"/>
      <c r="BB184" t="n">
        <v>346695</v>
      </c>
      <c r="BC184" t="n">
        <v>46.3189535159736</v>
      </c>
      <c r="BD184" t="n">
        <v>46.3189535159736</v>
      </c>
    </row>
    <row r="185" spans="1:56">
      <c r="A185" t="s">
        <v>56</v>
      </c>
      <c r="B185" t="s">
        <v>57</v>
      </c>
      <c r="C185" t="s">
        <v>58</v>
      </c>
      <c r="D185" t="n">
        <v>2</v>
      </c>
      <c r="E185" t="s">
        <v>196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121</v>
      </c>
      <c r="O185" t="s">
        <v>65</v>
      </c>
      <c r="P185" t="s">
        <v>196</v>
      </c>
      <c r="Q185" t="s"/>
      <c r="R185" t="s">
        <v>79</v>
      </c>
      <c r="S185" t="s">
        <v>197</v>
      </c>
      <c r="T185" t="s">
        <v>68</v>
      </c>
      <c r="U185" t="s">
        <v>69</v>
      </c>
      <c r="V185" t="s"/>
      <c r="W185" t="s">
        <v>70</v>
      </c>
      <c r="X185" t="s"/>
      <c r="Y185" t="s">
        <v>71</v>
      </c>
      <c r="Z185">
        <f>HYPERLINK("https://hotel-media.eclerx.com/savepage/tk_1548138383042701_sr_1278.html","info")</f>
        <v/>
      </c>
      <c r="AA185" t="n">
        <v>-10132753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83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10132753</v>
      </c>
      <c r="AZ185" t="s"/>
      <c r="BA185" t="s"/>
      <c r="BB185" t="n">
        <v>1530791</v>
      </c>
      <c r="BC185" t="n">
        <v>0</v>
      </c>
      <c r="BD185" t="n">
        <v>0</v>
      </c>
    </row>
    <row r="186" spans="1:56">
      <c r="A186" t="s">
        <v>56</v>
      </c>
      <c r="B186" t="s">
        <v>57</v>
      </c>
      <c r="C186" t="s">
        <v>58</v>
      </c>
      <c r="D186" t="n">
        <v>2</v>
      </c>
      <c r="E186" t="s">
        <v>105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>
        <v>64</v>
      </c>
      <c r="O186" t="s">
        <v>65</v>
      </c>
      <c r="P186" t="s">
        <v>105</v>
      </c>
      <c r="Q186" t="s"/>
      <c r="R186" t="s">
        <v>97</v>
      </c>
      <c r="S186" t="s">
        <v>106</v>
      </c>
      <c r="T186" t="s">
        <v>68</v>
      </c>
      <c r="U186" t="s">
        <v>69</v>
      </c>
      <c r="V186" t="s"/>
      <c r="W186" t="s">
        <v>94</v>
      </c>
      <c r="X186" t="s"/>
      <c r="Y186" t="s">
        <v>71</v>
      </c>
      <c r="Z186">
        <f>HYPERLINK("https://hotel-media.eclerx.com/savepage/tk_1548138335230885_sr_1278.html","info")</f>
        <v/>
      </c>
      <c r="AA186" t="n">
        <v>-10132858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10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10132858</v>
      </c>
      <c r="AZ186" t="s"/>
      <c r="BA186" t="s"/>
      <c r="BB186" t="n">
        <v>247551</v>
      </c>
      <c r="BC186" t="s"/>
      <c r="BD186" t="s"/>
    </row>
    <row r="187" spans="1:56">
      <c r="A187" t="s">
        <v>56</v>
      </c>
      <c r="B187" t="s">
        <v>57</v>
      </c>
      <c r="C187" t="s">
        <v>58</v>
      </c>
      <c r="D187" t="n">
        <v>2</v>
      </c>
      <c r="E187" t="s">
        <v>105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64</v>
      </c>
      <c r="O187" t="s">
        <v>65</v>
      </c>
      <c r="P187" t="s">
        <v>105</v>
      </c>
      <c r="Q187" t="s"/>
      <c r="R187" t="s">
        <v>97</v>
      </c>
      <c r="S187" t="s">
        <v>106</v>
      </c>
      <c r="T187" t="s">
        <v>68</v>
      </c>
      <c r="U187" t="s">
        <v>69</v>
      </c>
      <c r="V187" t="s"/>
      <c r="W187" t="s">
        <v>94</v>
      </c>
      <c r="X187" t="s"/>
      <c r="Y187" t="s">
        <v>71</v>
      </c>
      <c r="Z187">
        <f>HYPERLINK("https://hotel-media.eclerx.com/savepage/tk_1548138335230885_sr_1278.html","info")</f>
        <v/>
      </c>
      <c r="AA187" t="n">
        <v>-8313784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10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8313784</v>
      </c>
      <c r="AZ187" t="s"/>
      <c r="BA187" t="s"/>
      <c r="BB187" t="n">
        <v>247551</v>
      </c>
      <c r="BC187" t="n">
        <v>46.2056499265904</v>
      </c>
      <c r="BD187" t="n">
        <v>46.2056499265904</v>
      </c>
    </row>
    <row r="188" spans="1:56">
      <c r="A188" t="s">
        <v>56</v>
      </c>
      <c r="B188" t="s">
        <v>57</v>
      </c>
      <c r="C188" t="s">
        <v>58</v>
      </c>
      <c r="D188" t="n">
        <v>2</v>
      </c>
      <c r="E188" t="s">
        <v>181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78</v>
      </c>
      <c r="O188" t="s">
        <v>65</v>
      </c>
      <c r="P188" t="s">
        <v>181</v>
      </c>
      <c r="Q188" t="s"/>
      <c r="R188" t="s">
        <v>79</v>
      </c>
      <c r="S188" t="s">
        <v>182</v>
      </c>
      <c r="T188" t="s">
        <v>68</v>
      </c>
      <c r="U188" t="s">
        <v>69</v>
      </c>
      <c r="V188" t="s"/>
      <c r="W188" t="s">
        <v>70</v>
      </c>
      <c r="X188" t="s"/>
      <c r="Y188" t="s">
        <v>71</v>
      </c>
      <c r="Z188">
        <f>HYPERLINK("https://hotel-media.eclerx.com/savepage/tk_15481383902582338_sr_1278.html","info")</f>
        <v/>
      </c>
      <c r="AA188" t="n">
        <v>-10132859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94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10132859</v>
      </c>
      <c r="AZ188" t="s"/>
      <c r="BA188" t="s"/>
      <c r="BB188" t="n">
        <v>29957</v>
      </c>
      <c r="BC188" t="s"/>
      <c r="BD188" t="s"/>
    </row>
    <row r="189" spans="1:56">
      <c r="A189" t="s">
        <v>56</v>
      </c>
      <c r="B189" t="s">
        <v>57</v>
      </c>
      <c r="C189" t="s">
        <v>58</v>
      </c>
      <c r="D189" t="n">
        <v>2</v>
      </c>
      <c r="E189" t="s">
        <v>181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78</v>
      </c>
      <c r="O189" t="s">
        <v>65</v>
      </c>
      <c r="P189" t="s">
        <v>181</v>
      </c>
      <c r="Q189" t="s"/>
      <c r="R189" t="s">
        <v>79</v>
      </c>
      <c r="S189" t="s">
        <v>182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HYPERLINK("https://hotel-media.eclerx.com/savepage/tk_15481383902582338_sr_1278.html","info")</f>
        <v/>
      </c>
      <c r="AA189" t="n">
        <v>-2119368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94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2119368</v>
      </c>
      <c r="AZ189" t="s">
        <v>183</v>
      </c>
      <c r="BA189" t="s"/>
      <c r="BB189" t="n">
        <v>29957</v>
      </c>
      <c r="BC189" t="n">
        <v>46.20025623519599</v>
      </c>
      <c r="BD189" t="n">
        <v>46.20025623519599</v>
      </c>
    </row>
    <row r="190" spans="1:56">
      <c r="A190" t="s">
        <v>56</v>
      </c>
      <c r="B190" t="s">
        <v>57</v>
      </c>
      <c r="C190" t="s">
        <v>58</v>
      </c>
      <c r="D190" t="n">
        <v>2</v>
      </c>
      <c r="E190" t="s">
        <v>313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64</v>
      </c>
      <c r="O190" t="s">
        <v>65</v>
      </c>
      <c r="P190" t="s">
        <v>313</v>
      </c>
      <c r="Q190" t="s"/>
      <c r="R190" t="s">
        <v>89</v>
      </c>
      <c r="S190" t="s">
        <v>314</v>
      </c>
      <c r="T190" t="s">
        <v>68</v>
      </c>
      <c r="U190" t="s">
        <v>69</v>
      </c>
      <c r="V190" t="s"/>
      <c r="W190" t="s">
        <v>70</v>
      </c>
      <c r="X190" t="s"/>
      <c r="Y190" t="s">
        <v>71</v>
      </c>
      <c r="Z190">
        <f>HYPERLINK("https://hotel-media.eclerx.com/savepage/tk_15481384687638602_sr_1278.html","info")</f>
        <v/>
      </c>
      <c r="AA190" t="n">
        <v>-10132831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214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10132831</v>
      </c>
      <c r="AZ190" t="s"/>
      <c r="BA190" t="s"/>
      <c r="BB190" t="n">
        <v>21920</v>
      </c>
      <c r="BC190" t="s"/>
      <c r="BD190" t="s"/>
    </row>
    <row r="191" spans="1:56">
      <c r="A191" t="s">
        <v>56</v>
      </c>
      <c r="B191" t="s">
        <v>57</v>
      </c>
      <c r="C191" t="s">
        <v>58</v>
      </c>
      <c r="D191" t="n">
        <v>2</v>
      </c>
      <c r="E191" t="s">
        <v>313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64</v>
      </c>
      <c r="O191" t="s">
        <v>65</v>
      </c>
      <c r="P191" t="s">
        <v>313</v>
      </c>
      <c r="Q191" t="s"/>
      <c r="R191" t="s">
        <v>89</v>
      </c>
      <c r="S191" t="s">
        <v>314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HYPERLINK("https://hotel-media.eclerx.com/savepage/tk_15481384687638602_sr_1278.html","info")</f>
        <v/>
      </c>
      <c r="AA191" t="n">
        <v>-6167206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214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6167206</v>
      </c>
      <c r="AZ191" t="s"/>
      <c r="BA191" t="s"/>
      <c r="BB191" t="n">
        <v>21920</v>
      </c>
      <c r="BC191" t="n">
        <v>46.2942668391047</v>
      </c>
      <c r="BD191" t="n">
        <v>46.2942668391047</v>
      </c>
    </row>
    <row r="192" spans="1:56">
      <c r="A192" t="s">
        <v>56</v>
      </c>
      <c r="B192" t="s">
        <v>57</v>
      </c>
      <c r="C192" t="s">
        <v>58</v>
      </c>
      <c r="D192" t="n">
        <v>2</v>
      </c>
      <c r="E192" t="s">
        <v>299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83</v>
      </c>
      <c r="O192" t="s">
        <v>65</v>
      </c>
      <c r="P192" t="s">
        <v>299</v>
      </c>
      <c r="Q192" t="s"/>
      <c r="R192" t="s">
        <v>63</v>
      </c>
      <c r="S192" t="s">
        <v>300</v>
      </c>
      <c r="T192" t="s">
        <v>68</v>
      </c>
      <c r="U192" t="s">
        <v>69</v>
      </c>
      <c r="V192" t="s"/>
      <c r="W192" t="s">
        <v>70</v>
      </c>
      <c r="X192" t="s"/>
      <c r="Y192" t="s">
        <v>71</v>
      </c>
      <c r="Z192">
        <f>HYPERLINK("https://hotel-media.eclerx.com/savepage/tk_15481384137868915_sr_1278.html","info")</f>
        <v/>
      </c>
      <c r="AA192" t="n">
        <v>-7882120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130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7882120</v>
      </c>
      <c r="AZ192" t="s"/>
      <c r="BA192" t="s"/>
      <c r="BB192" t="n">
        <v>2738304</v>
      </c>
      <c r="BC192" t="n">
        <v>46.2102776740906</v>
      </c>
      <c r="BD192" t="n">
        <v>46.2102776740906</v>
      </c>
    </row>
    <row r="193" spans="1:56">
      <c r="A193" t="s">
        <v>56</v>
      </c>
      <c r="B193" t="s">
        <v>57</v>
      </c>
      <c r="C193" t="s">
        <v>58</v>
      </c>
      <c r="D193" t="n">
        <v>2</v>
      </c>
      <c r="E193" t="s">
        <v>315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101</v>
      </c>
      <c r="O193" t="s">
        <v>65</v>
      </c>
      <c r="P193" t="s">
        <v>315</v>
      </c>
      <c r="Q193" t="s"/>
      <c r="R193" t="s">
        <v>63</v>
      </c>
      <c r="S193" t="s">
        <v>263</v>
      </c>
      <c r="T193" t="s">
        <v>68</v>
      </c>
      <c r="U193" t="s">
        <v>69</v>
      </c>
      <c r="V193" t="s"/>
      <c r="W193" t="s">
        <v>94</v>
      </c>
      <c r="X193" t="s"/>
      <c r="Y193" t="s">
        <v>71</v>
      </c>
      <c r="Z193">
        <f>HYPERLINK("https://hotel-media.eclerx.com/savepage/tk_15481385002319844_sr_1278.html","info")</f>
        <v/>
      </c>
      <c r="AA193" t="n">
        <v>-2119422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262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2119422</v>
      </c>
      <c r="AZ193" t="s">
        <v>316</v>
      </c>
      <c r="BA193" t="s"/>
      <c r="BB193" t="n">
        <v>245908</v>
      </c>
      <c r="BC193" t="n">
        <v>46.19713051481092</v>
      </c>
      <c r="BD193" t="n">
        <v>46.19713051481092</v>
      </c>
    </row>
    <row r="194" spans="1:56">
      <c r="A194" t="s">
        <v>56</v>
      </c>
      <c r="B194" t="s">
        <v>57</v>
      </c>
      <c r="C194" t="s">
        <v>58</v>
      </c>
      <c r="D194" t="n">
        <v>2</v>
      </c>
      <c r="E194" t="s">
        <v>315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101</v>
      </c>
      <c r="O194" t="s">
        <v>65</v>
      </c>
      <c r="P194" t="s">
        <v>315</v>
      </c>
      <c r="Q194" t="s"/>
      <c r="R194" t="s">
        <v>63</v>
      </c>
      <c r="S194" t="s">
        <v>263</v>
      </c>
      <c r="T194" t="s">
        <v>68</v>
      </c>
      <c r="U194" t="s">
        <v>69</v>
      </c>
      <c r="V194" t="s"/>
      <c r="W194" t="s">
        <v>94</v>
      </c>
      <c r="X194" t="s"/>
      <c r="Y194" t="s">
        <v>71</v>
      </c>
      <c r="Z194">
        <f>HYPERLINK("https://hotel-media.eclerx.com/savepage/tk_15481385002319844_sr_1278.html","info")</f>
        <v/>
      </c>
      <c r="AA194" t="n">
        <v>-10132904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262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10132904</v>
      </c>
      <c r="AZ194" t="s"/>
      <c r="BA194" t="s"/>
      <c r="BB194" t="n">
        <v>245908</v>
      </c>
      <c r="BC194" t="s"/>
      <c r="BD194" t="s"/>
    </row>
    <row r="195" spans="1:56">
      <c r="A195" t="s">
        <v>56</v>
      </c>
      <c r="B195" t="s">
        <v>57</v>
      </c>
      <c r="C195" t="s">
        <v>58</v>
      </c>
      <c r="D195" t="n">
        <v>2</v>
      </c>
      <c r="E195" t="s">
        <v>317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>
        <v>101</v>
      </c>
      <c r="O195" t="s">
        <v>65</v>
      </c>
      <c r="P195" t="s">
        <v>317</v>
      </c>
      <c r="Q195" t="s"/>
      <c r="R195" t="s">
        <v>79</v>
      </c>
      <c r="S195" t="s">
        <v>318</v>
      </c>
      <c r="T195" t="s">
        <v>68</v>
      </c>
      <c r="U195" t="s">
        <v>69</v>
      </c>
      <c r="V195" t="s"/>
      <c r="W195" t="s">
        <v>94</v>
      </c>
      <c r="X195" t="s"/>
      <c r="Y195" t="s">
        <v>71</v>
      </c>
      <c r="Z195">
        <f>HYPERLINK("https://hotel-media.eclerx.com/savepage/tk_15481384746946585_sr_1278.html","info")</f>
        <v/>
      </c>
      <c r="AA195" t="n">
        <v>-10132851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223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10132851</v>
      </c>
      <c r="AZ195" t="s"/>
      <c r="BA195" t="s"/>
      <c r="BB195" t="n">
        <v>65484</v>
      </c>
      <c r="BC195" t="s"/>
      <c r="BD195" t="s"/>
    </row>
    <row r="196" spans="1:56">
      <c r="A196" t="s">
        <v>56</v>
      </c>
      <c r="B196" t="s">
        <v>57</v>
      </c>
      <c r="C196" t="s">
        <v>58</v>
      </c>
      <c r="D196" t="n">
        <v>2</v>
      </c>
      <c r="E196" t="s">
        <v>317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101</v>
      </c>
      <c r="O196" t="s">
        <v>65</v>
      </c>
      <c r="P196" t="s">
        <v>317</v>
      </c>
      <c r="Q196" t="s"/>
      <c r="R196" t="s">
        <v>79</v>
      </c>
      <c r="S196" t="s">
        <v>318</v>
      </c>
      <c r="T196" t="s">
        <v>68</v>
      </c>
      <c r="U196" t="s">
        <v>69</v>
      </c>
      <c r="V196" t="s"/>
      <c r="W196" t="s">
        <v>94</v>
      </c>
      <c r="X196" t="s"/>
      <c r="Y196" t="s">
        <v>71</v>
      </c>
      <c r="Z196">
        <f>HYPERLINK("https://hotel-media.eclerx.com/savepage/tk_15481384746946585_sr_1278.html","info")</f>
        <v/>
      </c>
      <c r="AA196" t="n">
        <v>-5148949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223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5148949</v>
      </c>
      <c r="AZ196" t="s">
        <v>319</v>
      </c>
      <c r="BA196" t="s"/>
      <c r="BB196" t="n">
        <v>65484</v>
      </c>
      <c r="BC196" t="n">
        <v>46.2071934031828</v>
      </c>
      <c r="BD196" t="n">
        <v>46.2071934031828</v>
      </c>
    </row>
    <row r="197" spans="1:56">
      <c r="A197" t="s">
        <v>56</v>
      </c>
      <c r="B197" t="s">
        <v>57</v>
      </c>
      <c r="C197" t="s">
        <v>58</v>
      </c>
      <c r="D197" t="n">
        <v>2</v>
      </c>
      <c r="E197" t="s">
        <v>320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64</v>
      </c>
      <c r="O197" t="s">
        <v>65</v>
      </c>
      <c r="P197" t="s">
        <v>320</v>
      </c>
      <c r="Q197" t="s"/>
      <c r="R197" t="s">
        <v>66</v>
      </c>
      <c r="S197" t="s">
        <v>321</v>
      </c>
      <c r="T197" t="s">
        <v>68</v>
      </c>
      <c r="U197" t="s">
        <v>69</v>
      </c>
      <c r="V197" t="s"/>
      <c r="W197" t="s">
        <v>70</v>
      </c>
      <c r="X197" t="s"/>
      <c r="Y197" t="s">
        <v>71</v>
      </c>
      <c r="Z197">
        <f>HYPERLINK("https://hotel-media.eclerx.com/savepage/tk_15481383994388773_sr_1278.html","info")</f>
        <v/>
      </c>
      <c r="AA197" t="n">
        <v>-10132852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108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10132852</v>
      </c>
      <c r="AZ197" t="s"/>
      <c r="BA197" t="s"/>
      <c r="BB197" t="n">
        <v>65451</v>
      </c>
      <c r="BC197" t="s"/>
      <c r="BD197" t="s"/>
    </row>
    <row r="198" spans="1:56">
      <c r="A198" t="s">
        <v>56</v>
      </c>
      <c r="B198" t="s">
        <v>57</v>
      </c>
      <c r="C198" t="s">
        <v>58</v>
      </c>
      <c r="D198" t="n">
        <v>2</v>
      </c>
      <c r="E198" t="s">
        <v>320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64</v>
      </c>
      <c r="O198" t="s">
        <v>65</v>
      </c>
      <c r="P198" t="s">
        <v>320</v>
      </c>
      <c r="Q198" t="s"/>
      <c r="R198" t="s">
        <v>66</v>
      </c>
      <c r="S198" t="s">
        <v>321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HYPERLINK("https://hotel-media.eclerx.com/savepage/tk_15481383994388773_sr_1278.html","info")</f>
        <v/>
      </c>
      <c r="AA198" t="n">
        <v>-1082741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108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1082741</v>
      </c>
      <c r="AZ198" t="s">
        <v>322</v>
      </c>
      <c r="BA198" t="s"/>
      <c r="BB198" t="n">
        <v>65451</v>
      </c>
      <c r="BC198" t="n">
        <v>46.2097020401943</v>
      </c>
      <c r="BD198" t="n">
        <v>46.2097020401943</v>
      </c>
    </row>
    <row r="199" spans="1:56">
      <c r="A199" t="s">
        <v>56</v>
      </c>
      <c r="B199" t="s">
        <v>57</v>
      </c>
      <c r="C199" t="s">
        <v>58</v>
      </c>
      <c r="D199" t="n">
        <v>2</v>
      </c>
      <c r="E199" t="s">
        <v>323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/>
      <c r="O199" t="s">
        <v>65</v>
      </c>
      <c r="P199" t="s">
        <v>323</v>
      </c>
      <c r="Q199" t="s"/>
      <c r="R199" t="s">
        <v>97</v>
      </c>
      <c r="S199" t="s"/>
      <c r="T199" t="s"/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HYPERLINK("https://hotel-media.eclerx.com/savepage/tk_15481384412380986_sr_1278.html","info")</f>
        <v/>
      </c>
      <c r="AA199" t="n">
        <v>-10132759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172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10132759</v>
      </c>
      <c r="AZ199" t="s"/>
      <c r="BA199" t="s"/>
      <c r="BB199" t="n">
        <v>841160</v>
      </c>
      <c r="BC199" t="s"/>
      <c r="BD199" t="s"/>
    </row>
    <row r="200" spans="1:56">
      <c r="A200" t="s">
        <v>56</v>
      </c>
      <c r="B200" t="s">
        <v>57</v>
      </c>
      <c r="C200" t="s">
        <v>58</v>
      </c>
      <c r="D200" t="n">
        <v>2</v>
      </c>
      <c r="E200" t="s">
        <v>244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78</v>
      </c>
      <c r="O200" t="s">
        <v>65</v>
      </c>
      <c r="P200" t="s">
        <v>244</v>
      </c>
      <c r="Q200" t="s"/>
      <c r="R200" t="s">
        <v>79</v>
      </c>
      <c r="S200" t="s">
        <v>245</v>
      </c>
      <c r="T200" t="s">
        <v>68</v>
      </c>
      <c r="U200" t="s">
        <v>69</v>
      </c>
      <c r="V200" t="s"/>
      <c r="W200" t="s">
        <v>70</v>
      </c>
      <c r="X200" t="s"/>
      <c r="Y200" t="s">
        <v>71</v>
      </c>
      <c r="Z200">
        <f>HYPERLINK("https://hotel-media.eclerx.com/savepage/tk_1548138377137896_sr_1278.html","info")</f>
        <v/>
      </c>
      <c r="AA200" t="n">
        <v>-10132916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74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10132916</v>
      </c>
      <c r="AZ200" t="s"/>
      <c r="BA200" t="s"/>
      <c r="BB200" t="n">
        <v>65048</v>
      </c>
      <c r="BC200" t="s"/>
      <c r="BD200" t="s"/>
    </row>
    <row r="201" spans="1:56">
      <c r="A201" t="s">
        <v>56</v>
      </c>
      <c r="B201" t="s">
        <v>57</v>
      </c>
      <c r="C201" t="s">
        <v>58</v>
      </c>
      <c r="D201" t="n">
        <v>2</v>
      </c>
      <c r="E201" t="s">
        <v>244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78</v>
      </c>
      <c r="O201" t="s">
        <v>65</v>
      </c>
      <c r="P201" t="s">
        <v>244</v>
      </c>
      <c r="Q201" t="s"/>
      <c r="R201" t="s">
        <v>79</v>
      </c>
      <c r="S201" t="s">
        <v>245</v>
      </c>
      <c r="T201" t="s">
        <v>68</v>
      </c>
      <c r="U201" t="s">
        <v>69</v>
      </c>
      <c r="V201" t="s"/>
      <c r="W201" t="s">
        <v>70</v>
      </c>
      <c r="X201" t="s"/>
      <c r="Y201" t="s">
        <v>71</v>
      </c>
      <c r="Z201">
        <f>HYPERLINK("https://hotel-media.eclerx.com/savepage/tk_1548138377137896_sr_1278.html","info")</f>
        <v/>
      </c>
      <c r="AA201" t="n">
        <v>-3865808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74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3865808</v>
      </c>
      <c r="AZ201" t="s">
        <v>246</v>
      </c>
      <c r="BA201" t="s"/>
      <c r="BB201" t="n">
        <v>65048</v>
      </c>
      <c r="BC201" t="n">
        <v>46.2154826990175</v>
      </c>
      <c r="BD201" t="n">
        <v>46.2154826990175</v>
      </c>
    </row>
    <row r="202" spans="1:56">
      <c r="A202" t="s">
        <v>56</v>
      </c>
      <c r="B202" t="s">
        <v>57</v>
      </c>
      <c r="C202" t="s">
        <v>58</v>
      </c>
      <c r="D202" t="n">
        <v>2</v>
      </c>
      <c r="E202" t="s">
        <v>324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/>
      <c r="O202" t="s">
        <v>65</v>
      </c>
      <c r="P202" t="s">
        <v>324</v>
      </c>
      <c r="Q202" t="s"/>
      <c r="R202" t="s">
        <v>63</v>
      </c>
      <c r="S202" t="s"/>
      <c r="T202" t="s"/>
      <c r="U202" t="s">
        <v>69</v>
      </c>
      <c r="V202" t="s"/>
      <c r="W202" t="s">
        <v>70</v>
      </c>
      <c r="X202" t="s"/>
      <c r="Y202" t="s">
        <v>71</v>
      </c>
      <c r="Z202">
        <f>HYPERLINK("https://hotel-media.eclerx.com/savepage/tk_15481385008865428_sr_1278.html","info")</f>
        <v/>
      </c>
      <c r="AA202" t="n">
        <v>-10132783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263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10132783</v>
      </c>
      <c r="AZ202" t="s"/>
      <c r="BA202" t="s"/>
      <c r="BB202" t="n">
        <v>4105450</v>
      </c>
      <c r="BC202" t="s"/>
      <c r="BD202" t="s"/>
    </row>
    <row r="203" spans="1:56">
      <c r="A203" t="s">
        <v>56</v>
      </c>
      <c r="B203" t="s">
        <v>57</v>
      </c>
      <c r="C203" t="s">
        <v>58</v>
      </c>
      <c r="D203" t="n">
        <v>2</v>
      </c>
      <c r="E203" t="s">
        <v>325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78</v>
      </c>
      <c r="O203" t="s">
        <v>65</v>
      </c>
      <c r="P203" t="s">
        <v>325</v>
      </c>
      <c r="Q203" t="s"/>
      <c r="R203" t="s">
        <v>89</v>
      </c>
      <c r="S203" t="s">
        <v>326</v>
      </c>
      <c r="T203" t="s">
        <v>68</v>
      </c>
      <c r="U203" t="s">
        <v>69</v>
      </c>
      <c r="V203" t="s"/>
      <c r="W203" t="s">
        <v>94</v>
      </c>
      <c r="X203" t="s"/>
      <c r="Y203" t="s">
        <v>71</v>
      </c>
      <c r="Z203">
        <f>HYPERLINK("https://hotel-media.eclerx.com/savepage/tk_1548138345031518_sr_1278.html","info")</f>
        <v/>
      </c>
      <c r="AA203" t="n">
        <v>-10132899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25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10132899</v>
      </c>
      <c r="AZ203" t="s"/>
      <c r="BA203" t="s"/>
      <c r="BB203" t="n">
        <v>65047</v>
      </c>
      <c r="BC203" t="s"/>
      <c r="BD203" t="s"/>
    </row>
    <row r="204" spans="1:56">
      <c r="A204" t="s">
        <v>56</v>
      </c>
      <c r="B204" t="s">
        <v>57</v>
      </c>
      <c r="C204" t="s">
        <v>58</v>
      </c>
      <c r="D204" t="n">
        <v>2</v>
      </c>
      <c r="E204" t="s">
        <v>325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78</v>
      </c>
      <c r="O204" t="s">
        <v>65</v>
      </c>
      <c r="P204" t="s">
        <v>325</v>
      </c>
      <c r="Q204" t="s"/>
      <c r="R204" t="s">
        <v>89</v>
      </c>
      <c r="S204" t="s">
        <v>326</v>
      </c>
      <c r="T204" t="s">
        <v>68</v>
      </c>
      <c r="U204" t="s">
        <v>69</v>
      </c>
      <c r="V204" t="s"/>
      <c r="W204" t="s">
        <v>94</v>
      </c>
      <c r="X204" t="s"/>
      <c r="Y204" t="s">
        <v>71</v>
      </c>
      <c r="Z204">
        <f>HYPERLINK("https://hotel-media.eclerx.com/savepage/tk_1548138345031518_sr_1278.html","info")</f>
        <v/>
      </c>
      <c r="AA204" t="n">
        <v>-547257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25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547257</v>
      </c>
      <c r="AZ204" t="s">
        <v>327</v>
      </c>
      <c r="BA204" t="s"/>
      <c r="BB204" t="n">
        <v>65047</v>
      </c>
      <c r="BC204" t="n">
        <v>46.21262724653419</v>
      </c>
      <c r="BD204" t="n">
        <v>46.21262724653419</v>
      </c>
    </row>
    <row r="205" spans="1:56">
      <c r="A205" t="s">
        <v>56</v>
      </c>
      <c r="B205" t="s">
        <v>57</v>
      </c>
      <c r="C205" t="s">
        <v>58</v>
      </c>
      <c r="D205" t="n">
        <v>2</v>
      </c>
      <c r="E205" t="s">
        <v>328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64</v>
      </c>
      <c r="O205" t="s">
        <v>65</v>
      </c>
      <c r="P205" t="s">
        <v>328</v>
      </c>
      <c r="Q205" t="s"/>
      <c r="R205" t="s">
        <v>97</v>
      </c>
      <c r="S205" t="s">
        <v>126</v>
      </c>
      <c r="T205" t="s">
        <v>68</v>
      </c>
      <c r="U205" t="s">
        <v>69</v>
      </c>
      <c r="V205" t="s"/>
      <c r="W205" t="s">
        <v>70</v>
      </c>
      <c r="X205" t="s"/>
      <c r="Y205" t="s">
        <v>71</v>
      </c>
      <c r="Z205">
        <f>HYPERLINK("https://hotel-media.eclerx.com/savepage/tk_15481384347112482_sr_1278.html","info")</f>
        <v/>
      </c>
      <c r="AA205" t="n">
        <v>-10132765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162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10132765</v>
      </c>
      <c r="AZ205" t="s"/>
      <c r="BA205" t="s"/>
      <c r="BB205" t="n">
        <v>243001</v>
      </c>
      <c r="BC205" t="n">
        <v>0</v>
      </c>
      <c r="BD205" t="n">
        <v>0</v>
      </c>
    </row>
    <row r="206" spans="1:56">
      <c r="A206" t="s">
        <v>56</v>
      </c>
      <c r="B206" t="s">
        <v>57</v>
      </c>
      <c r="C206" t="s">
        <v>58</v>
      </c>
      <c r="D206" t="n">
        <v>2</v>
      </c>
      <c r="E206" t="s">
        <v>329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64</v>
      </c>
      <c r="O206" t="s">
        <v>65</v>
      </c>
      <c r="P206" t="s">
        <v>329</v>
      </c>
      <c r="Q206" t="s"/>
      <c r="R206" t="s">
        <v>89</v>
      </c>
      <c r="S206" t="s">
        <v>330</v>
      </c>
      <c r="T206" t="s">
        <v>68</v>
      </c>
      <c r="U206" t="s">
        <v>69</v>
      </c>
      <c r="V206" t="s"/>
      <c r="W206" t="s">
        <v>94</v>
      </c>
      <c r="X206" t="s"/>
      <c r="Y206" t="s">
        <v>71</v>
      </c>
      <c r="Z206">
        <f>HYPERLINK("https://hotel-media.eclerx.com/savepage/tk_15481384635177498_sr_1278.html","info")</f>
        <v/>
      </c>
      <c r="AA206" t="n">
        <v>-10132862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206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10132862</v>
      </c>
      <c r="AZ206" t="s"/>
      <c r="BA206" t="s"/>
      <c r="BB206" t="n">
        <v>65300</v>
      </c>
      <c r="BC206" t="s"/>
      <c r="BD206" t="s"/>
    </row>
    <row r="207" spans="1:56">
      <c r="A207" t="s">
        <v>56</v>
      </c>
      <c r="B207" t="s">
        <v>57</v>
      </c>
      <c r="C207" t="s">
        <v>58</v>
      </c>
      <c r="D207" t="n">
        <v>2</v>
      </c>
      <c r="E207" t="s">
        <v>329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64</v>
      </c>
      <c r="O207" t="s">
        <v>65</v>
      </c>
      <c r="P207" t="s">
        <v>329</v>
      </c>
      <c r="Q207" t="s"/>
      <c r="R207" t="s">
        <v>89</v>
      </c>
      <c r="S207" t="s">
        <v>330</v>
      </c>
      <c r="T207" t="s">
        <v>68</v>
      </c>
      <c r="U207" t="s">
        <v>69</v>
      </c>
      <c r="V207" t="s"/>
      <c r="W207" t="s">
        <v>94</v>
      </c>
      <c r="X207" t="s"/>
      <c r="Y207" t="s">
        <v>71</v>
      </c>
      <c r="Z207">
        <f>HYPERLINK("https://hotel-media.eclerx.com/savepage/tk_15481384635177498_sr_1278.html","info")</f>
        <v/>
      </c>
      <c r="AA207" t="n">
        <v>-528798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206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528798</v>
      </c>
      <c r="AZ207" t="s">
        <v>331</v>
      </c>
      <c r="BA207" t="s"/>
      <c r="BB207" t="n">
        <v>65300</v>
      </c>
      <c r="BC207" t="n">
        <v>46.22199483951387</v>
      </c>
      <c r="BD207" t="n">
        <v>46.22199483951387</v>
      </c>
    </row>
    <row r="208" spans="1:56">
      <c r="A208" t="s">
        <v>56</v>
      </c>
      <c r="B208" t="s">
        <v>57</v>
      </c>
      <c r="C208" t="s">
        <v>58</v>
      </c>
      <c r="D208" t="n">
        <v>2</v>
      </c>
      <c r="E208" t="s">
        <v>332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121</v>
      </c>
      <c r="O208" t="s">
        <v>65</v>
      </c>
      <c r="P208" t="s">
        <v>332</v>
      </c>
      <c r="Q208" t="s"/>
      <c r="R208" t="s">
        <v>89</v>
      </c>
      <c r="S208" t="s">
        <v>333</v>
      </c>
      <c r="T208" t="s">
        <v>68</v>
      </c>
      <c r="U208" t="s">
        <v>69</v>
      </c>
      <c r="V208" t="s"/>
      <c r="W208" t="s">
        <v>94</v>
      </c>
      <c r="X208" t="s"/>
      <c r="Y208" t="s">
        <v>71</v>
      </c>
      <c r="Z208">
        <f>HYPERLINK("https://hotel-media.eclerx.com/savepage/tk_15481384661365116_sr_1278.html","info")</f>
        <v/>
      </c>
      <c r="AA208" t="n">
        <v>-10132842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210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10132842</v>
      </c>
      <c r="AZ208" t="s"/>
      <c r="BA208" t="s"/>
      <c r="BB208" t="n">
        <v>1690949</v>
      </c>
      <c r="BC208" t="s"/>
      <c r="BD208" t="s"/>
    </row>
    <row r="209" spans="1:56">
      <c r="A209" t="s">
        <v>56</v>
      </c>
      <c r="B209" t="s">
        <v>57</v>
      </c>
      <c r="C209" t="s">
        <v>58</v>
      </c>
      <c r="D209" t="n">
        <v>2</v>
      </c>
      <c r="E209" t="s">
        <v>332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121</v>
      </c>
      <c r="O209" t="s">
        <v>65</v>
      </c>
      <c r="P209" t="s">
        <v>332</v>
      </c>
      <c r="Q209" t="s"/>
      <c r="R209" t="s">
        <v>89</v>
      </c>
      <c r="S209" t="s">
        <v>333</v>
      </c>
      <c r="T209" t="s">
        <v>68</v>
      </c>
      <c r="U209" t="s">
        <v>69</v>
      </c>
      <c r="V209" t="s"/>
      <c r="W209" t="s">
        <v>94</v>
      </c>
      <c r="X209" t="s"/>
      <c r="Y209" t="s">
        <v>71</v>
      </c>
      <c r="Z209">
        <f>HYPERLINK("https://hotel-media.eclerx.com/savepage/tk_15481384661365116_sr_1278.html","info")</f>
        <v/>
      </c>
      <c r="AA209" t="n">
        <v>-2672056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210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2672056</v>
      </c>
      <c r="AZ209" t="s">
        <v>334</v>
      </c>
      <c r="BA209" t="s"/>
      <c r="BB209" t="n">
        <v>1690949</v>
      </c>
      <c r="BC209" t="n">
        <v>46.20125857140984</v>
      </c>
      <c r="BD209" t="n">
        <v>46.20125857140984</v>
      </c>
    </row>
    <row r="210" spans="1:56">
      <c r="A210" t="s">
        <v>56</v>
      </c>
      <c r="B210" t="s">
        <v>57</v>
      </c>
      <c r="C210" t="s">
        <v>58</v>
      </c>
      <c r="D210" t="n">
        <v>2</v>
      </c>
      <c r="E210" t="s">
        <v>335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121</v>
      </c>
      <c r="O210" t="s">
        <v>65</v>
      </c>
      <c r="P210" t="s">
        <v>335</v>
      </c>
      <c r="Q210" t="s"/>
      <c r="R210" t="s">
        <v>97</v>
      </c>
      <c r="S210" t="s">
        <v>336</v>
      </c>
      <c r="T210" t="s">
        <v>68</v>
      </c>
      <c r="U210" t="s">
        <v>69</v>
      </c>
      <c r="V210" t="s"/>
      <c r="W210" t="s">
        <v>94</v>
      </c>
      <c r="X210" t="s"/>
      <c r="Y210" t="s">
        <v>71</v>
      </c>
      <c r="Z210">
        <f>HYPERLINK("https://hotel-media.eclerx.com/savepage/tk_15481383345817354_sr_1278.html","info")</f>
        <v/>
      </c>
      <c r="AA210" t="n">
        <v>-10132922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9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10132922</v>
      </c>
      <c r="AZ210" t="s"/>
      <c r="BA210" t="s"/>
      <c r="BB210" t="n">
        <v>591090</v>
      </c>
      <c r="BC210" t="s"/>
      <c r="BD210" t="s"/>
    </row>
    <row r="211" spans="1:56">
      <c r="A211" t="s">
        <v>56</v>
      </c>
      <c r="B211" t="s">
        <v>57</v>
      </c>
      <c r="C211" t="s">
        <v>58</v>
      </c>
      <c r="D211" t="n">
        <v>2</v>
      </c>
      <c r="E211" t="s">
        <v>335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121</v>
      </c>
      <c r="O211" t="s">
        <v>65</v>
      </c>
      <c r="P211" t="s">
        <v>335</v>
      </c>
      <c r="Q211" t="s"/>
      <c r="R211" t="s">
        <v>97</v>
      </c>
      <c r="S211" t="s">
        <v>336</v>
      </c>
      <c r="T211" t="s">
        <v>68</v>
      </c>
      <c r="U211" t="s">
        <v>69</v>
      </c>
      <c r="V211" t="s"/>
      <c r="W211" t="s">
        <v>94</v>
      </c>
      <c r="X211" t="s"/>
      <c r="Y211" t="s">
        <v>71</v>
      </c>
      <c r="Z211">
        <f>HYPERLINK("https://hotel-media.eclerx.com/savepage/tk_15481383345817354_sr_1278.html","info")</f>
        <v/>
      </c>
      <c r="AA211" t="n">
        <v>-1695202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9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1695202</v>
      </c>
      <c r="AZ211" t="s">
        <v>337</v>
      </c>
      <c r="BA211" t="s"/>
      <c r="BB211" t="n">
        <v>591090</v>
      </c>
      <c r="BC211" t="n">
        <v>46.21145897165435</v>
      </c>
      <c r="BD211" t="n">
        <v>46.21145897165435</v>
      </c>
    </row>
    <row r="212" spans="1:56">
      <c r="A212" t="s">
        <v>56</v>
      </c>
      <c r="B212" t="s">
        <v>57</v>
      </c>
      <c r="C212" t="s">
        <v>58</v>
      </c>
      <c r="D212" t="n">
        <v>2</v>
      </c>
      <c r="E212" t="s">
        <v>338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83</v>
      </c>
      <c r="O212" t="s">
        <v>65</v>
      </c>
      <c r="P212" t="s">
        <v>338</v>
      </c>
      <c r="Q212" t="s"/>
      <c r="R212" t="s">
        <v>63</v>
      </c>
      <c r="S212" t="s">
        <v>339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HYPERLINK("https://hotel-media.eclerx.com/savepage/tk_15481385152804723_sr_1278.html","info")</f>
        <v/>
      </c>
      <c r="AA212" t="n">
        <v>-10132738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285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10132738</v>
      </c>
      <c r="AZ212" t="s"/>
      <c r="BA212" t="s"/>
      <c r="BB212" t="n">
        <v>4122414</v>
      </c>
      <c r="BC212" t="n">
        <v>0</v>
      </c>
      <c r="BD212" t="n">
        <v>0</v>
      </c>
    </row>
    <row r="213" spans="1:56">
      <c r="A213" t="s">
        <v>56</v>
      </c>
      <c r="B213" t="s">
        <v>57</v>
      </c>
      <c r="C213" t="s">
        <v>58</v>
      </c>
      <c r="D213" t="n">
        <v>2</v>
      </c>
      <c r="E213" t="s">
        <v>313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64</v>
      </c>
      <c r="O213" t="s">
        <v>65</v>
      </c>
      <c r="P213" t="s">
        <v>313</v>
      </c>
      <c r="Q213" t="s"/>
      <c r="R213" t="s">
        <v>89</v>
      </c>
      <c r="S213" t="s">
        <v>314</v>
      </c>
      <c r="T213" t="s">
        <v>68</v>
      </c>
      <c r="U213" t="s">
        <v>69</v>
      </c>
      <c r="V213" t="s"/>
      <c r="W213" t="s">
        <v>70</v>
      </c>
      <c r="X213" t="s"/>
      <c r="Y213" t="s">
        <v>71</v>
      </c>
      <c r="Z213">
        <f>HYPERLINK("https://hotel-media.eclerx.com/savepage/tk_15481383705771909_sr_1278.html","info")</f>
        <v/>
      </c>
      <c r="AA213" t="n">
        <v>-10132831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64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10132831</v>
      </c>
      <c r="AZ213" t="s"/>
      <c r="BA213" t="s"/>
      <c r="BB213" t="n">
        <v>21920</v>
      </c>
      <c r="BC213" t="s"/>
      <c r="BD213" t="s"/>
    </row>
    <row r="214" spans="1:56">
      <c r="A214" t="s">
        <v>56</v>
      </c>
      <c r="B214" t="s">
        <v>57</v>
      </c>
      <c r="C214" t="s">
        <v>58</v>
      </c>
      <c r="D214" t="n">
        <v>2</v>
      </c>
      <c r="E214" t="s">
        <v>313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64</v>
      </c>
      <c r="O214" t="s">
        <v>65</v>
      </c>
      <c r="P214" t="s">
        <v>313</v>
      </c>
      <c r="Q214" t="s"/>
      <c r="R214" t="s">
        <v>89</v>
      </c>
      <c r="S214" t="s">
        <v>314</v>
      </c>
      <c r="T214" t="s">
        <v>68</v>
      </c>
      <c r="U214" t="s">
        <v>69</v>
      </c>
      <c r="V214" t="s"/>
      <c r="W214" t="s">
        <v>70</v>
      </c>
      <c r="X214" t="s"/>
      <c r="Y214" t="s">
        <v>71</v>
      </c>
      <c r="Z214">
        <f>HYPERLINK("https://hotel-media.eclerx.com/savepage/tk_15481383705771909_sr_1278.html","info")</f>
        <v/>
      </c>
      <c r="AA214" t="n">
        <v>-6167206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64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6167206</v>
      </c>
      <c r="AZ214" t="s"/>
      <c r="BA214" t="s"/>
      <c r="BB214" t="n">
        <v>21920</v>
      </c>
      <c r="BC214" t="n">
        <v>46.2942668391047</v>
      </c>
      <c r="BD214" t="n">
        <v>46.2942668391047</v>
      </c>
    </row>
    <row r="215" spans="1:56">
      <c r="A215" t="s">
        <v>56</v>
      </c>
      <c r="B215" t="s">
        <v>57</v>
      </c>
      <c r="C215" t="s">
        <v>58</v>
      </c>
      <c r="D215" t="n">
        <v>2</v>
      </c>
      <c r="E215" t="s">
        <v>340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78</v>
      </c>
      <c r="O215" t="s">
        <v>65</v>
      </c>
      <c r="P215" t="s">
        <v>340</v>
      </c>
      <c r="Q215" t="s"/>
      <c r="R215" t="s">
        <v>63</v>
      </c>
      <c r="S215" t="s">
        <v>102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HYPERLINK("https://hotel-media.eclerx.com/savepage/tk_15481384085811694_sr_1278.html","info")</f>
        <v/>
      </c>
      <c r="AA215" t="n">
        <v>-6167264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122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6167264</v>
      </c>
      <c r="AZ215" t="s"/>
      <c r="BA215" t="s"/>
      <c r="BB215" t="n">
        <v>546087</v>
      </c>
      <c r="BC215" t="n">
        <v>46.2541296</v>
      </c>
      <c r="BD215" t="n">
        <v>46.2541296</v>
      </c>
    </row>
    <row r="216" spans="1:56">
      <c r="A216" t="s">
        <v>56</v>
      </c>
      <c r="B216" t="s">
        <v>57</v>
      </c>
      <c r="C216" t="s">
        <v>58</v>
      </c>
      <c r="D216" t="n">
        <v>2</v>
      </c>
      <c r="E216" t="s">
        <v>284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64</v>
      </c>
      <c r="O216" t="s">
        <v>65</v>
      </c>
      <c r="P216" t="s">
        <v>284</v>
      </c>
      <c r="Q216" t="s"/>
      <c r="R216" t="s">
        <v>89</v>
      </c>
      <c r="S216" t="s">
        <v>285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HYPERLINK("https://hotel-media.eclerx.com/savepage/tk_15481383718951304_sr_1278.html","info")</f>
        <v/>
      </c>
      <c r="AA216" t="n">
        <v>-10132871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66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10132871</v>
      </c>
      <c r="AZ216" t="s"/>
      <c r="BA216" t="s"/>
      <c r="BB216" t="n">
        <v>65159</v>
      </c>
      <c r="BC216" t="s"/>
      <c r="BD216" t="s"/>
    </row>
    <row r="217" spans="1:56">
      <c r="A217" t="s">
        <v>56</v>
      </c>
      <c r="B217" t="s">
        <v>57</v>
      </c>
      <c r="C217" t="s">
        <v>58</v>
      </c>
      <c r="D217" t="n">
        <v>2</v>
      </c>
      <c r="E217" t="s">
        <v>284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64</v>
      </c>
      <c r="O217" t="s">
        <v>65</v>
      </c>
      <c r="P217" t="s">
        <v>284</v>
      </c>
      <c r="Q217" t="s"/>
      <c r="R217" t="s">
        <v>89</v>
      </c>
      <c r="S217" t="s">
        <v>285</v>
      </c>
      <c r="T217" t="s">
        <v>68</v>
      </c>
      <c r="U217" t="s">
        <v>69</v>
      </c>
      <c r="V217" t="s"/>
      <c r="W217" t="s">
        <v>70</v>
      </c>
      <c r="X217" t="s"/>
      <c r="Y217" t="s">
        <v>71</v>
      </c>
      <c r="Z217">
        <f>HYPERLINK("https://hotel-media.eclerx.com/savepage/tk_15481383718951304_sr_1278.html","info")</f>
        <v/>
      </c>
      <c r="AA217" t="n">
        <v>-1272913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66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1272913</v>
      </c>
      <c r="AZ217" t="s">
        <v>286</v>
      </c>
      <c r="BA217" t="s"/>
      <c r="BB217" t="n">
        <v>65159</v>
      </c>
      <c r="BC217" t="n">
        <v>46.22161534154788</v>
      </c>
      <c r="BD217" t="n">
        <v>46.22161534154788</v>
      </c>
    </row>
    <row r="218" spans="1:56">
      <c r="A218" t="s">
        <v>56</v>
      </c>
      <c r="B218" t="s">
        <v>57</v>
      </c>
      <c r="C218" t="s">
        <v>58</v>
      </c>
      <c r="D218" t="n">
        <v>2</v>
      </c>
      <c r="E218" t="s">
        <v>303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64</v>
      </c>
      <c r="O218" t="s">
        <v>65</v>
      </c>
      <c r="P218" t="s">
        <v>303</v>
      </c>
      <c r="Q218" t="s"/>
      <c r="R218" t="s">
        <v>79</v>
      </c>
      <c r="S218" t="s">
        <v>204</v>
      </c>
      <c r="T218" t="s">
        <v>68</v>
      </c>
      <c r="U218" t="s">
        <v>69</v>
      </c>
      <c r="V218" t="s"/>
      <c r="W218" t="s">
        <v>70</v>
      </c>
      <c r="X218" t="s"/>
      <c r="Y218" t="s">
        <v>71</v>
      </c>
      <c r="Z218">
        <f>HYPERLINK("https://hotel-media.eclerx.com/savepage/tk_1548138472057823_sr_1278.html","info")</f>
        <v/>
      </c>
      <c r="AA218" t="n">
        <v>-10132786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219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10132786</v>
      </c>
      <c r="AZ218" t="s"/>
      <c r="BA218" t="s"/>
      <c r="BB218" t="n">
        <v>65303</v>
      </c>
      <c r="BC218" t="n">
        <v>0</v>
      </c>
      <c r="BD218" t="n">
        <v>0</v>
      </c>
    </row>
    <row r="219" spans="1:56">
      <c r="A219" t="s">
        <v>56</v>
      </c>
      <c r="B219" t="s">
        <v>57</v>
      </c>
      <c r="C219" t="s">
        <v>58</v>
      </c>
      <c r="D219" t="n">
        <v>2</v>
      </c>
      <c r="E219" t="s">
        <v>341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>
        <v>64</v>
      </c>
      <c r="O219" t="s">
        <v>65</v>
      </c>
      <c r="P219" t="s">
        <v>341</v>
      </c>
      <c r="Q219" t="s"/>
      <c r="R219" t="s">
        <v>66</v>
      </c>
      <c r="S219" t="s">
        <v>342</v>
      </c>
      <c r="T219" t="s">
        <v>68</v>
      </c>
      <c r="U219" t="s">
        <v>69</v>
      </c>
      <c r="V219" t="s"/>
      <c r="W219" t="s">
        <v>70</v>
      </c>
      <c r="X219" t="s"/>
      <c r="Y219" t="s">
        <v>71</v>
      </c>
      <c r="Z219">
        <f>HYPERLINK("https://hotel-media.eclerx.com/savepage/tk_15481384917264602_sr_1278.html","info")</f>
        <v/>
      </c>
      <c r="AA219" t="n">
        <v>-10132771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249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10132771</v>
      </c>
      <c r="AZ219" t="s"/>
      <c r="BA219" t="s"/>
      <c r="BB219" t="n">
        <v>65335</v>
      </c>
      <c r="BC219" t="n">
        <v>0</v>
      </c>
      <c r="BD219" t="n">
        <v>0</v>
      </c>
    </row>
    <row r="220" spans="1:56">
      <c r="A220" t="s">
        <v>56</v>
      </c>
      <c r="B220" t="s">
        <v>57</v>
      </c>
      <c r="C220" t="s">
        <v>58</v>
      </c>
      <c r="D220" t="n">
        <v>2</v>
      </c>
      <c r="E220" t="s">
        <v>343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>
        <v>101</v>
      </c>
      <c r="O220" t="s">
        <v>65</v>
      </c>
      <c r="P220" t="s">
        <v>343</v>
      </c>
      <c r="Q220" t="s"/>
      <c r="R220" t="s">
        <v>66</v>
      </c>
      <c r="S220" t="s">
        <v>344</v>
      </c>
      <c r="T220" t="s">
        <v>68</v>
      </c>
      <c r="U220" t="s">
        <v>69</v>
      </c>
      <c r="V220" t="s"/>
      <c r="W220" t="s">
        <v>94</v>
      </c>
      <c r="X220" t="s"/>
      <c r="Y220" t="s">
        <v>71</v>
      </c>
      <c r="Z220">
        <f>HYPERLINK("https://hotel-media.eclerx.com/savepage/tk_1548138394189059_sr_1278.html","info")</f>
        <v/>
      </c>
      <c r="AA220" t="n">
        <v>-10132854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100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10132854</v>
      </c>
      <c r="AZ220" t="s"/>
      <c r="BA220" t="s"/>
      <c r="BB220" t="n">
        <v>243466</v>
      </c>
      <c r="BC220" t="s"/>
      <c r="BD220" t="s"/>
    </row>
    <row r="221" spans="1:56">
      <c r="A221" t="s">
        <v>56</v>
      </c>
      <c r="B221" t="s">
        <v>57</v>
      </c>
      <c r="C221" t="s">
        <v>58</v>
      </c>
      <c r="D221" t="n">
        <v>2</v>
      </c>
      <c r="E221" t="s">
        <v>343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101</v>
      </c>
      <c r="O221" t="s">
        <v>65</v>
      </c>
      <c r="P221" t="s">
        <v>343</v>
      </c>
      <c r="Q221" t="s"/>
      <c r="R221" t="s">
        <v>66</v>
      </c>
      <c r="S221" t="s">
        <v>344</v>
      </c>
      <c r="T221" t="s">
        <v>68</v>
      </c>
      <c r="U221" t="s">
        <v>69</v>
      </c>
      <c r="V221" t="s"/>
      <c r="W221" t="s">
        <v>94</v>
      </c>
      <c r="X221" t="s"/>
      <c r="Y221" t="s">
        <v>71</v>
      </c>
      <c r="Z221">
        <f>HYPERLINK("https://hotel-media.eclerx.com/savepage/tk_1548138394189059_sr_1278.html","info")</f>
        <v/>
      </c>
      <c r="AA221" t="n">
        <v>-2119364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100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2119364</v>
      </c>
      <c r="AZ221" t="s">
        <v>345</v>
      </c>
      <c r="BA221" t="s"/>
      <c r="BB221" t="n">
        <v>243466</v>
      </c>
      <c r="BC221" t="n">
        <v>46.20284501325806</v>
      </c>
      <c r="BD221" t="n">
        <v>46.20284501325806</v>
      </c>
    </row>
    <row r="222" spans="1:56">
      <c r="A222" t="s">
        <v>56</v>
      </c>
      <c r="B222" t="s">
        <v>57</v>
      </c>
      <c r="C222" t="s">
        <v>58</v>
      </c>
      <c r="D222" t="n">
        <v>2</v>
      </c>
      <c r="E222" t="s">
        <v>346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64</v>
      </c>
      <c r="O222" t="s">
        <v>65</v>
      </c>
      <c r="P222" t="s">
        <v>346</v>
      </c>
      <c r="Q222" t="s"/>
      <c r="R222" t="s">
        <v>79</v>
      </c>
      <c r="S222" t="s">
        <v>347</v>
      </c>
      <c r="T222" t="s">
        <v>68</v>
      </c>
      <c r="U222" t="s">
        <v>69</v>
      </c>
      <c r="V222" t="s"/>
      <c r="W222" t="s">
        <v>70</v>
      </c>
      <c r="X222" t="s"/>
      <c r="Y222" t="s">
        <v>71</v>
      </c>
      <c r="Z222">
        <f>HYPERLINK("https://hotel-media.eclerx.com/savepage/tk_1548138374511058_sr_1278.html","info")</f>
        <v/>
      </c>
      <c r="AA222" t="n">
        <v>-10132914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70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10132914</v>
      </c>
      <c r="AZ222" t="s"/>
      <c r="BA222" t="s"/>
      <c r="BB222" t="n">
        <v>69759</v>
      </c>
      <c r="BC222" t="s"/>
      <c r="BD222" t="s"/>
    </row>
    <row r="223" spans="1:56">
      <c r="A223" t="s">
        <v>56</v>
      </c>
      <c r="B223" t="s">
        <v>57</v>
      </c>
      <c r="C223" t="s">
        <v>58</v>
      </c>
      <c r="D223" t="n">
        <v>2</v>
      </c>
      <c r="E223" t="s">
        <v>346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64</v>
      </c>
      <c r="O223" t="s">
        <v>65</v>
      </c>
      <c r="P223" t="s">
        <v>346</v>
      </c>
      <c r="Q223" t="s"/>
      <c r="R223" t="s">
        <v>79</v>
      </c>
      <c r="S223" t="s">
        <v>347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HYPERLINK("https://hotel-media.eclerx.com/savepage/tk_1548138374511058_sr_1278.html","info")</f>
        <v/>
      </c>
      <c r="AA223" t="n">
        <v>-528816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70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528816</v>
      </c>
      <c r="AZ223" t="s">
        <v>337</v>
      </c>
      <c r="BA223" t="s"/>
      <c r="BB223" t="n">
        <v>69759</v>
      </c>
      <c r="BC223" t="n">
        <v>46.21147370185233</v>
      </c>
      <c r="BD223" t="n">
        <v>46.21147370185233</v>
      </c>
    </row>
    <row r="224" spans="1:56">
      <c r="A224" t="s">
        <v>56</v>
      </c>
      <c r="B224" t="s">
        <v>57</v>
      </c>
      <c r="C224" t="s">
        <v>58</v>
      </c>
      <c r="D224" t="n">
        <v>2</v>
      </c>
      <c r="E224" t="s">
        <v>174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64</v>
      </c>
      <c r="O224" t="s">
        <v>65</v>
      </c>
      <c r="P224" t="s">
        <v>174</v>
      </c>
      <c r="Q224" t="s"/>
      <c r="R224" t="s">
        <v>79</v>
      </c>
      <c r="S224" t="s">
        <v>175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HYPERLINK("https://hotel-media.eclerx.com/savepage/tk_15481384871197467_sr_1278.html","info")</f>
        <v/>
      </c>
      <c r="AA224" t="n">
        <v>-10132933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242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10132933</v>
      </c>
      <c r="AZ224" t="s"/>
      <c r="BA224" t="s"/>
      <c r="BB224" t="n">
        <v>65251</v>
      </c>
      <c r="BC224" t="s"/>
      <c r="BD224" t="s"/>
    </row>
    <row r="225" spans="1:56">
      <c r="A225" t="s">
        <v>56</v>
      </c>
      <c r="B225" t="s">
        <v>57</v>
      </c>
      <c r="C225" t="s">
        <v>58</v>
      </c>
      <c r="D225" t="n">
        <v>2</v>
      </c>
      <c r="E225" t="s">
        <v>174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64</v>
      </c>
      <c r="O225" t="s">
        <v>65</v>
      </c>
      <c r="P225" t="s">
        <v>174</v>
      </c>
      <c r="Q225" t="s"/>
      <c r="R225" t="s">
        <v>79</v>
      </c>
      <c r="S225" t="s">
        <v>175</v>
      </c>
      <c r="T225" t="s">
        <v>68</v>
      </c>
      <c r="U225" t="s">
        <v>69</v>
      </c>
      <c r="V225" t="s"/>
      <c r="W225" t="s">
        <v>70</v>
      </c>
      <c r="X225" t="s"/>
      <c r="Y225" t="s">
        <v>71</v>
      </c>
      <c r="Z225">
        <f>HYPERLINK("https://hotel-media.eclerx.com/savepage/tk_15481384871197467_sr_1278.html","info")</f>
        <v/>
      </c>
      <c r="AA225" t="n">
        <v>-2119454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242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2119454</v>
      </c>
      <c r="AZ225" t="s">
        <v>176</v>
      </c>
      <c r="BA225" t="s"/>
      <c r="BB225" t="n">
        <v>65251</v>
      </c>
      <c r="BC225" t="n">
        <v>46.20654093460517</v>
      </c>
      <c r="BD225" t="n">
        <v>46.20654093460517</v>
      </c>
    </row>
    <row r="226" spans="1:56">
      <c r="A226" t="s">
        <v>56</v>
      </c>
      <c r="B226" t="s">
        <v>57</v>
      </c>
      <c r="C226" t="s">
        <v>58</v>
      </c>
      <c r="D226" t="n">
        <v>2</v>
      </c>
      <c r="E226" t="s">
        <v>170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101</v>
      </c>
      <c r="O226" t="s">
        <v>65</v>
      </c>
      <c r="P226" t="s">
        <v>170</v>
      </c>
      <c r="Q226" t="s"/>
      <c r="R226" t="s">
        <v>89</v>
      </c>
      <c r="S226" t="s">
        <v>171</v>
      </c>
      <c r="T226" t="s">
        <v>68</v>
      </c>
      <c r="U226" t="s">
        <v>69</v>
      </c>
      <c r="V226" t="s"/>
      <c r="W226" t="s">
        <v>70</v>
      </c>
      <c r="X226" t="s"/>
      <c r="Y226" t="s">
        <v>71</v>
      </c>
      <c r="Z226">
        <f>HYPERLINK("https://hotel-media.eclerx.com/savepage/tk_15481383594450762_sr_1278.html","info")</f>
        <v/>
      </c>
      <c r="AA226" t="n">
        <v>-10132762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47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10132762</v>
      </c>
      <c r="AZ226" t="s"/>
      <c r="BA226" t="s"/>
      <c r="BB226" t="n">
        <v>182052</v>
      </c>
      <c r="BC226" t="n">
        <v>0</v>
      </c>
      <c r="BD226" t="n">
        <v>0</v>
      </c>
    </row>
    <row r="227" spans="1:56">
      <c r="A227" t="s">
        <v>56</v>
      </c>
      <c r="B227" t="s">
        <v>57</v>
      </c>
      <c r="C227" t="s">
        <v>58</v>
      </c>
      <c r="D227" t="n">
        <v>2</v>
      </c>
      <c r="E227" t="s">
        <v>348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83</v>
      </c>
      <c r="O227" t="s">
        <v>65</v>
      </c>
      <c r="P227" t="s">
        <v>348</v>
      </c>
      <c r="Q227" t="s"/>
      <c r="R227" t="s">
        <v>63</v>
      </c>
      <c r="S227" t="s">
        <v>349</v>
      </c>
      <c r="T227" t="s">
        <v>68</v>
      </c>
      <c r="U227" t="s">
        <v>69</v>
      </c>
      <c r="V227" t="s"/>
      <c r="W227" t="s">
        <v>70</v>
      </c>
      <c r="X227" t="s"/>
      <c r="Y227" t="s">
        <v>71</v>
      </c>
      <c r="Z227">
        <f>HYPERLINK("https://hotel-media.eclerx.com/savepage/tk_15481385022060795_sr_1278.html","info")</f>
        <v/>
      </c>
      <c r="AA227" t="n">
        <v>-10132741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265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10132741</v>
      </c>
      <c r="AZ227" t="s"/>
      <c r="BA227" t="s"/>
      <c r="BB227" t="n">
        <v>3048770</v>
      </c>
      <c r="BC227" t="n">
        <v>0</v>
      </c>
      <c r="BD227" t="n">
        <v>0</v>
      </c>
    </row>
    <row r="228" spans="1:56">
      <c r="A228" t="s">
        <v>56</v>
      </c>
      <c r="B228" t="s">
        <v>57</v>
      </c>
      <c r="C228" t="s">
        <v>58</v>
      </c>
      <c r="D228" t="n">
        <v>2</v>
      </c>
      <c r="E228" t="s">
        <v>350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64</v>
      </c>
      <c r="O228" t="s">
        <v>65</v>
      </c>
      <c r="P228" t="s">
        <v>350</v>
      </c>
      <c r="Q228" t="s"/>
      <c r="R228" t="s">
        <v>79</v>
      </c>
      <c r="S228" t="s">
        <v>351</v>
      </c>
      <c r="T228" t="s">
        <v>68</v>
      </c>
      <c r="U228" t="s">
        <v>69</v>
      </c>
      <c r="V228" t="s"/>
      <c r="W228" t="s">
        <v>70</v>
      </c>
      <c r="X228" t="s"/>
      <c r="Y228" t="s">
        <v>71</v>
      </c>
      <c r="Z228">
        <f>HYPERLINK("https://hotel-media.eclerx.com/savepage/tk_15481384714018102_sr_1278.html","info")</f>
        <v/>
      </c>
      <c r="AA228" t="n">
        <v>-10132873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218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10132873</v>
      </c>
      <c r="AZ228" t="s"/>
      <c r="BA228" t="s"/>
      <c r="BB228" t="n">
        <v>65329</v>
      </c>
      <c r="BC228" t="s"/>
      <c r="BD228" t="s"/>
    </row>
    <row r="229" spans="1:56">
      <c r="A229" t="s">
        <v>56</v>
      </c>
      <c r="B229" t="s">
        <v>57</v>
      </c>
      <c r="C229" t="s">
        <v>58</v>
      </c>
      <c r="D229" t="n">
        <v>2</v>
      </c>
      <c r="E229" t="s">
        <v>350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64</v>
      </c>
      <c r="O229" t="s">
        <v>65</v>
      </c>
      <c r="P229" t="s">
        <v>350</v>
      </c>
      <c r="Q229" t="s"/>
      <c r="R229" t="s">
        <v>79</v>
      </c>
      <c r="S229" t="s">
        <v>351</v>
      </c>
      <c r="T229" t="s">
        <v>68</v>
      </c>
      <c r="U229" t="s">
        <v>69</v>
      </c>
      <c r="V229" t="s"/>
      <c r="W229" t="s">
        <v>70</v>
      </c>
      <c r="X229" t="s"/>
      <c r="Y229" t="s">
        <v>71</v>
      </c>
      <c r="Z229">
        <f>HYPERLINK("https://hotel-media.eclerx.com/savepage/tk_15481384714018102_sr_1278.html","info")</f>
        <v/>
      </c>
      <c r="AA229" t="n">
        <v>-2119380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218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2119380</v>
      </c>
      <c r="AZ229" t="s">
        <v>352</v>
      </c>
      <c r="BA229" t="s"/>
      <c r="BB229" t="n">
        <v>65329</v>
      </c>
      <c r="BC229" t="n">
        <v>46.21117951159994</v>
      </c>
      <c r="BD229" t="n">
        <v>46.21117951159994</v>
      </c>
    </row>
    <row r="230" spans="1:56">
      <c r="A230" t="s">
        <v>56</v>
      </c>
      <c r="B230" t="s">
        <v>57</v>
      </c>
      <c r="C230" t="s">
        <v>58</v>
      </c>
      <c r="D230" t="n">
        <v>2</v>
      </c>
      <c r="E230" t="s">
        <v>353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78</v>
      </c>
      <c r="O230" t="s">
        <v>65</v>
      </c>
      <c r="P230" t="s">
        <v>353</v>
      </c>
      <c r="Q230" t="s"/>
      <c r="R230" t="s">
        <v>79</v>
      </c>
      <c r="S230" t="s">
        <v>354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HYPERLINK("https://hotel-media.eclerx.com/savepage/tk_15481383850034237_sr_1278.html","info")</f>
        <v/>
      </c>
      <c r="AA230" t="n">
        <v>-10132821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86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10132821</v>
      </c>
      <c r="AZ230" t="s"/>
      <c r="BA230" t="s"/>
      <c r="BB230" t="n">
        <v>79857</v>
      </c>
      <c r="BC230" t="s"/>
      <c r="BD230" t="s"/>
    </row>
    <row r="231" spans="1:56">
      <c r="A231" t="s">
        <v>56</v>
      </c>
      <c r="B231" t="s">
        <v>57</v>
      </c>
      <c r="C231" t="s">
        <v>58</v>
      </c>
      <c r="D231" t="n">
        <v>2</v>
      </c>
      <c r="E231" t="s">
        <v>353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78</v>
      </c>
      <c r="O231" t="s">
        <v>65</v>
      </c>
      <c r="P231" t="s">
        <v>353</v>
      </c>
      <c r="Q231" t="s"/>
      <c r="R231" t="s">
        <v>79</v>
      </c>
      <c r="S231" t="s">
        <v>354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HYPERLINK("https://hotel-media.eclerx.com/savepage/tk_15481383850034237_sr_1278.html","info")</f>
        <v/>
      </c>
      <c r="AA231" t="n">
        <v>-528785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86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528785</v>
      </c>
      <c r="AZ231" t="s">
        <v>355</v>
      </c>
      <c r="BA231" t="s"/>
      <c r="BB231" t="n">
        <v>79857</v>
      </c>
      <c r="BC231" t="n">
        <v>46.20981897719361</v>
      </c>
      <c r="BD231" t="n">
        <v>46.20981897719361</v>
      </c>
    </row>
    <row r="232" spans="1:56">
      <c r="A232" t="s">
        <v>56</v>
      </c>
      <c r="B232" t="s">
        <v>57</v>
      </c>
      <c r="C232" t="s">
        <v>58</v>
      </c>
      <c r="D232" t="n">
        <v>2</v>
      </c>
      <c r="E232" t="s">
        <v>356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78</v>
      </c>
      <c r="O232" t="s">
        <v>65</v>
      </c>
      <c r="P232" t="s">
        <v>356</v>
      </c>
      <c r="Q232" t="s"/>
      <c r="R232" t="s">
        <v>89</v>
      </c>
      <c r="S232" t="s">
        <v>357</v>
      </c>
      <c r="T232" t="s">
        <v>68</v>
      </c>
      <c r="U232" t="s">
        <v>69</v>
      </c>
      <c r="V232" t="s"/>
      <c r="W232" t="s">
        <v>70</v>
      </c>
      <c r="X232" t="s"/>
      <c r="Y232" t="s">
        <v>71</v>
      </c>
      <c r="Z232">
        <f>HYPERLINK("https://hotel-media.eclerx.com/savepage/tk_15481383699162498_sr_1278.html","info")</f>
        <v/>
      </c>
      <c r="AA232" t="n">
        <v>-10132838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63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10132838</v>
      </c>
      <c r="AZ232" t="s"/>
      <c r="BA232" t="s"/>
      <c r="BB232" t="n">
        <v>1161955</v>
      </c>
      <c r="BC232" t="s"/>
      <c r="BD232" t="s"/>
    </row>
    <row r="233" spans="1:56">
      <c r="A233" t="s">
        <v>56</v>
      </c>
      <c r="B233" t="s">
        <v>57</v>
      </c>
      <c r="C233" t="s">
        <v>58</v>
      </c>
      <c r="D233" t="n">
        <v>2</v>
      </c>
      <c r="E233" t="s">
        <v>356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78</v>
      </c>
      <c r="O233" t="s">
        <v>65</v>
      </c>
      <c r="P233" t="s">
        <v>356</v>
      </c>
      <c r="Q233" t="s"/>
      <c r="R233" t="s">
        <v>89</v>
      </c>
      <c r="S233" t="s">
        <v>357</v>
      </c>
      <c r="T233" t="s">
        <v>68</v>
      </c>
      <c r="U233" t="s">
        <v>69</v>
      </c>
      <c r="V233" t="s"/>
      <c r="W233" t="s">
        <v>70</v>
      </c>
      <c r="X233" t="s"/>
      <c r="Y233" t="s">
        <v>71</v>
      </c>
      <c r="Z233">
        <f>HYPERLINK("https://hotel-media.eclerx.com/savepage/tk_15481383699162498_sr_1278.html","info")</f>
        <v/>
      </c>
      <c r="AA233" t="n">
        <v>-5148953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63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5148953</v>
      </c>
      <c r="AZ233" t="s">
        <v>358</v>
      </c>
      <c r="BA233" t="s"/>
      <c r="BB233" t="n">
        <v>1161955</v>
      </c>
      <c r="BC233" t="n">
        <v>46.1950613095234</v>
      </c>
      <c r="BD233" t="n">
        <v>46.1950613095234</v>
      </c>
    </row>
    <row r="234" spans="1:56">
      <c r="A234" t="s">
        <v>56</v>
      </c>
      <c r="B234" t="s">
        <v>57</v>
      </c>
      <c r="C234" t="s">
        <v>58</v>
      </c>
      <c r="D234" t="n">
        <v>2</v>
      </c>
      <c r="E234" t="s">
        <v>279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101</v>
      </c>
      <c r="O234" t="s">
        <v>65</v>
      </c>
      <c r="P234" t="s">
        <v>279</v>
      </c>
      <c r="Q234" t="s"/>
      <c r="R234" t="s">
        <v>89</v>
      </c>
      <c r="S234" t="s">
        <v>280</v>
      </c>
      <c r="T234" t="s">
        <v>68</v>
      </c>
      <c r="U234" t="s">
        <v>69</v>
      </c>
      <c r="V234" t="s"/>
      <c r="W234" t="s">
        <v>70</v>
      </c>
      <c r="X234" t="s"/>
      <c r="Y234" t="s">
        <v>71</v>
      </c>
      <c r="Z234">
        <f>HYPERLINK("https://hotel-media.eclerx.com/savepage/tk_15481384595759866_sr_1278.html","info")</f>
        <v/>
      </c>
      <c r="AA234" t="n">
        <v>-10132896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200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10132896</v>
      </c>
      <c r="AZ234" t="s"/>
      <c r="BA234" t="s"/>
      <c r="BB234" t="n">
        <v>2832818</v>
      </c>
      <c r="BC234" t="s"/>
      <c r="BD234" t="s"/>
    </row>
    <row r="235" spans="1:56">
      <c r="A235" t="s">
        <v>56</v>
      </c>
      <c r="B235" t="s">
        <v>57</v>
      </c>
      <c r="C235" t="s">
        <v>58</v>
      </c>
      <c r="D235" t="n">
        <v>2</v>
      </c>
      <c r="E235" t="s">
        <v>279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101</v>
      </c>
      <c r="O235" t="s">
        <v>65</v>
      </c>
      <c r="P235" t="s">
        <v>279</v>
      </c>
      <c r="Q235" t="s"/>
      <c r="R235" t="s">
        <v>89</v>
      </c>
      <c r="S235" t="s">
        <v>280</v>
      </c>
      <c r="T235" t="s">
        <v>68</v>
      </c>
      <c r="U235" t="s">
        <v>69</v>
      </c>
      <c r="V235" t="s"/>
      <c r="W235" t="s">
        <v>70</v>
      </c>
      <c r="X235" t="s"/>
      <c r="Y235" t="s">
        <v>71</v>
      </c>
      <c r="Z235">
        <f>HYPERLINK("https://hotel-media.eclerx.com/savepage/tk_15481384595759866_sr_1278.html","info")</f>
        <v/>
      </c>
      <c r="AA235" t="n">
        <v>-6075363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200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6075363</v>
      </c>
      <c r="AZ235" t="s">
        <v>232</v>
      </c>
      <c r="BA235" t="s"/>
      <c r="BB235" t="n">
        <v>2832818</v>
      </c>
      <c r="BC235" t="n">
        <v>46.234181</v>
      </c>
      <c r="BD235" t="n">
        <v>46.234181</v>
      </c>
    </row>
    <row r="236" spans="1:56">
      <c r="A236" t="s">
        <v>56</v>
      </c>
      <c r="B236" t="s">
        <v>57</v>
      </c>
      <c r="C236" t="s">
        <v>58</v>
      </c>
      <c r="D236" t="n">
        <v>2</v>
      </c>
      <c r="E236" t="s">
        <v>359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78</v>
      </c>
      <c r="O236" t="s">
        <v>65</v>
      </c>
      <c r="P236" t="s">
        <v>359</v>
      </c>
      <c r="Q236" t="s"/>
      <c r="R236" t="s">
        <v>79</v>
      </c>
      <c r="S236" t="s">
        <v>360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HYPERLINK("https://hotel-media.eclerx.com/savepage/tk_15481383797665403_sr_1278.html","info")</f>
        <v/>
      </c>
      <c r="AA236" t="n">
        <v>-10132776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78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10132776</v>
      </c>
      <c r="AZ236" t="s"/>
      <c r="BA236" t="s"/>
      <c r="BB236" t="n">
        <v>65354</v>
      </c>
      <c r="BC236" t="n">
        <v>0</v>
      </c>
      <c r="BD236" t="n">
        <v>0</v>
      </c>
    </row>
    <row r="237" spans="1:56">
      <c r="A237" t="s">
        <v>56</v>
      </c>
      <c r="B237" t="s">
        <v>57</v>
      </c>
      <c r="C237" t="s">
        <v>58</v>
      </c>
      <c r="D237" t="n">
        <v>2</v>
      </c>
      <c r="E237" t="s">
        <v>134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121</v>
      </c>
      <c r="O237" t="s">
        <v>65</v>
      </c>
      <c r="P237" t="s">
        <v>134</v>
      </c>
      <c r="Q237" t="s"/>
      <c r="R237" t="s">
        <v>79</v>
      </c>
      <c r="S237" t="s">
        <v>135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HYPERLINK("https://hotel-media.eclerx.com/savepage/tk_15481384786164954_sr_1278.html","info")</f>
        <v/>
      </c>
      <c r="AA237" t="n">
        <v>-10132739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229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10132739</v>
      </c>
      <c r="AZ237" t="s"/>
      <c r="BA237" t="s"/>
      <c r="BB237" t="n">
        <v>346755</v>
      </c>
      <c r="BC237" t="n">
        <v>0</v>
      </c>
      <c r="BD237" t="n">
        <v>0</v>
      </c>
    </row>
    <row r="238" spans="1:56">
      <c r="A238" t="s">
        <v>56</v>
      </c>
      <c r="B238" t="s">
        <v>57</v>
      </c>
      <c r="C238" t="s">
        <v>58</v>
      </c>
      <c r="D238" t="n">
        <v>2</v>
      </c>
      <c r="E238" t="s">
        <v>320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64</v>
      </c>
      <c r="O238" t="s">
        <v>65</v>
      </c>
      <c r="P238" t="s">
        <v>320</v>
      </c>
      <c r="Q238" t="s"/>
      <c r="R238" t="s">
        <v>66</v>
      </c>
      <c r="S238" t="s">
        <v>321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HYPERLINK("https://hotel-media.eclerx.com/savepage/tk_1548138497631496_sr_1278.html","info")</f>
        <v/>
      </c>
      <c r="AA238" t="n">
        <v>-10132852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258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10132852</v>
      </c>
      <c r="AZ238" t="s"/>
      <c r="BA238" t="s"/>
      <c r="BB238" t="n">
        <v>65451</v>
      </c>
      <c r="BC238" t="s"/>
      <c r="BD238" t="s"/>
    </row>
    <row r="239" spans="1:56">
      <c r="A239" t="s">
        <v>56</v>
      </c>
      <c r="B239" t="s">
        <v>57</v>
      </c>
      <c r="C239" t="s">
        <v>58</v>
      </c>
      <c r="D239" t="n">
        <v>2</v>
      </c>
      <c r="E239" t="s">
        <v>320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64</v>
      </c>
      <c r="O239" t="s">
        <v>65</v>
      </c>
      <c r="P239" t="s">
        <v>320</v>
      </c>
      <c r="Q239" t="s"/>
      <c r="R239" t="s">
        <v>66</v>
      </c>
      <c r="S239" t="s">
        <v>321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HYPERLINK("https://hotel-media.eclerx.com/savepage/tk_1548138497631496_sr_1278.html","info")</f>
        <v/>
      </c>
      <c r="AA239" t="n">
        <v>-1082741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258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1082741</v>
      </c>
      <c r="AZ239" t="s">
        <v>322</v>
      </c>
      <c r="BA239" t="s"/>
      <c r="BB239" t="n">
        <v>65451</v>
      </c>
      <c r="BC239" t="n">
        <v>46.2097020401943</v>
      </c>
      <c r="BD239" t="n">
        <v>46.2097020401943</v>
      </c>
    </row>
    <row r="240" spans="1:56">
      <c r="A240" t="s">
        <v>56</v>
      </c>
      <c r="B240" t="s">
        <v>57</v>
      </c>
      <c r="C240" t="s">
        <v>58</v>
      </c>
      <c r="D240" t="n">
        <v>2</v>
      </c>
      <c r="E240" t="s">
        <v>361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83</v>
      </c>
      <c r="O240" t="s">
        <v>65</v>
      </c>
      <c r="P240" t="s">
        <v>361</v>
      </c>
      <c r="Q240" t="s"/>
      <c r="R240" t="s">
        <v>97</v>
      </c>
      <c r="S240" t="s">
        <v>362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HYPERLINK("https://hotel-media.eclerx.com/savepage/tk_15481384405845668_sr_1278.html","info")</f>
        <v/>
      </c>
      <c r="AA240" t="n">
        <v>-10132780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171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10132780</v>
      </c>
      <c r="AZ240" t="s"/>
      <c r="BA240" t="s"/>
      <c r="BB240" t="n">
        <v>58307</v>
      </c>
      <c r="BC240" t="n">
        <v>0</v>
      </c>
      <c r="BD240" t="n">
        <v>0</v>
      </c>
    </row>
    <row r="241" spans="1:56">
      <c r="A241" t="s">
        <v>56</v>
      </c>
      <c r="B241" t="s">
        <v>57</v>
      </c>
      <c r="C241" t="s">
        <v>58</v>
      </c>
      <c r="D241" t="n">
        <v>2</v>
      </c>
      <c r="E241" t="s">
        <v>363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83</v>
      </c>
      <c r="O241" t="s">
        <v>65</v>
      </c>
      <c r="P241" t="s">
        <v>363</v>
      </c>
      <c r="Q241" t="s"/>
      <c r="R241" t="s">
        <v>63</v>
      </c>
      <c r="S241" t="s">
        <v>154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HYPERLINK("https://hotel-media.eclerx.com/savepage/tk_1548138502855973_sr_1278.html","info")</f>
        <v/>
      </c>
      <c r="AA241" t="n">
        <v>-10132781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266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10132781</v>
      </c>
      <c r="AZ241" t="s"/>
      <c r="BA241" t="s"/>
      <c r="BB241" t="n">
        <v>1745646</v>
      </c>
      <c r="BC241" t="s"/>
      <c r="BD241" t="s"/>
    </row>
    <row r="242" spans="1:56">
      <c r="A242" t="s">
        <v>56</v>
      </c>
      <c r="B242" t="s">
        <v>57</v>
      </c>
      <c r="C242" t="s">
        <v>58</v>
      </c>
      <c r="D242" t="n">
        <v>2</v>
      </c>
      <c r="E242" t="s">
        <v>356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78</v>
      </c>
      <c r="O242" t="s">
        <v>65</v>
      </c>
      <c r="P242" t="s">
        <v>356</v>
      </c>
      <c r="Q242" t="s"/>
      <c r="R242" t="s">
        <v>89</v>
      </c>
      <c r="S242" t="s">
        <v>357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HYPERLINK("https://hotel-media.eclerx.com/savepage/tk_15481384681077518_sr_1278.html","info")</f>
        <v/>
      </c>
      <c r="AA242" t="n">
        <v>-10132838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213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10132838</v>
      </c>
      <c r="AZ242" t="s"/>
      <c r="BA242" t="s"/>
      <c r="BB242" t="n">
        <v>1161955</v>
      </c>
      <c r="BC242" t="s"/>
      <c r="BD242" t="s"/>
    </row>
    <row r="243" spans="1:56">
      <c r="A243" t="s">
        <v>56</v>
      </c>
      <c r="B243" t="s">
        <v>57</v>
      </c>
      <c r="C243" t="s">
        <v>58</v>
      </c>
      <c r="D243" t="n">
        <v>2</v>
      </c>
      <c r="E243" t="s">
        <v>356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78</v>
      </c>
      <c r="O243" t="s">
        <v>65</v>
      </c>
      <c r="P243" t="s">
        <v>356</v>
      </c>
      <c r="Q243" t="s"/>
      <c r="R243" t="s">
        <v>89</v>
      </c>
      <c r="S243" t="s">
        <v>357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HYPERLINK("https://hotel-media.eclerx.com/savepage/tk_15481384681077518_sr_1278.html","info")</f>
        <v/>
      </c>
      <c r="AA243" t="n">
        <v>-5148953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213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5148953</v>
      </c>
      <c r="AZ243" t="s">
        <v>358</v>
      </c>
      <c r="BA243" t="s"/>
      <c r="BB243" t="n">
        <v>1161955</v>
      </c>
      <c r="BC243" t="n">
        <v>46.1950613095234</v>
      </c>
      <c r="BD243" t="n">
        <v>46.1950613095234</v>
      </c>
    </row>
    <row r="244" spans="1:56">
      <c r="A244" t="s">
        <v>56</v>
      </c>
      <c r="B244" t="s">
        <v>57</v>
      </c>
      <c r="C244" t="s">
        <v>58</v>
      </c>
      <c r="D244" t="n">
        <v>2</v>
      </c>
      <c r="E244" t="s">
        <v>267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101</v>
      </c>
      <c r="O244" t="s">
        <v>65</v>
      </c>
      <c r="P244" t="s">
        <v>267</v>
      </c>
      <c r="Q244" t="s"/>
      <c r="R244" t="s">
        <v>89</v>
      </c>
      <c r="S244" t="s">
        <v>268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HYPERLINK("https://hotel-media.eclerx.com/savepage/tk_15481384556609874_sr_1278.html","info")</f>
        <v/>
      </c>
      <c r="AA244" t="n">
        <v>-10132850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194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10132850</v>
      </c>
      <c r="AZ244" t="s"/>
      <c r="BA244" t="s"/>
      <c r="BB244" t="n">
        <v>65080</v>
      </c>
      <c r="BC244" t="s"/>
      <c r="BD244" t="s"/>
    </row>
    <row r="245" spans="1:56">
      <c r="A245" t="s">
        <v>56</v>
      </c>
      <c r="B245" t="s">
        <v>57</v>
      </c>
      <c r="C245" t="s">
        <v>58</v>
      </c>
      <c r="D245" t="n">
        <v>2</v>
      </c>
      <c r="E245" t="s">
        <v>267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101</v>
      </c>
      <c r="O245" t="s">
        <v>65</v>
      </c>
      <c r="P245" t="s">
        <v>267</v>
      </c>
      <c r="Q245" t="s"/>
      <c r="R245" t="s">
        <v>89</v>
      </c>
      <c r="S245" t="s">
        <v>268</v>
      </c>
      <c r="T245" t="s">
        <v>68</v>
      </c>
      <c r="U245" t="s">
        <v>69</v>
      </c>
      <c r="V245" t="s"/>
      <c r="W245" t="s">
        <v>70</v>
      </c>
      <c r="X245" t="s"/>
      <c r="Y245" t="s">
        <v>71</v>
      </c>
      <c r="Z245">
        <f>HYPERLINK("https://hotel-media.eclerx.com/savepage/tk_15481384556609874_sr_1278.html","info")</f>
        <v/>
      </c>
      <c r="AA245" t="n">
        <v>-782866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194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782866</v>
      </c>
      <c r="AZ245" t="s">
        <v>269</v>
      </c>
      <c r="BA245" t="s"/>
      <c r="BB245" t="n">
        <v>65080</v>
      </c>
      <c r="BC245" t="n">
        <v>46.2096045925048</v>
      </c>
      <c r="BD245" t="n">
        <v>46.2096045925048</v>
      </c>
    </row>
    <row r="246" spans="1:56">
      <c r="A246" t="s">
        <v>56</v>
      </c>
      <c r="B246" t="s">
        <v>57</v>
      </c>
      <c r="C246" t="s">
        <v>58</v>
      </c>
      <c r="D246" t="n">
        <v>2</v>
      </c>
      <c r="E246" t="s">
        <v>364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101</v>
      </c>
      <c r="O246" t="s">
        <v>65</v>
      </c>
      <c r="P246" t="s">
        <v>364</v>
      </c>
      <c r="Q246" t="s"/>
      <c r="R246" t="s">
        <v>97</v>
      </c>
      <c r="S246" t="s">
        <v>365</v>
      </c>
      <c r="T246" t="s">
        <v>68</v>
      </c>
      <c r="U246" t="s">
        <v>69</v>
      </c>
      <c r="V246" t="s"/>
      <c r="W246" t="s">
        <v>70</v>
      </c>
      <c r="X246" t="s"/>
      <c r="Y246" t="s">
        <v>71</v>
      </c>
      <c r="Z246">
        <f>HYPERLINK("https://hotel-media.eclerx.com/savepage/tk_15481383358894274_sr_1278.html","info")</f>
        <v/>
      </c>
      <c r="AA246" t="n">
        <v>-10132761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11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10132761</v>
      </c>
      <c r="AZ246" t="s"/>
      <c r="BA246" t="s"/>
      <c r="BB246" t="n">
        <v>182051</v>
      </c>
      <c r="BC246" t="n">
        <v>0</v>
      </c>
      <c r="BD246" t="n">
        <v>0</v>
      </c>
    </row>
    <row r="247" spans="1:56">
      <c r="A247" t="s">
        <v>56</v>
      </c>
      <c r="B247" t="s">
        <v>57</v>
      </c>
      <c r="C247" t="s">
        <v>58</v>
      </c>
      <c r="D247" t="n">
        <v>2</v>
      </c>
      <c r="E247" t="s">
        <v>366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/>
      <c r="O247" t="s">
        <v>65</v>
      </c>
      <c r="P247" t="s">
        <v>366</v>
      </c>
      <c r="Q247" t="s"/>
      <c r="R247" t="s">
        <v>63</v>
      </c>
      <c r="S247" t="s"/>
      <c r="T247" t="s"/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HYPERLINK("https://hotel-media.eclerx.com/savepage/tk_15481384144395025_sr_1278.html","info")</f>
        <v/>
      </c>
      <c r="AA247" t="n">
        <v>-10132752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131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10132752</v>
      </c>
      <c r="AZ247" t="s"/>
      <c r="BA247" t="s"/>
      <c r="BB247" t="n">
        <v>2113858</v>
      </c>
      <c r="BC247" t="n">
        <v>0</v>
      </c>
      <c r="BD247" t="n">
        <v>0</v>
      </c>
    </row>
    <row r="248" spans="1:56">
      <c r="A248" t="s">
        <v>56</v>
      </c>
      <c r="B248" t="s">
        <v>57</v>
      </c>
      <c r="C248" t="s">
        <v>58</v>
      </c>
      <c r="D248" t="n">
        <v>2</v>
      </c>
      <c r="E248" t="s">
        <v>114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64</v>
      </c>
      <c r="O248" t="s">
        <v>65</v>
      </c>
      <c r="P248" t="s">
        <v>114</v>
      </c>
      <c r="Q248" t="s"/>
      <c r="R248" t="s">
        <v>63</v>
      </c>
      <c r="S248" t="s">
        <v>115</v>
      </c>
      <c r="T248" t="s">
        <v>68</v>
      </c>
      <c r="U248" t="s">
        <v>69</v>
      </c>
      <c r="V248" t="s"/>
      <c r="W248" t="s">
        <v>70</v>
      </c>
      <c r="X248" t="s"/>
      <c r="Y248" t="s">
        <v>71</v>
      </c>
      <c r="Z248">
        <f>HYPERLINK("https://hotel-media.eclerx.com/savepage/tk_15481385107024353_sr_1278.html","info")</f>
        <v/>
      </c>
      <c r="AA248" t="n">
        <v>-10132775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278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10132775</v>
      </c>
      <c r="AZ248" t="s"/>
      <c r="BA248" t="s"/>
      <c r="BB248" t="n">
        <v>4513860</v>
      </c>
      <c r="BC248" t="s"/>
      <c r="BD248" t="s"/>
    </row>
    <row r="249" spans="1:56">
      <c r="A249" t="s">
        <v>56</v>
      </c>
      <c r="B249" t="s">
        <v>57</v>
      </c>
      <c r="C249" t="s">
        <v>58</v>
      </c>
      <c r="D249" t="n">
        <v>2</v>
      </c>
      <c r="E249" t="s">
        <v>367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64</v>
      </c>
      <c r="O249" t="s">
        <v>65</v>
      </c>
      <c r="P249" t="s">
        <v>367</v>
      </c>
      <c r="Q249" t="s"/>
      <c r="R249" t="s">
        <v>89</v>
      </c>
      <c r="S249" t="s">
        <v>368</v>
      </c>
      <c r="T249" t="s">
        <v>68</v>
      </c>
      <c r="U249" t="s">
        <v>69</v>
      </c>
      <c r="V249" t="s"/>
      <c r="W249" t="s">
        <v>94</v>
      </c>
      <c r="X249" t="s"/>
      <c r="Y249" t="s">
        <v>71</v>
      </c>
      <c r="Z249">
        <f>HYPERLINK("https://hotel-media.eclerx.com/savepage/tk_15481383659968033_sr_1278.html","info")</f>
        <v/>
      </c>
      <c r="AA249" t="n">
        <v>-10132837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57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10132837</v>
      </c>
      <c r="AZ249" t="s"/>
      <c r="BA249" t="s"/>
      <c r="BB249" t="n">
        <v>65227</v>
      </c>
      <c r="BC249" t="s"/>
      <c r="BD249" t="s"/>
    </row>
    <row r="250" spans="1:56">
      <c r="A250" t="s">
        <v>56</v>
      </c>
      <c r="B250" t="s">
        <v>57</v>
      </c>
      <c r="C250" t="s">
        <v>58</v>
      </c>
      <c r="D250" t="n">
        <v>2</v>
      </c>
      <c r="E250" t="s">
        <v>367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64</v>
      </c>
      <c r="O250" t="s">
        <v>65</v>
      </c>
      <c r="P250" t="s">
        <v>367</v>
      </c>
      <c r="Q250" t="s"/>
      <c r="R250" t="s">
        <v>89</v>
      </c>
      <c r="S250" t="s">
        <v>368</v>
      </c>
      <c r="T250" t="s">
        <v>68</v>
      </c>
      <c r="U250" t="s">
        <v>69</v>
      </c>
      <c r="V250" t="s"/>
      <c r="W250" t="s">
        <v>94</v>
      </c>
      <c r="X250" t="s"/>
      <c r="Y250" t="s">
        <v>71</v>
      </c>
      <c r="Z250">
        <f>HYPERLINK("https://hotel-media.eclerx.com/savepage/tk_15481383659968033_sr_1278.html","info")</f>
        <v/>
      </c>
      <c r="AA250" t="n">
        <v>-528744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57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528744</v>
      </c>
      <c r="AZ250" t="s">
        <v>369</v>
      </c>
      <c r="BA250" t="s"/>
      <c r="BB250" t="n">
        <v>65227</v>
      </c>
      <c r="BC250" t="n">
        <v>46.2100918292237</v>
      </c>
      <c r="BD250" t="n">
        <v>46.2100918292237</v>
      </c>
    </row>
    <row r="251" spans="1:56">
      <c r="A251" t="s">
        <v>56</v>
      </c>
      <c r="B251" t="s">
        <v>57</v>
      </c>
      <c r="C251" t="s">
        <v>58</v>
      </c>
      <c r="D251" t="n">
        <v>2</v>
      </c>
      <c r="E251" t="s">
        <v>343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101</v>
      </c>
      <c r="O251" t="s">
        <v>65</v>
      </c>
      <c r="P251" t="s">
        <v>343</v>
      </c>
      <c r="Q251" t="s"/>
      <c r="R251" t="s">
        <v>66</v>
      </c>
      <c r="S251" t="s">
        <v>344</v>
      </c>
      <c r="T251" t="s">
        <v>68</v>
      </c>
      <c r="U251" t="s">
        <v>69</v>
      </c>
      <c r="V251" t="s"/>
      <c r="W251" t="s">
        <v>94</v>
      </c>
      <c r="X251" t="s"/>
      <c r="Y251" t="s">
        <v>71</v>
      </c>
      <c r="Z251">
        <f>HYPERLINK("https://hotel-media.eclerx.com/savepage/tk_15481384923775365_sr_1278.html","info")</f>
        <v/>
      </c>
      <c r="AA251" t="n">
        <v>-10132854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250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10132854</v>
      </c>
      <c r="AZ251" t="s"/>
      <c r="BA251" t="s"/>
      <c r="BB251" t="n">
        <v>243466</v>
      </c>
      <c r="BC251" t="s"/>
      <c r="BD251" t="s"/>
    </row>
    <row r="252" spans="1:56">
      <c r="A252" t="s">
        <v>56</v>
      </c>
      <c r="B252" t="s">
        <v>57</v>
      </c>
      <c r="C252" t="s">
        <v>58</v>
      </c>
      <c r="D252" t="n">
        <v>2</v>
      </c>
      <c r="E252" t="s">
        <v>343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101</v>
      </c>
      <c r="O252" t="s">
        <v>65</v>
      </c>
      <c r="P252" t="s">
        <v>343</v>
      </c>
      <c r="Q252" t="s"/>
      <c r="R252" t="s">
        <v>66</v>
      </c>
      <c r="S252" t="s">
        <v>344</v>
      </c>
      <c r="T252" t="s">
        <v>68</v>
      </c>
      <c r="U252" t="s">
        <v>69</v>
      </c>
      <c r="V252" t="s"/>
      <c r="W252" t="s">
        <v>94</v>
      </c>
      <c r="X252" t="s"/>
      <c r="Y252" t="s">
        <v>71</v>
      </c>
      <c r="Z252">
        <f>HYPERLINK("https://hotel-media.eclerx.com/savepage/tk_15481384923775365_sr_1278.html","info")</f>
        <v/>
      </c>
      <c r="AA252" t="n">
        <v>-2119364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250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2119364</v>
      </c>
      <c r="AZ252" t="s">
        <v>345</v>
      </c>
      <c r="BA252" t="s"/>
      <c r="BB252" t="n">
        <v>243466</v>
      </c>
      <c r="BC252" t="n">
        <v>46.20284501325806</v>
      </c>
      <c r="BD252" t="n">
        <v>46.20284501325806</v>
      </c>
    </row>
    <row r="253" spans="1:56">
      <c r="A253" t="s">
        <v>56</v>
      </c>
      <c r="B253" t="s">
        <v>57</v>
      </c>
      <c r="C253" t="s">
        <v>58</v>
      </c>
      <c r="D253" t="n">
        <v>2</v>
      </c>
      <c r="E253" t="s">
        <v>370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83</v>
      </c>
      <c r="O253" t="s">
        <v>65</v>
      </c>
      <c r="P253" t="s">
        <v>370</v>
      </c>
      <c r="Q253" t="s"/>
      <c r="R253" t="s">
        <v>63</v>
      </c>
      <c r="S253" t="s">
        <v>371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HYPERLINK("https://hotel-media.eclerx.com/savepage/tk_15481384013918006_sr_1278.html","info")</f>
        <v/>
      </c>
      <c r="AA253" t="n">
        <v>-3004389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111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3004389</v>
      </c>
      <c r="AZ253" t="s">
        <v>372</v>
      </c>
      <c r="BA253" t="s"/>
      <c r="BB253" t="n">
        <v>1837966</v>
      </c>
      <c r="BC253" t="n">
        <v>46.2006003</v>
      </c>
      <c r="BD253" t="n">
        <v>46.2006003</v>
      </c>
    </row>
    <row r="254" spans="1:56">
      <c r="A254" t="s">
        <v>56</v>
      </c>
      <c r="B254" t="s">
        <v>57</v>
      </c>
      <c r="C254" t="s">
        <v>58</v>
      </c>
      <c r="D254" t="n">
        <v>2</v>
      </c>
      <c r="E254" t="s">
        <v>179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/>
      <c r="O254" t="s">
        <v>65</v>
      </c>
      <c r="P254" t="s">
        <v>179</v>
      </c>
      <c r="Q254" t="s"/>
      <c r="R254" t="s">
        <v>89</v>
      </c>
      <c r="S254" t="s"/>
      <c r="T254" t="s"/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HYPERLINK("https://hotel-media.eclerx.com/savepage/tk_15481384438734612_sr_1278.html","info")</f>
        <v/>
      </c>
      <c r="AA254" t="n">
        <v>-10132876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176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10132876</v>
      </c>
      <c r="AZ254" t="s"/>
      <c r="BA254" t="s"/>
      <c r="BB254" t="n">
        <v>68452</v>
      </c>
      <c r="BC254" t="s"/>
      <c r="BD254" t="s"/>
    </row>
    <row r="255" spans="1:56">
      <c r="A255" t="s">
        <v>56</v>
      </c>
      <c r="B255" t="s">
        <v>57</v>
      </c>
      <c r="C255" t="s">
        <v>58</v>
      </c>
      <c r="D255" t="n">
        <v>2</v>
      </c>
      <c r="E255" t="s">
        <v>179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/>
      <c r="O255" t="s">
        <v>65</v>
      </c>
      <c r="P255" t="s">
        <v>179</v>
      </c>
      <c r="Q255" t="s"/>
      <c r="R255" t="s">
        <v>89</v>
      </c>
      <c r="S255" t="s"/>
      <c r="T255" t="s"/>
      <c r="U255" t="s">
        <v>69</v>
      </c>
      <c r="V255" t="s"/>
      <c r="W255" t="s">
        <v>70</v>
      </c>
      <c r="X255" t="s"/>
      <c r="Y255" t="s">
        <v>71</v>
      </c>
      <c r="Z255">
        <f>HYPERLINK("https://hotel-media.eclerx.com/savepage/tk_15481384438734612_sr_1278.html","info")</f>
        <v/>
      </c>
      <c r="AA255" t="n">
        <v>-2119386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176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2119386</v>
      </c>
      <c r="AZ255" t="s">
        <v>180</v>
      </c>
      <c r="BA255" t="s"/>
      <c r="BB255" t="n">
        <v>68452</v>
      </c>
      <c r="BC255" t="n">
        <v>46.2100788363006</v>
      </c>
      <c r="BD255" t="n">
        <v>46.2100788363006</v>
      </c>
    </row>
    <row r="256" spans="1:56">
      <c r="A256" t="s">
        <v>56</v>
      </c>
      <c r="B256" t="s">
        <v>57</v>
      </c>
      <c r="C256" t="s">
        <v>58</v>
      </c>
      <c r="D256" t="n">
        <v>2</v>
      </c>
      <c r="E256" t="s">
        <v>109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83</v>
      </c>
      <c r="O256" t="s">
        <v>65</v>
      </c>
      <c r="P256" t="s">
        <v>109</v>
      </c>
      <c r="Q256" t="s"/>
      <c r="R256" t="s">
        <v>63</v>
      </c>
      <c r="S256" t="s">
        <v>110</v>
      </c>
      <c r="T256" t="s">
        <v>68</v>
      </c>
      <c r="U256" t="s">
        <v>69</v>
      </c>
      <c r="V256" t="s"/>
      <c r="W256" t="s">
        <v>70</v>
      </c>
      <c r="X256" t="s"/>
      <c r="Y256" t="s">
        <v>71</v>
      </c>
      <c r="Z256">
        <f>HYPERLINK("https://hotel-media.eclerx.com/savepage/tk_15481385139785676_sr_1278.html","info")</f>
        <v/>
      </c>
      <c r="AA256" t="n">
        <v>-10132745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283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10132745</v>
      </c>
      <c r="AZ256" t="s"/>
      <c r="BA256" t="s"/>
      <c r="BB256" t="n">
        <v>4518969</v>
      </c>
      <c r="BC256" t="s"/>
      <c r="BD256" t="s"/>
    </row>
    <row r="257" spans="1:56">
      <c r="A257" t="s">
        <v>56</v>
      </c>
      <c r="B257" t="s">
        <v>57</v>
      </c>
      <c r="C257" t="s">
        <v>58</v>
      </c>
      <c r="D257" t="n">
        <v>2</v>
      </c>
      <c r="E257" t="s">
        <v>201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64</v>
      </c>
      <c r="O257" t="s">
        <v>65</v>
      </c>
      <c r="P257" t="s">
        <v>201</v>
      </c>
      <c r="Q257" t="s"/>
      <c r="R257" t="s">
        <v>66</v>
      </c>
      <c r="S257" t="s">
        <v>202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HYPERLINK("https://hotel-media.eclerx.com/savepage/tk_1548138495003352_sr_1278.html","info")</f>
        <v/>
      </c>
      <c r="AA257" t="n">
        <v>-10132769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254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10132769</v>
      </c>
      <c r="AZ257" t="s"/>
      <c r="BA257" t="s"/>
      <c r="BB257" t="n">
        <v>72374</v>
      </c>
      <c r="BC257" t="n">
        <v>0</v>
      </c>
      <c r="BD257" t="n">
        <v>0</v>
      </c>
    </row>
    <row r="258" spans="1:56">
      <c r="A258" t="s">
        <v>56</v>
      </c>
      <c r="B258" t="s">
        <v>57</v>
      </c>
      <c r="C258" t="s">
        <v>58</v>
      </c>
      <c r="D258" t="n">
        <v>2</v>
      </c>
      <c r="E258" t="s">
        <v>338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83</v>
      </c>
      <c r="O258" t="s">
        <v>65</v>
      </c>
      <c r="P258" t="s">
        <v>338</v>
      </c>
      <c r="Q258" t="s"/>
      <c r="R258" t="s">
        <v>63</v>
      </c>
      <c r="S258" t="s">
        <v>339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HYPERLINK("https://hotel-media.eclerx.com/savepage/tk_1548138417047431_sr_1278.html","info")</f>
        <v/>
      </c>
      <c r="AA258" t="n">
        <v>-10132738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135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10132738</v>
      </c>
      <c r="AZ258" t="s"/>
      <c r="BA258" t="s"/>
      <c r="BB258" t="n">
        <v>4122414</v>
      </c>
      <c r="BC258" t="n">
        <v>0</v>
      </c>
      <c r="BD258" t="n">
        <v>0</v>
      </c>
    </row>
    <row r="259" spans="1:56">
      <c r="A259" t="s">
        <v>56</v>
      </c>
      <c r="B259" t="s">
        <v>57</v>
      </c>
      <c r="C259" t="s">
        <v>58</v>
      </c>
      <c r="D259" t="n">
        <v>2</v>
      </c>
      <c r="E259" t="s">
        <v>373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121</v>
      </c>
      <c r="O259" t="s">
        <v>65</v>
      </c>
      <c r="P259" t="s">
        <v>373</v>
      </c>
      <c r="Q259" t="s"/>
      <c r="R259" t="s">
        <v>63</v>
      </c>
      <c r="S259" t="s">
        <v>374</v>
      </c>
      <c r="T259" t="s">
        <v>68</v>
      </c>
      <c r="U259" t="s">
        <v>69</v>
      </c>
      <c r="V259" t="s"/>
      <c r="W259" t="s">
        <v>70</v>
      </c>
      <c r="X259" t="s"/>
      <c r="Y259" t="s">
        <v>71</v>
      </c>
      <c r="Z259">
        <f>HYPERLINK("https://hotel-media.eclerx.com/savepage/tk_15481384111755564_sr_1278.html","info")</f>
        <v/>
      </c>
      <c r="AA259" t="n">
        <v>-2647275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126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2647275</v>
      </c>
      <c r="AZ259" t="s">
        <v>375</v>
      </c>
      <c r="BA259" t="s"/>
      <c r="BB259" t="n">
        <v>1677847</v>
      </c>
      <c r="BC259" t="n">
        <v>46.24332776029355</v>
      </c>
      <c r="BD259" t="n">
        <v>46.24332776029355</v>
      </c>
    </row>
    <row r="260" spans="1:56">
      <c r="A260" t="s">
        <v>56</v>
      </c>
      <c r="B260" t="s">
        <v>57</v>
      </c>
      <c r="C260" t="s">
        <v>58</v>
      </c>
      <c r="D260" t="n">
        <v>2</v>
      </c>
      <c r="E260" t="s">
        <v>373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121</v>
      </c>
      <c r="O260" t="s">
        <v>65</v>
      </c>
      <c r="P260" t="s">
        <v>373</v>
      </c>
      <c r="Q260" t="s"/>
      <c r="R260" t="s">
        <v>63</v>
      </c>
      <c r="S260" t="s">
        <v>374</v>
      </c>
      <c r="T260" t="s">
        <v>68</v>
      </c>
      <c r="U260" t="s">
        <v>69</v>
      </c>
      <c r="V260" t="s"/>
      <c r="W260" t="s">
        <v>70</v>
      </c>
      <c r="X260" t="s"/>
      <c r="Y260" t="s">
        <v>71</v>
      </c>
      <c r="Z260">
        <f>HYPERLINK("https://hotel-media.eclerx.com/savepage/tk_15481384111755564_sr_1278.html","info")</f>
        <v/>
      </c>
      <c r="AA260" t="n">
        <v>-10132830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126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10132830</v>
      </c>
      <c r="AZ260" t="s"/>
      <c r="BA260" t="s"/>
      <c r="BB260" t="n">
        <v>1677847</v>
      </c>
      <c r="BC260" t="s"/>
      <c r="BD260" t="s"/>
    </row>
    <row r="261" spans="1:56">
      <c r="A261" t="s">
        <v>56</v>
      </c>
      <c r="B261" t="s">
        <v>57</v>
      </c>
      <c r="C261" t="s">
        <v>58</v>
      </c>
      <c r="D261" t="n">
        <v>2</v>
      </c>
      <c r="E261" t="s">
        <v>273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>
        <v>64</v>
      </c>
      <c r="O261" t="s">
        <v>65</v>
      </c>
      <c r="P261" t="s">
        <v>273</v>
      </c>
      <c r="Q261" t="s"/>
      <c r="R261" t="s">
        <v>97</v>
      </c>
      <c r="S261" t="s">
        <v>274</v>
      </c>
      <c r="T261" t="s">
        <v>68</v>
      </c>
      <c r="U261" t="s">
        <v>69</v>
      </c>
      <c r="V261" t="s"/>
      <c r="W261" t="s">
        <v>94</v>
      </c>
      <c r="X261" t="s"/>
      <c r="Y261" t="s">
        <v>71</v>
      </c>
      <c r="Z261">
        <f>HYPERLINK("https://hotel-media.eclerx.com/savepage/tk_15481384379754202_sr_1278.html","info")</f>
        <v/>
      </c>
      <c r="AA261" t="n">
        <v>-10132806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167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10132806</v>
      </c>
      <c r="AZ261" t="s"/>
      <c r="BA261" t="s"/>
      <c r="BB261" t="n">
        <v>1223414</v>
      </c>
      <c r="BC261" t="s"/>
      <c r="BD261" t="s"/>
    </row>
    <row r="262" spans="1:56">
      <c r="A262" t="s">
        <v>56</v>
      </c>
      <c r="B262" t="s">
        <v>57</v>
      </c>
      <c r="C262" t="s">
        <v>58</v>
      </c>
      <c r="D262" t="n">
        <v>2</v>
      </c>
      <c r="E262" t="s">
        <v>273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64</v>
      </c>
      <c r="O262" t="s">
        <v>65</v>
      </c>
      <c r="P262" t="s">
        <v>273</v>
      </c>
      <c r="Q262" t="s"/>
      <c r="R262" t="s">
        <v>97</v>
      </c>
      <c r="S262" t="s">
        <v>274</v>
      </c>
      <c r="T262" t="s">
        <v>68</v>
      </c>
      <c r="U262" t="s">
        <v>69</v>
      </c>
      <c r="V262" t="s"/>
      <c r="W262" t="s">
        <v>94</v>
      </c>
      <c r="X262" t="s"/>
      <c r="Y262" t="s">
        <v>71</v>
      </c>
      <c r="Z262">
        <f>HYPERLINK("https://hotel-media.eclerx.com/savepage/tk_15481384379754202_sr_1278.html","info")</f>
        <v/>
      </c>
      <c r="AA262" t="n">
        <v>-5148967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167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5148967</v>
      </c>
      <c r="AZ262" t="s">
        <v>275</v>
      </c>
      <c r="BA262" t="s"/>
      <c r="BB262" t="n">
        <v>1223414</v>
      </c>
      <c r="BC262" t="n">
        <v>46.1813651316971</v>
      </c>
      <c r="BD262" t="n">
        <v>46.1813651316971</v>
      </c>
    </row>
    <row r="263" spans="1:56">
      <c r="A263" t="s">
        <v>56</v>
      </c>
      <c r="B263" t="s">
        <v>57</v>
      </c>
      <c r="C263" t="s">
        <v>58</v>
      </c>
      <c r="D263" t="n">
        <v>2</v>
      </c>
      <c r="E263" t="s">
        <v>376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78</v>
      </c>
      <c r="O263" t="s">
        <v>65</v>
      </c>
      <c r="P263" t="s">
        <v>376</v>
      </c>
      <c r="Q263" t="s"/>
      <c r="R263" t="s">
        <v>89</v>
      </c>
      <c r="S263" t="s">
        <v>377</v>
      </c>
      <c r="T263" t="s">
        <v>68</v>
      </c>
      <c r="U263" t="s">
        <v>69</v>
      </c>
      <c r="V263" t="s"/>
      <c r="W263" t="s">
        <v>94</v>
      </c>
      <c r="X263" t="s"/>
      <c r="Y263" t="s">
        <v>71</v>
      </c>
      <c r="Z263">
        <f>HYPERLINK("https://hotel-media.eclerx.com/savepage/tk_154813844583821_sr_1278.html","info")</f>
        <v/>
      </c>
      <c r="AA263" t="n">
        <v>-10132863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179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10132863</v>
      </c>
      <c r="AZ263" t="s"/>
      <c r="BA263" t="s"/>
      <c r="BB263" t="n">
        <v>22454</v>
      </c>
      <c r="BC263" t="s"/>
      <c r="BD263" t="s"/>
    </row>
    <row r="264" spans="1:56">
      <c r="A264" t="s">
        <v>56</v>
      </c>
      <c r="B264" t="s">
        <v>57</v>
      </c>
      <c r="C264" t="s">
        <v>58</v>
      </c>
      <c r="D264" t="n">
        <v>2</v>
      </c>
      <c r="E264" t="s">
        <v>376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78</v>
      </c>
      <c r="O264" t="s">
        <v>65</v>
      </c>
      <c r="P264" t="s">
        <v>376</v>
      </c>
      <c r="Q264" t="s"/>
      <c r="R264" t="s">
        <v>89</v>
      </c>
      <c r="S264" t="s">
        <v>377</v>
      </c>
      <c r="T264" t="s">
        <v>68</v>
      </c>
      <c r="U264" t="s">
        <v>69</v>
      </c>
      <c r="V264" t="s"/>
      <c r="W264" t="s">
        <v>94</v>
      </c>
      <c r="X264" t="s"/>
      <c r="Y264" t="s">
        <v>71</v>
      </c>
      <c r="Z264">
        <f>HYPERLINK("https://hotel-media.eclerx.com/savepage/tk_154813844583821_sr_1278.html","info")</f>
        <v/>
      </c>
      <c r="AA264" t="n">
        <v>-614944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179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614944</v>
      </c>
      <c r="AZ264" t="s">
        <v>378</v>
      </c>
      <c r="BA264" t="s"/>
      <c r="BB264" t="n">
        <v>22454</v>
      </c>
      <c r="BC264" t="n">
        <v>46.21028486657592</v>
      </c>
      <c r="BD264" t="n">
        <v>46.21028486657592</v>
      </c>
    </row>
    <row r="265" spans="1:56">
      <c r="A265" t="s">
        <v>56</v>
      </c>
      <c r="B265" t="s">
        <v>57</v>
      </c>
      <c r="C265" t="s">
        <v>58</v>
      </c>
      <c r="D265" t="n">
        <v>2</v>
      </c>
      <c r="E265" t="s">
        <v>221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78</v>
      </c>
      <c r="O265" t="s">
        <v>65</v>
      </c>
      <c r="P265" t="s">
        <v>221</v>
      </c>
      <c r="Q265" t="s"/>
      <c r="R265" t="s">
        <v>79</v>
      </c>
      <c r="S265" t="s">
        <v>222</v>
      </c>
      <c r="T265" t="s">
        <v>68</v>
      </c>
      <c r="U265" t="s">
        <v>69</v>
      </c>
      <c r="V265" t="s"/>
      <c r="W265" t="s">
        <v>70</v>
      </c>
      <c r="X265" t="s"/>
      <c r="Y265" t="s">
        <v>71</v>
      </c>
      <c r="Z265">
        <f>HYPERLINK("https://hotel-media.eclerx.com/savepage/tk_1548138477303045_sr_1278.html","info")</f>
        <v/>
      </c>
      <c r="AA265" t="n">
        <v>-10132809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227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10132809</v>
      </c>
      <c r="AZ265" t="s"/>
      <c r="BA265" t="s"/>
      <c r="BB265" t="n">
        <v>65046</v>
      </c>
      <c r="BC265" t="s"/>
      <c r="BD265" t="s"/>
    </row>
    <row r="266" spans="1:56">
      <c r="A266" t="s">
        <v>56</v>
      </c>
      <c r="B266" t="s">
        <v>57</v>
      </c>
      <c r="C266" t="s">
        <v>58</v>
      </c>
      <c r="D266" t="n">
        <v>2</v>
      </c>
      <c r="E266" t="s">
        <v>221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78</v>
      </c>
      <c r="O266" t="s">
        <v>65</v>
      </c>
      <c r="P266" t="s">
        <v>221</v>
      </c>
      <c r="Q266" t="s"/>
      <c r="R266" t="s">
        <v>79</v>
      </c>
      <c r="S266" t="s">
        <v>222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HYPERLINK("https://hotel-media.eclerx.com/savepage/tk_1548138477303045_sr_1278.html","info")</f>
        <v/>
      </c>
      <c r="AA266" t="n">
        <v>-547195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227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547195</v>
      </c>
      <c r="AZ266" t="s">
        <v>223</v>
      </c>
      <c r="BA266" t="s"/>
      <c r="BB266" t="n">
        <v>65046</v>
      </c>
      <c r="BC266" t="n">
        <v>46.2128221310148</v>
      </c>
      <c r="BD266" t="n">
        <v>46.2128221310148</v>
      </c>
    </row>
    <row r="267" spans="1:56">
      <c r="A267" t="s">
        <v>56</v>
      </c>
      <c r="B267" t="s">
        <v>57</v>
      </c>
      <c r="C267" t="s">
        <v>58</v>
      </c>
      <c r="D267" t="n">
        <v>2</v>
      </c>
      <c r="E267" t="s">
        <v>379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83</v>
      </c>
      <c r="O267" t="s">
        <v>65</v>
      </c>
      <c r="P267" t="s">
        <v>379</v>
      </c>
      <c r="Q267" t="s"/>
      <c r="R267" t="s">
        <v>63</v>
      </c>
      <c r="S267" t="s">
        <v>380</v>
      </c>
      <c r="T267" t="s">
        <v>68</v>
      </c>
      <c r="U267" t="s">
        <v>69</v>
      </c>
      <c r="V267" t="s"/>
      <c r="W267" t="s">
        <v>70</v>
      </c>
      <c r="X267" t="s"/>
      <c r="Y267" t="s">
        <v>71</v>
      </c>
      <c r="Z267">
        <f>HYPERLINK("https://hotel-media.eclerx.com/savepage/tk_15481384229402628_sr_1278.html","info")</f>
        <v/>
      </c>
      <c r="AA267" t="n">
        <v>-10132754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144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10132754</v>
      </c>
      <c r="AZ267" t="s"/>
      <c r="BA267" t="s"/>
      <c r="BB267" t="n">
        <v>817694</v>
      </c>
      <c r="BC267" t="n">
        <v>0</v>
      </c>
      <c r="BD267" t="n">
        <v>0</v>
      </c>
    </row>
    <row r="268" spans="1:56">
      <c r="A268" t="s">
        <v>56</v>
      </c>
      <c r="B268" t="s">
        <v>57</v>
      </c>
      <c r="C268" t="s">
        <v>58</v>
      </c>
      <c r="D268" t="n">
        <v>2</v>
      </c>
      <c r="E268" t="s">
        <v>177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64</v>
      </c>
      <c r="O268" t="s">
        <v>65</v>
      </c>
      <c r="P268" t="s">
        <v>177</v>
      </c>
      <c r="Q268" t="s"/>
      <c r="R268" t="s">
        <v>63</v>
      </c>
      <c r="S268" t="s">
        <v>178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HYPERLINK("https://hotel-media.eclerx.com/savepage/tk_15481384163918118_sr_1278.html","info")</f>
        <v/>
      </c>
      <c r="AA268" t="n">
        <v>-10132785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134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10132785</v>
      </c>
      <c r="AZ268" t="s"/>
      <c r="BA268" t="s"/>
      <c r="BB268" t="n">
        <v>4229258</v>
      </c>
      <c r="BC268" t="n">
        <v>0</v>
      </c>
      <c r="BD268" t="n">
        <v>0</v>
      </c>
    </row>
    <row r="269" spans="1:56">
      <c r="A269" t="s">
        <v>56</v>
      </c>
      <c r="B269" t="s">
        <v>57</v>
      </c>
      <c r="C269" t="s">
        <v>58</v>
      </c>
      <c r="D269" t="n">
        <v>2</v>
      </c>
      <c r="E269" t="s">
        <v>162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78</v>
      </c>
      <c r="O269" t="s">
        <v>65</v>
      </c>
      <c r="P269" t="s">
        <v>162</v>
      </c>
      <c r="Q269" t="s"/>
      <c r="R269" t="s">
        <v>66</v>
      </c>
      <c r="S269" t="s">
        <v>163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HYPERLINK("https://hotel-media.eclerx.com/savepage/tk_15481384903986971_sr_1278.html","info")</f>
        <v/>
      </c>
      <c r="AA269" t="n">
        <v>-10132841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247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10132841</v>
      </c>
      <c r="AZ269" t="s"/>
      <c r="BA269" t="s"/>
      <c r="BB269" t="n">
        <v>65247</v>
      </c>
      <c r="BC269" t="s"/>
      <c r="BD269" t="s"/>
    </row>
    <row r="270" spans="1:56">
      <c r="A270" t="s">
        <v>56</v>
      </c>
      <c r="B270" t="s">
        <v>57</v>
      </c>
      <c r="C270" t="s">
        <v>58</v>
      </c>
      <c r="D270" t="n">
        <v>2</v>
      </c>
      <c r="E270" t="s">
        <v>162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78</v>
      </c>
      <c r="O270" t="s">
        <v>65</v>
      </c>
      <c r="P270" t="s">
        <v>162</v>
      </c>
      <c r="Q270" t="s"/>
      <c r="R270" t="s">
        <v>66</v>
      </c>
      <c r="S270" t="s">
        <v>163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HYPERLINK("https://hotel-media.eclerx.com/savepage/tk_15481384903986971_sr_1278.html","info")</f>
        <v/>
      </c>
      <c r="AA270" t="n">
        <v>-528790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247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528790</v>
      </c>
      <c r="AZ270" t="s">
        <v>164</v>
      </c>
      <c r="BA270" t="s"/>
      <c r="BB270" t="n">
        <v>65247</v>
      </c>
      <c r="BC270" t="n">
        <v>46.20896514575732</v>
      </c>
      <c r="BD270" t="n">
        <v>46.20896514575732</v>
      </c>
    </row>
    <row r="271" spans="1:56">
      <c r="A271" t="s">
        <v>56</v>
      </c>
      <c r="B271" t="s">
        <v>57</v>
      </c>
      <c r="C271" t="s">
        <v>58</v>
      </c>
      <c r="D271" t="n">
        <v>2</v>
      </c>
      <c r="E271" t="s">
        <v>381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64</v>
      </c>
      <c r="O271" t="s">
        <v>65</v>
      </c>
      <c r="P271" t="s">
        <v>381</v>
      </c>
      <c r="Q271" t="s"/>
      <c r="R271" t="s">
        <v>89</v>
      </c>
      <c r="S271" t="s">
        <v>382</v>
      </c>
      <c r="T271" t="s">
        <v>68</v>
      </c>
      <c r="U271" t="s">
        <v>69</v>
      </c>
      <c r="V271" t="s"/>
      <c r="W271" t="s">
        <v>94</v>
      </c>
      <c r="X271" t="s"/>
      <c r="Y271" t="s">
        <v>71</v>
      </c>
      <c r="Z271">
        <f>HYPERLINK("https://hotel-media.eclerx.com/savepage/tk_15481384628587005_sr_1278.html","info")</f>
        <v/>
      </c>
      <c r="AA271" t="n">
        <v>-10132768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205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10132768</v>
      </c>
      <c r="AZ271" t="s"/>
      <c r="BA271" t="s"/>
      <c r="BB271" t="n">
        <v>1550279</v>
      </c>
      <c r="BC271" t="n">
        <v>0</v>
      </c>
      <c r="BD271" t="n">
        <v>0</v>
      </c>
    </row>
    <row r="272" spans="1:56">
      <c r="A272" t="s">
        <v>56</v>
      </c>
      <c r="B272" t="s">
        <v>57</v>
      </c>
      <c r="C272" t="s">
        <v>58</v>
      </c>
      <c r="D272" t="n">
        <v>2</v>
      </c>
      <c r="E272" t="s">
        <v>120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121</v>
      </c>
      <c r="O272" t="s">
        <v>65</v>
      </c>
      <c r="P272" t="s">
        <v>120</v>
      </c>
      <c r="Q272" t="s"/>
      <c r="R272" t="s">
        <v>63</v>
      </c>
      <c r="S272" t="s">
        <v>122</v>
      </c>
      <c r="T272" t="s">
        <v>68</v>
      </c>
      <c r="U272" t="s">
        <v>69</v>
      </c>
      <c r="V272" t="s"/>
      <c r="W272" t="s">
        <v>70</v>
      </c>
      <c r="X272" t="s"/>
      <c r="Y272" t="s">
        <v>71</v>
      </c>
      <c r="Z272">
        <f>HYPERLINK("https://hotel-media.eclerx.com/savepage/tk_15481385165865765_sr_1278.html","info")</f>
        <v/>
      </c>
      <c r="AA272" t="n">
        <v>-8363539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287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8363539</v>
      </c>
      <c r="AZ272" t="s"/>
      <c r="BA272" t="s"/>
      <c r="BB272" t="n">
        <v>1706839</v>
      </c>
      <c r="BC272" t="n">
        <v>46.2014728969765</v>
      </c>
      <c r="BD272" t="n">
        <v>46.2014728969765</v>
      </c>
    </row>
    <row r="273" spans="1:56">
      <c r="A273" t="s">
        <v>56</v>
      </c>
      <c r="B273" t="s">
        <v>57</v>
      </c>
      <c r="C273" t="s">
        <v>58</v>
      </c>
      <c r="D273" t="n">
        <v>2</v>
      </c>
      <c r="E273" t="s">
        <v>341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64</v>
      </c>
      <c r="O273" t="s">
        <v>65</v>
      </c>
      <c r="P273" t="s">
        <v>341</v>
      </c>
      <c r="Q273" t="s"/>
      <c r="R273" t="s">
        <v>66</v>
      </c>
      <c r="S273" t="s">
        <v>342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HYPERLINK("https://hotel-media.eclerx.com/savepage/tk_15481383935350296_sr_1278.html","info")</f>
        <v/>
      </c>
      <c r="AA273" t="n">
        <v>-10132771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99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10132771</v>
      </c>
      <c r="AZ273" t="s"/>
      <c r="BA273" t="s"/>
      <c r="BB273" t="n">
        <v>65335</v>
      </c>
      <c r="BC273" t="n">
        <v>0</v>
      </c>
      <c r="BD273" t="n">
        <v>0</v>
      </c>
    </row>
    <row r="274" spans="1:56">
      <c r="A274" t="s">
        <v>56</v>
      </c>
      <c r="B274" t="s">
        <v>57</v>
      </c>
      <c r="C274" t="s">
        <v>58</v>
      </c>
      <c r="D274" t="n">
        <v>2</v>
      </c>
      <c r="E274" t="s">
        <v>340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78</v>
      </c>
      <c r="O274" t="s">
        <v>65</v>
      </c>
      <c r="P274" t="s">
        <v>340</v>
      </c>
      <c r="Q274" t="s"/>
      <c r="R274" t="s">
        <v>63</v>
      </c>
      <c r="S274" t="s">
        <v>102</v>
      </c>
      <c r="T274" t="s">
        <v>68</v>
      </c>
      <c r="U274" t="s">
        <v>69</v>
      </c>
      <c r="V274" t="s"/>
      <c r="W274" t="s">
        <v>70</v>
      </c>
      <c r="X274" t="s"/>
      <c r="Y274" t="s">
        <v>71</v>
      </c>
      <c r="Z274">
        <f>HYPERLINK("https://hotel-media.eclerx.com/savepage/tk_1548138506781779_sr_1278.html","info")</f>
        <v/>
      </c>
      <c r="AA274" t="n">
        <v>-6167264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272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6167264</v>
      </c>
      <c r="AZ274" t="s"/>
      <c r="BA274" t="s"/>
      <c r="BB274" t="n">
        <v>546087</v>
      </c>
      <c r="BC274" t="n">
        <v>46.2541296</v>
      </c>
      <c r="BD274" t="n">
        <v>46.2541296</v>
      </c>
    </row>
    <row r="275" spans="1:56">
      <c r="A275" t="s">
        <v>56</v>
      </c>
      <c r="B275" t="s">
        <v>57</v>
      </c>
      <c r="C275" t="s">
        <v>58</v>
      </c>
      <c r="D275" t="n">
        <v>2</v>
      </c>
      <c r="E275" t="s">
        <v>328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64</v>
      </c>
      <c r="O275" t="s">
        <v>65</v>
      </c>
      <c r="P275" t="s">
        <v>328</v>
      </c>
      <c r="Q275" t="s"/>
      <c r="R275" t="s">
        <v>97</v>
      </c>
      <c r="S275" t="s">
        <v>126</v>
      </c>
      <c r="T275" t="s">
        <v>68</v>
      </c>
      <c r="U275" t="s">
        <v>69</v>
      </c>
      <c r="V275" t="s"/>
      <c r="W275" t="s">
        <v>70</v>
      </c>
      <c r="X275" t="s"/>
      <c r="Y275" t="s">
        <v>71</v>
      </c>
      <c r="Z275">
        <f>HYPERLINK("https://hotel-media.eclerx.com/savepage/tk_15481383365425696_sr_1278.html","info")</f>
        <v/>
      </c>
      <c r="AA275" t="n">
        <v>-10132765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12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10132765</v>
      </c>
      <c r="AZ275" t="s"/>
      <c r="BA275" t="s"/>
      <c r="BB275" t="n">
        <v>243001</v>
      </c>
      <c r="BC275" t="n">
        <v>0</v>
      </c>
      <c r="BD275" t="n">
        <v>0</v>
      </c>
    </row>
    <row r="276" spans="1:56">
      <c r="A276" t="s">
        <v>56</v>
      </c>
      <c r="B276" t="s">
        <v>57</v>
      </c>
      <c r="C276" t="s">
        <v>58</v>
      </c>
      <c r="D276" t="n">
        <v>2</v>
      </c>
      <c r="E276" t="s">
        <v>247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214</v>
      </c>
      <c r="O276" t="s">
        <v>65</v>
      </c>
      <c r="P276" t="s">
        <v>247</v>
      </c>
      <c r="Q276" t="s"/>
      <c r="R276" t="s">
        <v>129</v>
      </c>
      <c r="S276" t="s">
        <v>248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HYPERLINK("https://hotel-media.eclerx.com/savepage/tk_1548138331298728_sr_1278.html","info")</f>
        <v/>
      </c>
      <c r="AA276" t="n">
        <v>-10132760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4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10132760</v>
      </c>
      <c r="AZ276" t="s"/>
      <c r="BA276" t="s"/>
      <c r="BB276" t="n">
        <v>575138</v>
      </c>
      <c r="BC276" t="n">
        <v>0</v>
      </c>
      <c r="BD276" t="n">
        <v>0</v>
      </c>
    </row>
    <row r="277" spans="1:56">
      <c r="A277" t="s">
        <v>56</v>
      </c>
      <c r="B277" t="s">
        <v>57</v>
      </c>
      <c r="C277" t="s">
        <v>58</v>
      </c>
      <c r="D277" t="n">
        <v>2</v>
      </c>
      <c r="E277" t="s">
        <v>208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>
        <v>101</v>
      </c>
      <c r="O277" t="s">
        <v>65</v>
      </c>
      <c r="P277" t="s">
        <v>208</v>
      </c>
      <c r="Q277" t="s"/>
      <c r="R277" t="s">
        <v>89</v>
      </c>
      <c r="S277" t="s">
        <v>209</v>
      </c>
      <c r="T277" t="s">
        <v>68</v>
      </c>
      <c r="U277" t="s">
        <v>69</v>
      </c>
      <c r="V277" t="s"/>
      <c r="W277" t="s">
        <v>94</v>
      </c>
      <c r="X277" t="s"/>
      <c r="Y277" t="s">
        <v>71</v>
      </c>
      <c r="Z277">
        <f>HYPERLINK("https://hotel-media.eclerx.com/savepage/tk_15481383502739801_sr_1278.html","info")</f>
        <v/>
      </c>
      <c r="AA277" t="n">
        <v>-10132855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33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10132855</v>
      </c>
      <c r="AZ277" t="s"/>
      <c r="BA277" t="s"/>
      <c r="BB277" t="n">
        <v>173341</v>
      </c>
      <c r="BC277" t="s"/>
      <c r="BD277" t="s"/>
    </row>
    <row r="278" spans="1:56">
      <c r="A278" t="s">
        <v>56</v>
      </c>
      <c r="B278" t="s">
        <v>57</v>
      </c>
      <c r="C278" t="s">
        <v>58</v>
      </c>
      <c r="D278" t="n">
        <v>2</v>
      </c>
      <c r="E278" t="s">
        <v>208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101</v>
      </c>
      <c r="O278" t="s">
        <v>65</v>
      </c>
      <c r="P278" t="s">
        <v>208</v>
      </c>
      <c r="Q278" t="s"/>
      <c r="R278" t="s">
        <v>89</v>
      </c>
      <c r="S278" t="s">
        <v>209</v>
      </c>
      <c r="T278" t="s">
        <v>68</v>
      </c>
      <c r="U278" t="s">
        <v>69</v>
      </c>
      <c r="V278" t="s"/>
      <c r="W278" t="s">
        <v>94</v>
      </c>
      <c r="X278" t="s"/>
      <c r="Y278" t="s">
        <v>71</v>
      </c>
      <c r="Z278">
        <f>HYPERLINK("https://hotel-media.eclerx.com/savepage/tk_15481383502739801_sr_1278.html","info")</f>
        <v/>
      </c>
      <c r="AA278" t="n">
        <v>-5177099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33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5177099</v>
      </c>
      <c r="AZ278" t="s">
        <v>210</v>
      </c>
      <c r="BA278" t="s"/>
      <c r="BB278" t="n">
        <v>173341</v>
      </c>
      <c r="BC278" t="n">
        <v>46.2099182806403</v>
      </c>
      <c r="BD278" t="n">
        <v>46.2099182806403</v>
      </c>
    </row>
    <row r="279" spans="1:56">
      <c r="A279" t="s">
        <v>56</v>
      </c>
      <c r="B279" t="s">
        <v>57</v>
      </c>
      <c r="C279" t="s">
        <v>58</v>
      </c>
      <c r="D279" t="n">
        <v>2</v>
      </c>
      <c r="E279" t="s">
        <v>259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78</v>
      </c>
      <c r="O279" t="s">
        <v>65</v>
      </c>
      <c r="P279" t="s">
        <v>259</v>
      </c>
      <c r="Q279" t="s"/>
      <c r="R279" t="s">
        <v>66</v>
      </c>
      <c r="S279" t="s">
        <v>260</v>
      </c>
      <c r="T279" t="s">
        <v>68</v>
      </c>
      <c r="U279" t="s">
        <v>69</v>
      </c>
      <c r="V279" t="s"/>
      <c r="W279" t="s">
        <v>70</v>
      </c>
      <c r="X279" t="s"/>
      <c r="Y279" t="s">
        <v>71</v>
      </c>
      <c r="Z279">
        <f>HYPERLINK("https://hotel-media.eclerx.com/savepage/tk_15481383915634449_sr_1278.html","info")</f>
        <v/>
      </c>
      <c r="AA279" t="n">
        <v>-10132833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96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10132833</v>
      </c>
      <c r="AZ279" t="s"/>
      <c r="BA279" t="s"/>
      <c r="BB279" t="n">
        <v>68794</v>
      </c>
      <c r="BC279" t="s"/>
      <c r="BD279" t="s"/>
    </row>
    <row r="280" spans="1:56">
      <c r="A280" t="s">
        <v>56</v>
      </c>
      <c r="B280" t="s">
        <v>57</v>
      </c>
      <c r="C280" t="s">
        <v>58</v>
      </c>
      <c r="D280" t="n">
        <v>2</v>
      </c>
      <c r="E280" t="s">
        <v>259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78</v>
      </c>
      <c r="O280" t="s">
        <v>65</v>
      </c>
      <c r="P280" t="s">
        <v>259</v>
      </c>
      <c r="Q280" t="s"/>
      <c r="R280" t="s">
        <v>66</v>
      </c>
      <c r="S280" t="s">
        <v>260</v>
      </c>
      <c r="T280" t="s">
        <v>68</v>
      </c>
      <c r="U280" t="s">
        <v>69</v>
      </c>
      <c r="V280" t="s"/>
      <c r="W280" t="s">
        <v>70</v>
      </c>
      <c r="X280" t="s"/>
      <c r="Y280" t="s">
        <v>71</v>
      </c>
      <c r="Z280">
        <f>HYPERLINK("https://hotel-media.eclerx.com/savepage/tk_15481383915634449_sr_1278.html","info")</f>
        <v/>
      </c>
      <c r="AA280" t="n">
        <v>-528787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96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528787</v>
      </c>
      <c r="AZ280" t="s">
        <v>261</v>
      </c>
      <c r="BA280" t="s"/>
      <c r="BB280" t="n">
        <v>68794</v>
      </c>
      <c r="BC280" t="n">
        <v>46.21052245007813</v>
      </c>
      <c r="BD280" t="n">
        <v>46.21052245007813</v>
      </c>
    </row>
    <row r="281" spans="1:56">
      <c r="A281" t="s">
        <v>56</v>
      </c>
      <c r="B281" t="s">
        <v>57</v>
      </c>
      <c r="C281" t="s">
        <v>58</v>
      </c>
      <c r="D281" t="n">
        <v>2</v>
      </c>
      <c r="E281" t="s">
        <v>205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121</v>
      </c>
      <c r="O281" t="s">
        <v>65</v>
      </c>
      <c r="P281" t="s">
        <v>205</v>
      </c>
      <c r="Q281" t="s"/>
      <c r="R281" t="s">
        <v>63</v>
      </c>
      <c r="S281" t="s">
        <v>206</v>
      </c>
      <c r="T281" t="s">
        <v>68</v>
      </c>
      <c r="U281" t="s">
        <v>69</v>
      </c>
      <c r="V281" t="s"/>
      <c r="W281" t="s">
        <v>70</v>
      </c>
      <c r="X281" t="s"/>
      <c r="Y281" t="s">
        <v>71</v>
      </c>
      <c r="Z281">
        <f>HYPERLINK("https://hotel-media.eclerx.com/savepage/tk_15481384098795397_sr_1278.html","info")</f>
        <v/>
      </c>
      <c r="AA281" t="n">
        <v>-912390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124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912390</v>
      </c>
      <c r="AZ281" t="s">
        <v>207</v>
      </c>
      <c r="BA281" t="s"/>
      <c r="BB281" t="n">
        <v>360736</v>
      </c>
      <c r="BC281" t="n">
        <v>46.1924056163759</v>
      </c>
      <c r="BD281" t="n">
        <v>46.1924056163759</v>
      </c>
    </row>
    <row r="282" spans="1:56">
      <c r="A282" t="s">
        <v>56</v>
      </c>
      <c r="B282" t="s">
        <v>57</v>
      </c>
      <c r="C282" t="s">
        <v>58</v>
      </c>
      <c r="D282" t="n">
        <v>2</v>
      </c>
      <c r="E282" t="s">
        <v>205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121</v>
      </c>
      <c r="O282" t="s">
        <v>65</v>
      </c>
      <c r="P282" t="s">
        <v>205</v>
      </c>
      <c r="Q282" t="s"/>
      <c r="R282" t="s">
        <v>63</v>
      </c>
      <c r="S282" t="s">
        <v>206</v>
      </c>
      <c r="T282" t="s">
        <v>68</v>
      </c>
      <c r="U282" t="s">
        <v>69</v>
      </c>
      <c r="V282" t="s"/>
      <c r="W282" t="s">
        <v>70</v>
      </c>
      <c r="X282" t="s"/>
      <c r="Y282" t="s">
        <v>71</v>
      </c>
      <c r="Z282">
        <f>HYPERLINK("https://hotel-media.eclerx.com/savepage/tk_15481384098795397_sr_1278.html","info")</f>
        <v/>
      </c>
      <c r="AA282" t="n">
        <v>-10132927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124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10132927</v>
      </c>
      <c r="AZ282" t="s"/>
      <c r="BA282" t="s"/>
      <c r="BB282" t="n">
        <v>360736</v>
      </c>
      <c r="BC282" t="s"/>
      <c r="BD282" t="s"/>
    </row>
    <row r="283" spans="1:56">
      <c r="A283" t="s">
        <v>56</v>
      </c>
      <c r="B283" t="s">
        <v>57</v>
      </c>
      <c r="C283" t="s">
        <v>58</v>
      </c>
      <c r="D283" t="n">
        <v>2</v>
      </c>
      <c r="E283" t="s">
        <v>383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64</v>
      </c>
      <c r="O283" t="s">
        <v>65</v>
      </c>
      <c r="P283" t="s">
        <v>383</v>
      </c>
      <c r="Q283" t="s"/>
      <c r="R283" t="s">
        <v>89</v>
      </c>
      <c r="S283" t="s">
        <v>305</v>
      </c>
      <c r="T283" t="s">
        <v>68</v>
      </c>
      <c r="U283" t="s">
        <v>69</v>
      </c>
      <c r="V283" t="s"/>
      <c r="W283" t="s">
        <v>94</v>
      </c>
      <c r="X283" t="s"/>
      <c r="Y283" t="s">
        <v>71</v>
      </c>
      <c r="Z283">
        <f>HYPERLINK("https://hotel-media.eclerx.com/savepage/tk_15481384537007966_sr_1278.html","info")</f>
        <v/>
      </c>
      <c r="AA283" t="n">
        <v>-10132766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191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10132766</v>
      </c>
      <c r="AZ283" t="s"/>
      <c r="BA283" t="s"/>
      <c r="BB283" t="n">
        <v>68483</v>
      </c>
      <c r="BC283" t="n">
        <v>0</v>
      </c>
      <c r="BD283" t="n">
        <v>0</v>
      </c>
    </row>
    <row r="284" spans="1:56">
      <c r="A284" t="s">
        <v>56</v>
      </c>
      <c r="B284" t="s">
        <v>57</v>
      </c>
      <c r="C284" t="s">
        <v>58</v>
      </c>
      <c r="D284" t="n">
        <v>2</v>
      </c>
      <c r="E284" t="s">
        <v>384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121</v>
      </c>
      <c r="O284" t="s">
        <v>65</v>
      </c>
      <c r="P284" t="s">
        <v>384</v>
      </c>
      <c r="Q284" t="s"/>
      <c r="R284" t="s">
        <v>89</v>
      </c>
      <c r="S284" t="s">
        <v>67</v>
      </c>
      <c r="T284" t="s">
        <v>68</v>
      </c>
      <c r="U284" t="s">
        <v>69</v>
      </c>
      <c r="V284" t="s"/>
      <c r="W284" t="s">
        <v>94</v>
      </c>
      <c r="X284" t="s"/>
      <c r="Y284" t="s">
        <v>71</v>
      </c>
      <c r="Z284">
        <f>HYPERLINK("https://hotel-media.eclerx.com/savepage/tk_1548138346993724_sr_1278.html","info")</f>
        <v/>
      </c>
      <c r="AA284" t="n">
        <v>-10132924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28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10132924</v>
      </c>
      <c r="AZ284" t="s"/>
      <c r="BA284" t="s"/>
      <c r="BB284" t="n">
        <v>65160</v>
      </c>
      <c r="BC284" t="s"/>
      <c r="BD284" t="s"/>
    </row>
    <row r="285" spans="1:56">
      <c r="A285" t="s">
        <v>56</v>
      </c>
      <c r="B285" t="s">
        <v>57</v>
      </c>
      <c r="C285" t="s">
        <v>58</v>
      </c>
      <c r="D285" t="n">
        <v>2</v>
      </c>
      <c r="E285" t="s">
        <v>384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121</v>
      </c>
      <c r="O285" t="s">
        <v>65</v>
      </c>
      <c r="P285" t="s">
        <v>384</v>
      </c>
      <c r="Q285" t="s"/>
      <c r="R285" t="s">
        <v>89</v>
      </c>
      <c r="S285" t="s">
        <v>67</v>
      </c>
      <c r="T285" t="s">
        <v>68</v>
      </c>
      <c r="U285" t="s">
        <v>69</v>
      </c>
      <c r="V285" t="s"/>
      <c r="W285" t="s">
        <v>94</v>
      </c>
      <c r="X285" t="s"/>
      <c r="Y285" t="s">
        <v>71</v>
      </c>
      <c r="Z285">
        <f>HYPERLINK("https://hotel-media.eclerx.com/savepage/tk_1548138346993724_sr_1278.html","info")</f>
        <v/>
      </c>
      <c r="AA285" t="n">
        <v>-1665744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28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1665744</v>
      </c>
      <c r="AZ285" t="s">
        <v>385</v>
      </c>
      <c r="BA285" t="s"/>
      <c r="BB285" t="n">
        <v>65160</v>
      </c>
      <c r="BC285" t="n">
        <v>46.20117239251478</v>
      </c>
      <c r="BD285" t="n">
        <v>46.20117239251478</v>
      </c>
    </row>
    <row r="286" spans="1:56">
      <c r="A286" t="s">
        <v>56</v>
      </c>
      <c r="B286" t="s">
        <v>57</v>
      </c>
      <c r="C286" t="s">
        <v>58</v>
      </c>
      <c r="D286" t="n">
        <v>2</v>
      </c>
      <c r="E286" t="s">
        <v>386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/>
      <c r="O286" t="s">
        <v>65</v>
      </c>
      <c r="P286" t="s">
        <v>386</v>
      </c>
      <c r="Q286" t="s"/>
      <c r="R286" t="s">
        <v>63</v>
      </c>
      <c r="S286" t="s"/>
      <c r="T286" t="s"/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HYPERLINK("https://hotel-media.eclerx.com/savepage/tk_15481385100438964_sr_1278.html","info")</f>
        <v/>
      </c>
      <c r="AA286" t="n">
        <v>-10132743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277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10132743</v>
      </c>
      <c r="AZ286" t="s"/>
      <c r="BA286" t="s"/>
      <c r="BB286" t="n">
        <v>4167345</v>
      </c>
      <c r="BC286" t="n">
        <v>0</v>
      </c>
      <c r="BD286" t="n">
        <v>0</v>
      </c>
    </row>
    <row r="287" spans="1:56">
      <c r="A287" t="s">
        <v>56</v>
      </c>
      <c r="B287" t="s">
        <v>57</v>
      </c>
      <c r="C287" t="s">
        <v>58</v>
      </c>
      <c r="D287" t="n">
        <v>2</v>
      </c>
      <c r="E287" t="s">
        <v>381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64</v>
      </c>
      <c r="O287" t="s">
        <v>65</v>
      </c>
      <c r="P287" t="s">
        <v>381</v>
      </c>
      <c r="Q287" t="s"/>
      <c r="R287" t="s">
        <v>89</v>
      </c>
      <c r="S287" t="s">
        <v>382</v>
      </c>
      <c r="T287" t="s">
        <v>68</v>
      </c>
      <c r="U287" t="s">
        <v>69</v>
      </c>
      <c r="V287" t="s"/>
      <c r="W287" t="s">
        <v>94</v>
      </c>
      <c r="X287" t="s"/>
      <c r="Y287" t="s">
        <v>71</v>
      </c>
      <c r="Z287">
        <f>HYPERLINK("https://hotel-media.eclerx.com/savepage/tk_15481383646897404_sr_1278.html","info")</f>
        <v/>
      </c>
      <c r="AA287" t="n">
        <v>-10132768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55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10132768</v>
      </c>
      <c r="AZ287" t="s"/>
      <c r="BA287" t="s"/>
      <c r="BB287" t="n">
        <v>1550279</v>
      </c>
      <c r="BC287" t="n">
        <v>0</v>
      </c>
      <c r="BD287" t="n">
        <v>0</v>
      </c>
    </row>
    <row r="288" spans="1:56">
      <c r="A288" t="s">
        <v>56</v>
      </c>
      <c r="B288" t="s">
        <v>57</v>
      </c>
      <c r="C288" t="s">
        <v>58</v>
      </c>
      <c r="D288" t="n">
        <v>2</v>
      </c>
      <c r="E288" t="s">
        <v>387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388</v>
      </c>
      <c r="O288" t="s">
        <v>65</v>
      </c>
      <c r="P288" t="s">
        <v>387</v>
      </c>
      <c r="Q288" t="s"/>
      <c r="R288" t="s">
        <v>63</v>
      </c>
      <c r="S288" t="s">
        <v>389</v>
      </c>
      <c r="T288" t="s">
        <v>68</v>
      </c>
      <c r="U288" t="s">
        <v>69</v>
      </c>
      <c r="V288" t="s"/>
      <c r="W288" t="s">
        <v>94</v>
      </c>
      <c r="X288" t="s"/>
      <c r="Y288" t="s">
        <v>71</v>
      </c>
      <c r="Z288">
        <f>HYPERLINK("https://hotel-media.eclerx.com/savepage/tk_15481384268534226_sr_1278.html","info")</f>
        <v/>
      </c>
      <c r="AA288" t="n">
        <v>-2119347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150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2119347</v>
      </c>
      <c r="AZ288" t="s">
        <v>390</v>
      </c>
      <c r="BA288" t="s"/>
      <c r="BB288" t="n">
        <v>478850</v>
      </c>
      <c r="BC288" t="n">
        <v>46.21495152371796</v>
      </c>
      <c r="BD288" t="n">
        <v>46.21495152371796</v>
      </c>
    </row>
    <row r="289" spans="1:56">
      <c r="A289" t="s">
        <v>56</v>
      </c>
      <c r="B289" t="s">
        <v>57</v>
      </c>
      <c r="C289" t="s">
        <v>58</v>
      </c>
      <c r="D289" t="n">
        <v>2</v>
      </c>
      <c r="E289" t="s">
        <v>391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64</v>
      </c>
      <c r="O289" t="s">
        <v>65</v>
      </c>
      <c r="P289" t="s">
        <v>391</v>
      </c>
      <c r="Q289" t="s"/>
      <c r="R289" t="s">
        <v>89</v>
      </c>
      <c r="S289" t="s">
        <v>392</v>
      </c>
      <c r="T289" t="s">
        <v>68</v>
      </c>
      <c r="U289" t="s">
        <v>69</v>
      </c>
      <c r="V289" t="s"/>
      <c r="W289" t="s">
        <v>70</v>
      </c>
      <c r="X289" t="s"/>
      <c r="Y289" t="s">
        <v>71</v>
      </c>
      <c r="Z289">
        <f>HYPERLINK("https://hotel-media.eclerx.com/savepage/tk_15481383463416708_sr_1278.html","info")</f>
        <v/>
      </c>
      <c r="AA289" t="n">
        <v>-10132879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27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10132879</v>
      </c>
      <c r="AZ289" t="s"/>
      <c r="BA289" t="s"/>
      <c r="BB289" t="n">
        <v>1350997</v>
      </c>
      <c r="BC289" t="s"/>
      <c r="BD289" t="s"/>
    </row>
    <row r="290" spans="1:56">
      <c r="A290" t="s">
        <v>56</v>
      </c>
      <c r="B290" t="s">
        <v>57</v>
      </c>
      <c r="C290" t="s">
        <v>58</v>
      </c>
      <c r="D290" t="n">
        <v>2</v>
      </c>
      <c r="E290" t="s">
        <v>391</v>
      </c>
      <c r="F290" t="n">
        <v>-1</v>
      </c>
      <c r="G290" t="s">
        <v>60</v>
      </c>
      <c r="H290" t="s">
        <v>61</v>
      </c>
      <c r="I290" t="s"/>
      <c r="J290" t="s">
        <v>62</v>
      </c>
      <c r="K290" t="s"/>
      <c r="L290" t="s">
        <v>63</v>
      </c>
      <c r="M290" t="s"/>
      <c r="N290" t="s">
        <v>64</v>
      </c>
      <c r="O290" t="s">
        <v>65</v>
      </c>
      <c r="P290" t="s">
        <v>391</v>
      </c>
      <c r="Q290" t="s"/>
      <c r="R290" t="s">
        <v>89</v>
      </c>
      <c r="S290" t="s">
        <v>392</v>
      </c>
      <c r="T290" t="s">
        <v>68</v>
      </c>
      <c r="U290" t="s">
        <v>69</v>
      </c>
      <c r="V290" t="s"/>
      <c r="W290" t="s">
        <v>70</v>
      </c>
      <c r="X290" t="s"/>
      <c r="Y290" t="s">
        <v>71</v>
      </c>
      <c r="Z290">
        <f>HYPERLINK("https://hotel-media.eclerx.com/savepage/tk_15481383463416708_sr_1278.html","info")</f>
        <v/>
      </c>
      <c r="AA290" t="n">
        <v>-4959157</v>
      </c>
      <c r="AB290" t="s"/>
      <c r="AC290" t="s"/>
      <c r="AD290" t="s">
        <v>72</v>
      </c>
      <c r="AE290" t="s"/>
      <c r="AF290" t="s"/>
      <c r="AG290" t="s"/>
      <c r="AH290" t="s"/>
      <c r="AI290" t="s"/>
      <c r="AJ290" t="s"/>
      <c r="AK290" t="s">
        <v>73</v>
      </c>
      <c r="AL290" t="s"/>
      <c r="AM290" t="s"/>
      <c r="AN290" t="s"/>
      <c r="AO290" t="s"/>
      <c r="AP290" t="n">
        <v>27</v>
      </c>
      <c r="AQ290" t="s">
        <v>74</v>
      </c>
      <c r="AR290" t="s"/>
      <c r="AS290" t="s"/>
      <c r="AT290" t="s">
        <v>75</v>
      </c>
      <c r="AU290" t="s"/>
      <c r="AV290" t="s"/>
      <c r="AW290" t="s"/>
      <c r="AX290" t="s"/>
      <c r="AY290" t="n">
        <v>4959157</v>
      </c>
      <c r="AZ290" t="s">
        <v>393</v>
      </c>
      <c r="BA290" t="s"/>
      <c r="BB290" t="n">
        <v>1350997</v>
      </c>
      <c r="BC290" t="n">
        <v>46.2070182586948</v>
      </c>
      <c r="BD290" t="n">
        <v>46.2070182586948</v>
      </c>
    </row>
    <row r="291" spans="1:56">
      <c r="A291" t="s">
        <v>56</v>
      </c>
      <c r="B291" t="s">
        <v>57</v>
      </c>
      <c r="C291" t="s">
        <v>58</v>
      </c>
      <c r="D291" t="n">
        <v>2</v>
      </c>
      <c r="E291" t="s">
        <v>107</v>
      </c>
      <c r="F291" t="n">
        <v>-1</v>
      </c>
      <c r="G291" t="s">
        <v>60</v>
      </c>
      <c r="H291" t="s">
        <v>61</v>
      </c>
      <c r="I291" t="s"/>
      <c r="J291" t="s">
        <v>62</v>
      </c>
      <c r="K291" t="s"/>
      <c r="L291" t="s">
        <v>63</v>
      </c>
      <c r="M291" t="s"/>
      <c r="N291" t="s">
        <v>83</v>
      </c>
      <c r="O291" t="s">
        <v>65</v>
      </c>
      <c r="P291" t="s">
        <v>107</v>
      </c>
      <c r="Q291" t="s"/>
      <c r="R291" t="s">
        <v>63</v>
      </c>
      <c r="S291" t="s">
        <v>108</v>
      </c>
      <c r="T291" t="s">
        <v>68</v>
      </c>
      <c r="U291" t="s">
        <v>69</v>
      </c>
      <c r="V291" t="s"/>
      <c r="W291" t="s">
        <v>70</v>
      </c>
      <c r="X291" t="s"/>
      <c r="Y291" t="s">
        <v>71</v>
      </c>
      <c r="Z291">
        <f>HYPERLINK("https://hotel-media.eclerx.com/savepage/tk_15481384131365778_sr_1278.html","info")</f>
        <v/>
      </c>
      <c r="AA291" t="n">
        <v>-10132744</v>
      </c>
      <c r="AB291" t="s"/>
      <c r="AC291" t="s"/>
      <c r="AD291" t="s">
        <v>72</v>
      </c>
      <c r="AE291" t="s"/>
      <c r="AF291" t="s"/>
      <c r="AG291" t="s"/>
      <c r="AH291" t="s"/>
      <c r="AI291" t="s"/>
      <c r="AJ291" t="s"/>
      <c r="AK291" t="s">
        <v>73</v>
      </c>
      <c r="AL291" t="s"/>
      <c r="AM291" t="s"/>
      <c r="AN291" t="s"/>
      <c r="AO291" t="s"/>
      <c r="AP291" t="n">
        <v>129</v>
      </c>
      <c r="AQ291" t="s">
        <v>74</v>
      </c>
      <c r="AR291" t="s"/>
      <c r="AS291" t="s"/>
      <c r="AT291" t="s">
        <v>75</v>
      </c>
      <c r="AU291" t="s"/>
      <c r="AV291" t="s"/>
      <c r="AW291" t="s"/>
      <c r="AX291" t="s"/>
      <c r="AY291" t="n">
        <v>10132744</v>
      </c>
      <c r="AZ291" t="s"/>
      <c r="BA291" t="s"/>
      <c r="BB291" t="n">
        <v>2040523</v>
      </c>
      <c r="BC291" t="s"/>
      <c r="BD291" t="s"/>
    </row>
    <row r="292" spans="1:56">
      <c r="A292" t="s">
        <v>56</v>
      </c>
      <c r="B292" t="s">
        <v>57</v>
      </c>
      <c r="C292" t="s">
        <v>58</v>
      </c>
      <c r="D292" t="n">
        <v>2</v>
      </c>
      <c r="E292" t="s">
        <v>394</v>
      </c>
      <c r="F292" t="n">
        <v>-1</v>
      </c>
      <c r="G292" t="s">
        <v>60</v>
      </c>
      <c r="H292" t="s">
        <v>61</v>
      </c>
      <c r="I292" t="s"/>
      <c r="J292" t="s">
        <v>62</v>
      </c>
      <c r="K292" t="s"/>
      <c r="L292" t="s">
        <v>63</v>
      </c>
      <c r="M292" t="s"/>
      <c r="N292" t="s">
        <v>83</v>
      </c>
      <c r="O292" t="s">
        <v>65</v>
      </c>
      <c r="P292" t="s">
        <v>394</v>
      </c>
      <c r="Q292" t="s"/>
      <c r="R292" t="s">
        <v>63</v>
      </c>
      <c r="S292" t="s">
        <v>395</v>
      </c>
      <c r="T292" t="s">
        <v>68</v>
      </c>
      <c r="U292" t="s">
        <v>69</v>
      </c>
      <c r="V292" t="s"/>
      <c r="W292" t="s">
        <v>70</v>
      </c>
      <c r="X292" t="s"/>
      <c r="Y292" t="s">
        <v>71</v>
      </c>
      <c r="Z292">
        <f>HYPERLINK("https://hotel-media.eclerx.com/savepage/tk_15481385087342532_sr_1278.html","info")</f>
        <v/>
      </c>
      <c r="AA292" t="n">
        <v>-8028263</v>
      </c>
      <c r="AB292" t="s"/>
      <c r="AC292" t="s"/>
      <c r="AD292" t="s">
        <v>72</v>
      </c>
      <c r="AE292" t="s"/>
      <c r="AF292" t="s"/>
      <c r="AG292" t="s"/>
      <c r="AH292" t="s"/>
      <c r="AI292" t="s"/>
      <c r="AJ292" t="s"/>
      <c r="AK292" t="s">
        <v>73</v>
      </c>
      <c r="AL292" t="s"/>
      <c r="AM292" t="s"/>
      <c r="AN292" t="s"/>
      <c r="AO292" t="s"/>
      <c r="AP292" t="n">
        <v>275</v>
      </c>
      <c r="AQ292" t="s">
        <v>74</v>
      </c>
      <c r="AR292" t="s"/>
      <c r="AS292" t="s"/>
      <c r="AT292" t="s">
        <v>75</v>
      </c>
      <c r="AU292" t="s"/>
      <c r="AV292" t="s"/>
      <c r="AW292" t="s"/>
      <c r="AX292" t="s"/>
      <c r="AY292" t="n">
        <v>8028263</v>
      </c>
      <c r="AZ292" t="s"/>
      <c r="BA292" t="s"/>
      <c r="BB292" t="n">
        <v>4041407</v>
      </c>
      <c r="BC292" t="n">
        <v>46.1915463</v>
      </c>
      <c r="BD292" t="n">
        <v>46.1915463</v>
      </c>
    </row>
    <row r="293" spans="1:56">
      <c r="A293" t="s">
        <v>56</v>
      </c>
      <c r="B293" t="s">
        <v>57</v>
      </c>
      <c r="C293" t="s">
        <v>58</v>
      </c>
      <c r="D293" t="n">
        <v>2</v>
      </c>
      <c r="E293" t="s">
        <v>396</v>
      </c>
      <c r="F293" t="n">
        <v>-1</v>
      </c>
      <c r="G293" t="s">
        <v>60</v>
      </c>
      <c r="H293" t="s">
        <v>61</v>
      </c>
      <c r="I293" t="s"/>
      <c r="J293" t="s">
        <v>62</v>
      </c>
      <c r="K293" t="s"/>
      <c r="L293" t="s">
        <v>63</v>
      </c>
      <c r="M293" t="s"/>
      <c r="N293" t="s">
        <v>78</v>
      </c>
      <c r="O293" t="s">
        <v>65</v>
      </c>
      <c r="P293" t="s">
        <v>396</v>
      </c>
      <c r="Q293" t="s"/>
      <c r="R293" t="s">
        <v>89</v>
      </c>
      <c r="S293" t="s">
        <v>397</v>
      </c>
      <c r="T293" t="s">
        <v>68</v>
      </c>
      <c r="U293" t="s">
        <v>69</v>
      </c>
      <c r="V293" t="s"/>
      <c r="W293" t="s">
        <v>94</v>
      </c>
      <c r="X293" t="s"/>
      <c r="Y293" t="s">
        <v>71</v>
      </c>
      <c r="Z293">
        <f>HYPERLINK("https://hotel-media.eclerx.com/savepage/tk_15481383443720825_sr_1278.html","info")</f>
        <v/>
      </c>
      <c r="AA293" t="n">
        <v>-10132883</v>
      </c>
      <c r="AB293" t="s"/>
      <c r="AC293" t="s"/>
      <c r="AD293" t="s">
        <v>72</v>
      </c>
      <c r="AE293" t="s"/>
      <c r="AF293" t="s"/>
      <c r="AG293" t="s"/>
      <c r="AH293" t="s"/>
      <c r="AI293" t="s"/>
      <c r="AJ293" t="s"/>
      <c r="AK293" t="s">
        <v>73</v>
      </c>
      <c r="AL293" t="s"/>
      <c r="AM293" t="s"/>
      <c r="AN293" t="s"/>
      <c r="AO293" t="s"/>
      <c r="AP293" t="n">
        <v>24</v>
      </c>
      <c r="AQ293" t="s">
        <v>74</v>
      </c>
      <c r="AR293" t="s"/>
      <c r="AS293" t="s"/>
      <c r="AT293" t="s">
        <v>75</v>
      </c>
      <c r="AU293" t="s"/>
      <c r="AV293" t="s"/>
      <c r="AW293" t="s"/>
      <c r="AX293" t="s"/>
      <c r="AY293" t="n">
        <v>10132883</v>
      </c>
      <c r="AZ293" t="s"/>
      <c r="BA293" t="s"/>
      <c r="BB293" t="n">
        <v>65304</v>
      </c>
      <c r="BC293" t="s"/>
      <c r="BD293" t="s"/>
    </row>
    <row r="294" spans="1:56">
      <c r="A294" t="s">
        <v>56</v>
      </c>
      <c r="B294" t="s">
        <v>57</v>
      </c>
      <c r="C294" t="s">
        <v>58</v>
      </c>
      <c r="D294" t="n">
        <v>2</v>
      </c>
      <c r="E294" t="s">
        <v>396</v>
      </c>
      <c r="F294" t="n">
        <v>-1</v>
      </c>
      <c r="G294" t="s">
        <v>60</v>
      </c>
      <c r="H294" t="s">
        <v>61</v>
      </c>
      <c r="I294" t="s"/>
      <c r="J294" t="s">
        <v>62</v>
      </c>
      <c r="K294" t="s"/>
      <c r="L294" t="s">
        <v>63</v>
      </c>
      <c r="M294" t="s"/>
      <c r="N294" t="s">
        <v>78</v>
      </c>
      <c r="O294" t="s">
        <v>65</v>
      </c>
      <c r="P294" t="s">
        <v>396</v>
      </c>
      <c r="Q294" t="s"/>
      <c r="R294" t="s">
        <v>89</v>
      </c>
      <c r="S294" t="s">
        <v>397</v>
      </c>
      <c r="T294" t="s">
        <v>68</v>
      </c>
      <c r="U294" t="s">
        <v>69</v>
      </c>
      <c r="V294" t="s"/>
      <c r="W294" t="s">
        <v>94</v>
      </c>
      <c r="X294" t="s"/>
      <c r="Y294" t="s">
        <v>71</v>
      </c>
      <c r="Z294">
        <f>HYPERLINK("https://hotel-media.eclerx.com/savepage/tk_15481383443720825_sr_1278.html","info")</f>
        <v/>
      </c>
      <c r="AA294" t="n">
        <v>-3051169</v>
      </c>
      <c r="AB294" t="s"/>
      <c r="AC294" t="s"/>
      <c r="AD294" t="s">
        <v>72</v>
      </c>
      <c r="AE294" t="s"/>
      <c r="AF294" t="s"/>
      <c r="AG294" t="s"/>
      <c r="AH294" t="s"/>
      <c r="AI294" t="s"/>
      <c r="AJ294" t="s"/>
      <c r="AK294" t="s">
        <v>73</v>
      </c>
      <c r="AL294" t="s"/>
      <c r="AM294" t="s"/>
      <c r="AN294" t="s"/>
      <c r="AO294" t="s"/>
      <c r="AP294" t="n">
        <v>24</v>
      </c>
      <c r="AQ294" t="s">
        <v>74</v>
      </c>
      <c r="AR294" t="s"/>
      <c r="AS294" t="s"/>
      <c r="AT294" t="s">
        <v>75</v>
      </c>
      <c r="AU294" t="s"/>
      <c r="AV294" t="s"/>
      <c r="AW294" t="s"/>
      <c r="AX294" t="s"/>
      <c r="AY294" t="n">
        <v>3051169</v>
      </c>
      <c r="AZ294" t="s">
        <v>398</v>
      </c>
      <c r="BA294" t="s"/>
      <c r="BB294" t="n">
        <v>65304</v>
      </c>
      <c r="BC294" t="n">
        <v>46.20832847585246</v>
      </c>
      <c r="BD294" t="n">
        <v>46.20832847585246</v>
      </c>
    </row>
    <row r="295" spans="1:56">
      <c r="A295" t="s">
        <v>56</v>
      </c>
      <c r="B295" t="s">
        <v>57</v>
      </c>
      <c r="C295" t="s">
        <v>58</v>
      </c>
      <c r="D295" t="n">
        <v>2</v>
      </c>
      <c r="E295" t="s">
        <v>399</v>
      </c>
      <c r="F295" t="n">
        <v>-1</v>
      </c>
      <c r="G295" t="s">
        <v>60</v>
      </c>
      <c r="H295" t="s">
        <v>61</v>
      </c>
      <c r="I295" t="s"/>
      <c r="J295" t="s">
        <v>62</v>
      </c>
      <c r="K295" t="s"/>
      <c r="L295" t="s">
        <v>63</v>
      </c>
      <c r="M295" t="s"/>
      <c r="N295" t="s">
        <v>64</v>
      </c>
      <c r="O295" t="s">
        <v>65</v>
      </c>
      <c r="P295" t="s">
        <v>399</v>
      </c>
      <c r="Q295" t="s"/>
      <c r="R295" t="s">
        <v>89</v>
      </c>
      <c r="S295" t="s">
        <v>400</v>
      </c>
      <c r="T295" t="s">
        <v>68</v>
      </c>
      <c r="U295" t="s">
        <v>69</v>
      </c>
      <c r="V295" t="s"/>
      <c r="W295" t="s">
        <v>70</v>
      </c>
      <c r="X295" t="s"/>
      <c r="Y295" t="s">
        <v>71</v>
      </c>
      <c r="Z295">
        <f>HYPERLINK("https://hotel-media.eclerx.com/savepage/tk_15481384582735727_sr_1278.html","info")</f>
        <v/>
      </c>
      <c r="AA295" t="n">
        <v>-10132836</v>
      </c>
      <c r="AB295" t="s"/>
      <c r="AC295" t="s"/>
      <c r="AD295" t="s">
        <v>72</v>
      </c>
      <c r="AE295" t="s"/>
      <c r="AF295" t="s"/>
      <c r="AG295" t="s"/>
      <c r="AH295" t="s"/>
      <c r="AI295" t="s"/>
      <c r="AJ295" t="s"/>
      <c r="AK295" t="s">
        <v>73</v>
      </c>
      <c r="AL295" t="s"/>
      <c r="AM295" t="s"/>
      <c r="AN295" t="s"/>
      <c r="AO295" t="s"/>
      <c r="AP295" t="n">
        <v>198</v>
      </c>
      <c r="AQ295" t="s">
        <v>74</v>
      </c>
      <c r="AR295" t="s"/>
      <c r="AS295" t="s"/>
      <c r="AT295" t="s">
        <v>75</v>
      </c>
      <c r="AU295" t="s"/>
      <c r="AV295" t="s"/>
      <c r="AW295" t="s"/>
      <c r="AX295" t="s"/>
      <c r="AY295" t="n">
        <v>10132836</v>
      </c>
      <c r="AZ295" t="s"/>
      <c r="BA295" t="s"/>
      <c r="BB295" t="n">
        <v>182039</v>
      </c>
      <c r="BC295" t="s"/>
      <c r="BD295" t="s"/>
    </row>
    <row r="296" spans="1:56">
      <c r="A296" t="s">
        <v>56</v>
      </c>
      <c r="B296" t="s">
        <v>57</v>
      </c>
      <c r="C296" t="s">
        <v>58</v>
      </c>
      <c r="D296" t="n">
        <v>2</v>
      </c>
      <c r="E296" t="s">
        <v>399</v>
      </c>
      <c r="F296" t="n">
        <v>-1</v>
      </c>
      <c r="G296" t="s">
        <v>60</v>
      </c>
      <c r="H296" t="s">
        <v>61</v>
      </c>
      <c r="I296" t="s"/>
      <c r="J296" t="s">
        <v>62</v>
      </c>
      <c r="K296" t="s"/>
      <c r="L296" t="s">
        <v>63</v>
      </c>
      <c r="M296" t="s"/>
      <c r="N296" t="s">
        <v>64</v>
      </c>
      <c r="O296" t="s">
        <v>65</v>
      </c>
      <c r="P296" t="s">
        <v>399</v>
      </c>
      <c r="Q296" t="s"/>
      <c r="R296" t="s">
        <v>89</v>
      </c>
      <c r="S296" t="s">
        <v>400</v>
      </c>
      <c r="T296" t="s">
        <v>68</v>
      </c>
      <c r="U296" t="s">
        <v>69</v>
      </c>
      <c r="V296" t="s"/>
      <c r="W296" t="s">
        <v>70</v>
      </c>
      <c r="X296" t="s"/>
      <c r="Y296" t="s">
        <v>71</v>
      </c>
      <c r="Z296">
        <f>HYPERLINK("https://hotel-media.eclerx.com/savepage/tk_15481384582735727_sr_1278.html","info")</f>
        <v/>
      </c>
      <c r="AA296" t="n">
        <v>-528789</v>
      </c>
      <c r="AB296" t="s"/>
      <c r="AC296" t="s"/>
      <c r="AD296" t="s">
        <v>72</v>
      </c>
      <c r="AE296" t="s"/>
      <c r="AF296" t="s"/>
      <c r="AG296" t="s"/>
      <c r="AH296" t="s"/>
      <c r="AI296" t="s"/>
      <c r="AJ296" t="s"/>
      <c r="AK296" t="s">
        <v>73</v>
      </c>
      <c r="AL296" t="s"/>
      <c r="AM296" t="s"/>
      <c r="AN296" t="s"/>
      <c r="AO296" t="s"/>
      <c r="AP296" t="n">
        <v>198</v>
      </c>
      <c r="AQ296" t="s">
        <v>74</v>
      </c>
      <c r="AR296" t="s"/>
      <c r="AS296" t="s"/>
      <c r="AT296" t="s">
        <v>75</v>
      </c>
      <c r="AU296" t="s"/>
      <c r="AV296" t="s"/>
      <c r="AW296" t="s"/>
      <c r="AX296" t="s"/>
      <c r="AY296" t="n">
        <v>528789</v>
      </c>
      <c r="AZ296" t="s">
        <v>401</v>
      </c>
      <c r="BA296" t="s"/>
      <c r="BB296" t="n">
        <v>182039</v>
      </c>
      <c r="BC296" t="n">
        <v>46.18960002688184</v>
      </c>
      <c r="BD296" t="n">
        <v>46.18960002688184</v>
      </c>
    </row>
    <row r="297" spans="1:56">
      <c r="A297" t="s">
        <v>56</v>
      </c>
      <c r="B297" t="s">
        <v>57</v>
      </c>
      <c r="C297" t="s">
        <v>58</v>
      </c>
      <c r="D297" t="n">
        <v>2</v>
      </c>
      <c r="E297" t="s">
        <v>193</v>
      </c>
      <c r="F297" t="n">
        <v>-1</v>
      </c>
      <c r="G297" t="s">
        <v>60</v>
      </c>
      <c r="H297" t="s">
        <v>61</v>
      </c>
      <c r="I297" t="s"/>
      <c r="J297" t="s">
        <v>62</v>
      </c>
      <c r="K297" t="s"/>
      <c r="L297" t="s">
        <v>63</v>
      </c>
      <c r="M297" t="s"/>
      <c r="N297" t="s">
        <v>78</v>
      </c>
      <c r="O297" t="s">
        <v>65</v>
      </c>
      <c r="P297" t="s">
        <v>193</v>
      </c>
      <c r="Q297" t="s"/>
      <c r="R297" t="s">
        <v>79</v>
      </c>
      <c r="S297" t="s">
        <v>194</v>
      </c>
      <c r="T297" t="s">
        <v>68</v>
      </c>
      <c r="U297" t="s">
        <v>69</v>
      </c>
      <c r="V297" t="s"/>
      <c r="W297" t="s">
        <v>70</v>
      </c>
      <c r="X297" t="s"/>
      <c r="Y297" t="s">
        <v>71</v>
      </c>
      <c r="Z297">
        <f>HYPERLINK("https://hotel-media.eclerx.com/savepage/tk_15481384838537135_sr_1278.html","info")</f>
        <v/>
      </c>
      <c r="AA297" t="n">
        <v>-10132932</v>
      </c>
      <c r="AB297" t="s"/>
      <c r="AC297" t="s"/>
      <c r="AD297" t="s">
        <v>72</v>
      </c>
      <c r="AE297" t="s"/>
      <c r="AF297" t="s"/>
      <c r="AG297" t="s"/>
      <c r="AH297" t="s"/>
      <c r="AI297" t="s"/>
      <c r="AJ297" t="s"/>
      <c r="AK297" t="s">
        <v>73</v>
      </c>
      <c r="AL297" t="s"/>
      <c r="AM297" t="s"/>
      <c r="AN297" t="s"/>
      <c r="AO297" t="s"/>
      <c r="AP297" t="n">
        <v>237</v>
      </c>
      <c r="AQ297" t="s">
        <v>74</v>
      </c>
      <c r="AR297" t="s"/>
      <c r="AS297" t="s"/>
      <c r="AT297" t="s">
        <v>75</v>
      </c>
      <c r="AU297" t="s"/>
      <c r="AV297" t="s"/>
      <c r="AW297" t="s"/>
      <c r="AX297" t="s"/>
      <c r="AY297" t="n">
        <v>10132932</v>
      </c>
      <c r="AZ297" t="s"/>
      <c r="BA297" t="s"/>
      <c r="BB297" t="n">
        <v>65252</v>
      </c>
      <c r="BC297" t="s"/>
      <c r="BD297" t="s"/>
    </row>
    <row r="298" spans="1:56">
      <c r="A298" t="s">
        <v>56</v>
      </c>
      <c r="B298" t="s">
        <v>57</v>
      </c>
      <c r="C298" t="s">
        <v>58</v>
      </c>
      <c r="D298" t="n">
        <v>2</v>
      </c>
      <c r="E298" t="s">
        <v>193</v>
      </c>
      <c r="F298" t="n">
        <v>-1</v>
      </c>
      <c r="G298" t="s">
        <v>60</v>
      </c>
      <c r="H298" t="s">
        <v>61</v>
      </c>
      <c r="I298" t="s"/>
      <c r="J298" t="s">
        <v>62</v>
      </c>
      <c r="K298" t="s"/>
      <c r="L298" t="s">
        <v>63</v>
      </c>
      <c r="M298" t="s"/>
      <c r="N298" t="s">
        <v>78</v>
      </c>
      <c r="O298" t="s">
        <v>65</v>
      </c>
      <c r="P298" t="s">
        <v>193</v>
      </c>
      <c r="Q298" t="s"/>
      <c r="R298" t="s">
        <v>79</v>
      </c>
      <c r="S298" t="s">
        <v>194</v>
      </c>
      <c r="T298" t="s">
        <v>68</v>
      </c>
      <c r="U298" t="s">
        <v>69</v>
      </c>
      <c r="V298" t="s"/>
      <c r="W298" t="s">
        <v>70</v>
      </c>
      <c r="X298" t="s"/>
      <c r="Y298" t="s">
        <v>71</v>
      </c>
      <c r="Z298">
        <f>HYPERLINK("https://hotel-media.eclerx.com/savepage/tk_15481384838537135_sr_1278.html","info")</f>
        <v/>
      </c>
      <c r="AA298" t="n">
        <v>-5148972</v>
      </c>
      <c r="AB298" t="s"/>
      <c r="AC298" t="s"/>
      <c r="AD298" t="s">
        <v>72</v>
      </c>
      <c r="AE298" t="s"/>
      <c r="AF298" t="s"/>
      <c r="AG298" t="s"/>
      <c r="AH298" t="s"/>
      <c r="AI298" t="s"/>
      <c r="AJ298" t="s"/>
      <c r="AK298" t="s">
        <v>73</v>
      </c>
      <c r="AL298" t="s"/>
      <c r="AM298" t="s"/>
      <c r="AN298" t="s"/>
      <c r="AO298" t="s"/>
      <c r="AP298" t="n">
        <v>237</v>
      </c>
      <c r="AQ298" t="s">
        <v>74</v>
      </c>
      <c r="AR298" t="s"/>
      <c r="AS298" t="s"/>
      <c r="AT298" t="s">
        <v>75</v>
      </c>
      <c r="AU298" t="s"/>
      <c r="AV298" t="s"/>
      <c r="AW298" t="s"/>
      <c r="AX298" t="s"/>
      <c r="AY298" t="n">
        <v>5148972</v>
      </c>
      <c r="AZ298" t="s">
        <v>195</v>
      </c>
      <c r="BA298" t="s"/>
      <c r="BB298" t="n">
        <v>65252</v>
      </c>
      <c r="BC298" t="n">
        <v>46.206358093514</v>
      </c>
      <c r="BD298" t="n">
        <v>46.206358093514</v>
      </c>
    </row>
    <row r="299" spans="1:56">
      <c r="A299" t="s">
        <v>56</v>
      </c>
      <c r="B299" t="s">
        <v>57</v>
      </c>
      <c r="C299" t="s">
        <v>58</v>
      </c>
      <c r="D299" t="n">
        <v>2</v>
      </c>
      <c r="E299" t="s">
        <v>402</v>
      </c>
      <c r="F299" t="n">
        <v>-1</v>
      </c>
      <c r="G299" t="s">
        <v>60</v>
      </c>
      <c r="H299" t="s">
        <v>61</v>
      </c>
      <c r="I299" t="s"/>
      <c r="J299" t="s">
        <v>62</v>
      </c>
      <c r="K299" t="s"/>
      <c r="L299" t="s">
        <v>63</v>
      </c>
      <c r="M299" t="s"/>
      <c r="N299" t="s"/>
      <c r="O299" t="s">
        <v>65</v>
      </c>
      <c r="P299" t="s">
        <v>402</v>
      </c>
      <c r="Q299" t="s"/>
      <c r="R299" t="s">
        <v>63</v>
      </c>
      <c r="S299" t="s"/>
      <c r="T299" t="s"/>
      <c r="U299" t="s">
        <v>69</v>
      </c>
      <c r="V299" t="s"/>
      <c r="W299" t="s">
        <v>70</v>
      </c>
      <c r="X299" t="s"/>
      <c r="Y299" t="s">
        <v>71</v>
      </c>
      <c r="Z299">
        <f>HYPERLINK("https://hotel-media.eclerx.com/savepage/tk_15481384190184247_sr_1278.html","info")</f>
        <v/>
      </c>
      <c r="AA299" t="n">
        <v>-5148973</v>
      </c>
      <c r="AB299" t="s"/>
      <c r="AC299" t="s"/>
      <c r="AD299" t="s">
        <v>72</v>
      </c>
      <c r="AE299" t="s"/>
      <c r="AF299" t="s"/>
      <c r="AG299" t="s"/>
      <c r="AH299" t="s"/>
      <c r="AI299" t="s"/>
      <c r="AJ299" t="s"/>
      <c r="AK299" t="s">
        <v>73</v>
      </c>
      <c r="AL299" t="s"/>
      <c r="AM299" t="s"/>
      <c r="AN299" t="s"/>
      <c r="AO299" t="s"/>
      <c r="AP299" t="n">
        <v>138</v>
      </c>
      <c r="AQ299" t="s">
        <v>74</v>
      </c>
      <c r="AR299" t="s"/>
      <c r="AS299" t="s"/>
      <c r="AT299" t="s">
        <v>75</v>
      </c>
      <c r="AU299" t="s"/>
      <c r="AV299" t="s"/>
      <c r="AW299" t="s"/>
      <c r="AX299" t="s"/>
      <c r="AY299" t="n">
        <v>5148973</v>
      </c>
      <c r="AZ299" t="s">
        <v>403</v>
      </c>
      <c r="BA299" t="s"/>
      <c r="BB299" t="n">
        <v>1135674</v>
      </c>
      <c r="BC299" t="n">
        <v>46.2110189804293</v>
      </c>
      <c r="BD299" t="n">
        <v>46.2110189804293</v>
      </c>
    </row>
    <row r="300" spans="1:56">
      <c r="A300" t="s">
        <v>56</v>
      </c>
      <c r="B300" t="s">
        <v>57</v>
      </c>
      <c r="C300" t="s">
        <v>58</v>
      </c>
      <c r="D300" t="n">
        <v>2</v>
      </c>
      <c r="E300" t="s">
        <v>198</v>
      </c>
      <c r="F300" t="n">
        <v>-1</v>
      </c>
      <c r="G300" t="s">
        <v>60</v>
      </c>
      <c r="H300" t="s">
        <v>61</v>
      </c>
      <c r="I300" t="s"/>
      <c r="J300" t="s">
        <v>62</v>
      </c>
      <c r="K300" t="s"/>
      <c r="L300" t="s">
        <v>63</v>
      </c>
      <c r="M300" t="s"/>
      <c r="N300" t="s">
        <v>64</v>
      </c>
      <c r="O300" t="s">
        <v>65</v>
      </c>
      <c r="P300" t="s">
        <v>198</v>
      </c>
      <c r="Q300" t="s"/>
      <c r="R300" t="s">
        <v>89</v>
      </c>
      <c r="S300" t="s">
        <v>199</v>
      </c>
      <c r="T300" t="s">
        <v>68</v>
      </c>
      <c r="U300" t="s">
        <v>69</v>
      </c>
      <c r="V300" t="s"/>
      <c r="W300" t="s">
        <v>70</v>
      </c>
      <c r="X300" t="s"/>
      <c r="Y300" t="s">
        <v>71</v>
      </c>
      <c r="Z300">
        <f>HYPERLINK("https://hotel-media.eclerx.com/savepage/tk_15481384497697933_sr_1278.html","info")</f>
        <v/>
      </c>
      <c r="AA300" t="n">
        <v>-10132874</v>
      </c>
      <c r="AB300" t="s"/>
      <c r="AC300" t="s"/>
      <c r="AD300" t="s">
        <v>72</v>
      </c>
      <c r="AE300" t="s"/>
      <c r="AF300" t="s"/>
      <c r="AG300" t="s"/>
      <c r="AH300" t="s"/>
      <c r="AI300" t="s"/>
      <c r="AJ300" t="s"/>
      <c r="AK300" t="s">
        <v>73</v>
      </c>
      <c r="AL300" t="s"/>
      <c r="AM300" t="s"/>
      <c r="AN300" t="s"/>
      <c r="AO300" t="s"/>
      <c r="AP300" t="n">
        <v>185</v>
      </c>
      <c r="AQ300" t="s">
        <v>74</v>
      </c>
      <c r="AR300" t="s"/>
      <c r="AS300" t="s"/>
      <c r="AT300" t="s">
        <v>75</v>
      </c>
      <c r="AU300" t="s"/>
      <c r="AV300" t="s"/>
      <c r="AW300" t="s"/>
      <c r="AX300" t="s"/>
      <c r="AY300" t="n">
        <v>10132874</v>
      </c>
      <c r="AZ300" t="s"/>
      <c r="BA300" t="s"/>
      <c r="BB300" t="n">
        <v>73534</v>
      </c>
      <c r="BC300" t="s"/>
      <c r="BD300" t="s"/>
    </row>
    <row r="301" spans="1:56">
      <c r="A301" t="s">
        <v>56</v>
      </c>
      <c r="B301" t="s">
        <v>57</v>
      </c>
      <c r="C301" t="s">
        <v>58</v>
      </c>
      <c r="D301" t="n">
        <v>2</v>
      </c>
      <c r="E301" t="s">
        <v>198</v>
      </c>
      <c r="F301" t="n">
        <v>-1</v>
      </c>
      <c r="G301" t="s">
        <v>60</v>
      </c>
      <c r="H301" t="s">
        <v>61</v>
      </c>
      <c r="I301" t="s"/>
      <c r="J301" t="s">
        <v>62</v>
      </c>
      <c r="K301" t="s"/>
      <c r="L301" t="s">
        <v>63</v>
      </c>
      <c r="M301" t="s"/>
      <c r="N301" t="s">
        <v>64</v>
      </c>
      <c r="O301" t="s">
        <v>65</v>
      </c>
      <c r="P301" t="s">
        <v>198</v>
      </c>
      <c r="Q301" t="s"/>
      <c r="R301" t="s">
        <v>89</v>
      </c>
      <c r="S301" t="s">
        <v>199</v>
      </c>
      <c r="T301" t="s">
        <v>68</v>
      </c>
      <c r="U301" t="s">
        <v>69</v>
      </c>
      <c r="V301" t="s"/>
      <c r="W301" t="s">
        <v>70</v>
      </c>
      <c r="X301" t="s"/>
      <c r="Y301" t="s">
        <v>71</v>
      </c>
      <c r="Z301">
        <f>HYPERLINK("https://hotel-media.eclerx.com/savepage/tk_15481384497697933_sr_1278.html","info")</f>
        <v/>
      </c>
      <c r="AA301" t="n">
        <v>-528804</v>
      </c>
      <c r="AB301" t="s"/>
      <c r="AC301" t="s"/>
      <c r="AD301" t="s">
        <v>72</v>
      </c>
      <c r="AE301" t="s"/>
      <c r="AF301" t="s"/>
      <c r="AG301" t="s"/>
      <c r="AH301" t="s"/>
      <c r="AI301" t="s"/>
      <c r="AJ301" t="s"/>
      <c r="AK301" t="s">
        <v>73</v>
      </c>
      <c r="AL301" t="s"/>
      <c r="AM301" t="s"/>
      <c r="AN301" t="s"/>
      <c r="AO301" t="s"/>
      <c r="AP301" t="n">
        <v>185</v>
      </c>
      <c r="AQ301" t="s">
        <v>74</v>
      </c>
      <c r="AR301" t="s"/>
      <c r="AS301" t="s"/>
      <c r="AT301" t="s">
        <v>75</v>
      </c>
      <c r="AU301" t="s"/>
      <c r="AV301" t="s"/>
      <c r="AW301" t="s"/>
      <c r="AX301" t="s"/>
      <c r="AY301" t="n">
        <v>528804</v>
      </c>
      <c r="AZ301" t="s">
        <v>200</v>
      </c>
      <c r="BA301" t="s"/>
      <c r="BB301" t="n">
        <v>73534</v>
      </c>
      <c r="BC301" t="n">
        <v>46.20036112531203</v>
      </c>
      <c r="BD301" t="n">
        <v>46.20036112531203</v>
      </c>
    </row>
    <row r="302" spans="1:56">
      <c r="A302" t="s">
        <v>56</v>
      </c>
      <c r="B302" t="s">
        <v>57</v>
      </c>
      <c r="C302" t="s">
        <v>58</v>
      </c>
      <c r="D302" t="n">
        <v>2</v>
      </c>
      <c r="E302" t="s">
        <v>404</v>
      </c>
      <c r="F302" t="n">
        <v>-1</v>
      </c>
      <c r="G302" t="s">
        <v>60</v>
      </c>
      <c r="H302" t="s">
        <v>61</v>
      </c>
      <c r="I302" t="s"/>
      <c r="J302" t="s">
        <v>62</v>
      </c>
      <c r="K302" t="s"/>
      <c r="L302" t="s">
        <v>63</v>
      </c>
      <c r="M302" t="s"/>
      <c r="N302" t="s">
        <v>64</v>
      </c>
      <c r="O302" t="s">
        <v>65</v>
      </c>
      <c r="P302" t="s">
        <v>404</v>
      </c>
      <c r="Q302" t="s"/>
      <c r="R302" t="s">
        <v>89</v>
      </c>
      <c r="S302" t="s">
        <v>377</v>
      </c>
      <c r="T302" t="s">
        <v>68</v>
      </c>
      <c r="U302" t="s">
        <v>69</v>
      </c>
      <c r="V302" t="s"/>
      <c r="W302" t="s">
        <v>94</v>
      </c>
      <c r="X302" t="s"/>
      <c r="Y302" t="s">
        <v>71</v>
      </c>
      <c r="Z302">
        <f>HYPERLINK("https://hotel-media.eclerx.com/savepage/tk_15481383496181326_sr_1278.html","info")</f>
        <v/>
      </c>
      <c r="AA302" t="n">
        <v>-10132872</v>
      </c>
      <c r="AB302" t="s"/>
      <c r="AC302" t="s"/>
      <c r="AD302" t="s">
        <v>72</v>
      </c>
      <c r="AE302" t="s"/>
      <c r="AF302" t="s"/>
      <c r="AG302" t="s"/>
      <c r="AH302" t="s"/>
      <c r="AI302" t="s"/>
      <c r="AJ302" t="s"/>
      <c r="AK302" t="s">
        <v>73</v>
      </c>
      <c r="AL302" t="s"/>
      <c r="AM302" t="s"/>
      <c r="AN302" t="s"/>
      <c r="AO302" t="s"/>
      <c r="AP302" t="n">
        <v>32</v>
      </c>
      <c r="AQ302" t="s">
        <v>74</v>
      </c>
      <c r="AR302" t="s"/>
      <c r="AS302" t="s"/>
      <c r="AT302" t="s">
        <v>75</v>
      </c>
      <c r="AU302" t="s"/>
      <c r="AV302" t="s"/>
      <c r="AW302" t="s"/>
      <c r="AX302" t="s"/>
      <c r="AY302" t="n">
        <v>10132872</v>
      </c>
      <c r="AZ302" t="s"/>
      <c r="BA302" t="s"/>
      <c r="BB302" t="n">
        <v>68455</v>
      </c>
      <c r="BC302" t="s"/>
      <c r="BD302" t="s"/>
    </row>
    <row r="303" spans="1:56">
      <c r="A303" t="s">
        <v>56</v>
      </c>
      <c r="B303" t="s">
        <v>57</v>
      </c>
      <c r="C303" t="s">
        <v>58</v>
      </c>
      <c r="D303" t="n">
        <v>2</v>
      </c>
      <c r="E303" t="s">
        <v>404</v>
      </c>
      <c r="F303" t="n">
        <v>-1</v>
      </c>
      <c r="G303" t="s">
        <v>60</v>
      </c>
      <c r="H303" t="s">
        <v>61</v>
      </c>
      <c r="I303" t="s"/>
      <c r="J303" t="s">
        <v>62</v>
      </c>
      <c r="K303" t="s"/>
      <c r="L303" t="s">
        <v>63</v>
      </c>
      <c r="M303" t="s"/>
      <c r="N303" t="s">
        <v>64</v>
      </c>
      <c r="O303" t="s">
        <v>65</v>
      </c>
      <c r="P303" t="s">
        <v>404</v>
      </c>
      <c r="Q303" t="s"/>
      <c r="R303" t="s">
        <v>89</v>
      </c>
      <c r="S303" t="s">
        <v>377</v>
      </c>
      <c r="T303" t="s">
        <v>68</v>
      </c>
      <c r="U303" t="s">
        <v>69</v>
      </c>
      <c r="V303" t="s"/>
      <c r="W303" t="s">
        <v>94</v>
      </c>
      <c r="X303" t="s"/>
      <c r="Y303" t="s">
        <v>71</v>
      </c>
      <c r="Z303">
        <f>HYPERLINK("https://hotel-media.eclerx.com/savepage/tk_15481383496181326_sr_1278.html","info")</f>
        <v/>
      </c>
      <c r="AA303" t="n">
        <v>-2119379</v>
      </c>
      <c r="AB303" t="s"/>
      <c r="AC303" t="s"/>
      <c r="AD303" t="s">
        <v>72</v>
      </c>
      <c r="AE303" t="s"/>
      <c r="AF303" t="s"/>
      <c r="AG303" t="s"/>
      <c r="AH303" t="s"/>
      <c r="AI303" t="s"/>
      <c r="AJ303" t="s"/>
      <c r="AK303" t="s">
        <v>73</v>
      </c>
      <c r="AL303" t="s"/>
      <c r="AM303" t="s"/>
      <c r="AN303" t="s"/>
      <c r="AO303" t="s"/>
      <c r="AP303" t="n">
        <v>32</v>
      </c>
      <c r="AQ303" t="s">
        <v>74</v>
      </c>
      <c r="AR303" t="s"/>
      <c r="AS303" t="s"/>
      <c r="AT303" t="s">
        <v>75</v>
      </c>
      <c r="AU303" t="s"/>
      <c r="AV303" t="s"/>
      <c r="AW303" t="s"/>
      <c r="AX303" t="s"/>
      <c r="AY303" t="n">
        <v>2119379</v>
      </c>
      <c r="AZ303" t="s">
        <v>405</v>
      </c>
      <c r="BA303" t="s"/>
      <c r="BB303" t="n">
        <v>68455</v>
      </c>
      <c r="BC303" t="n">
        <v>46.21001201550479</v>
      </c>
      <c r="BD303" t="n">
        <v>46.21001201550479</v>
      </c>
    </row>
    <row r="304" spans="1:56">
      <c r="A304" t="s">
        <v>56</v>
      </c>
      <c r="B304" t="s">
        <v>57</v>
      </c>
      <c r="C304" t="s">
        <v>58</v>
      </c>
      <c r="D304" t="n">
        <v>2</v>
      </c>
      <c r="E304" t="s">
        <v>77</v>
      </c>
      <c r="F304" t="n">
        <v>-1</v>
      </c>
      <c r="G304" t="s">
        <v>60</v>
      </c>
      <c r="H304" t="s">
        <v>61</v>
      </c>
      <c r="I304" t="s"/>
      <c r="J304" t="s">
        <v>62</v>
      </c>
      <c r="K304" t="s"/>
      <c r="L304" t="s">
        <v>63</v>
      </c>
      <c r="M304" t="s"/>
      <c r="N304" t="s">
        <v>78</v>
      </c>
      <c r="O304" t="s">
        <v>65</v>
      </c>
      <c r="P304" t="s">
        <v>77</v>
      </c>
      <c r="Q304" t="s"/>
      <c r="R304" t="s">
        <v>79</v>
      </c>
      <c r="S304" t="s">
        <v>80</v>
      </c>
      <c r="T304" t="s">
        <v>68</v>
      </c>
      <c r="U304" t="s">
        <v>69</v>
      </c>
      <c r="V304" t="s"/>
      <c r="W304" t="s">
        <v>70</v>
      </c>
      <c r="X304" t="s"/>
      <c r="Y304" t="s">
        <v>71</v>
      </c>
      <c r="Z304">
        <f>HYPERLINK("https://hotel-media.eclerx.com/savepage/tk_15481383777946389_sr_1278.html","info")</f>
        <v/>
      </c>
      <c r="AA304" t="n">
        <v>-10132923</v>
      </c>
      <c r="AB304" t="s"/>
      <c r="AC304" t="s"/>
      <c r="AD304" t="s">
        <v>72</v>
      </c>
      <c r="AE304" t="s"/>
      <c r="AF304" t="s"/>
      <c r="AG304" t="s"/>
      <c r="AH304" t="s"/>
      <c r="AI304" t="s"/>
      <c r="AJ304" t="s"/>
      <c r="AK304" t="s">
        <v>73</v>
      </c>
      <c r="AL304" t="s"/>
      <c r="AM304" t="s"/>
      <c r="AN304" t="s"/>
      <c r="AO304" t="s"/>
      <c r="AP304" t="n">
        <v>75</v>
      </c>
      <c r="AQ304" t="s">
        <v>74</v>
      </c>
      <c r="AR304" t="s"/>
      <c r="AS304" t="s"/>
      <c r="AT304" t="s">
        <v>75</v>
      </c>
      <c r="AU304" t="s"/>
      <c r="AV304" t="s"/>
      <c r="AW304" t="s"/>
      <c r="AX304" t="s"/>
      <c r="AY304" t="n">
        <v>10132923</v>
      </c>
      <c r="AZ304" t="s"/>
      <c r="BA304" t="s"/>
      <c r="BB304" t="n">
        <v>65045</v>
      </c>
      <c r="BC304" t="s"/>
      <c r="BD304" t="s"/>
    </row>
    <row r="305" spans="1:56">
      <c r="A305" t="s">
        <v>56</v>
      </c>
      <c r="B305" t="s">
        <v>57</v>
      </c>
      <c r="C305" t="s">
        <v>58</v>
      </c>
      <c r="D305" t="n">
        <v>2</v>
      </c>
      <c r="E305" t="s">
        <v>77</v>
      </c>
      <c r="F305" t="n">
        <v>-1</v>
      </c>
      <c r="G305" t="s">
        <v>60</v>
      </c>
      <c r="H305" t="s">
        <v>61</v>
      </c>
      <c r="I305" t="s"/>
      <c r="J305" t="s">
        <v>62</v>
      </c>
      <c r="K305" t="s"/>
      <c r="L305" t="s">
        <v>63</v>
      </c>
      <c r="M305" t="s"/>
      <c r="N305" t="s">
        <v>78</v>
      </c>
      <c r="O305" t="s">
        <v>65</v>
      </c>
      <c r="P305" t="s">
        <v>77</v>
      </c>
      <c r="Q305" t="s"/>
      <c r="R305" t="s">
        <v>79</v>
      </c>
      <c r="S305" t="s">
        <v>80</v>
      </c>
      <c r="T305" t="s">
        <v>68</v>
      </c>
      <c r="U305" t="s">
        <v>69</v>
      </c>
      <c r="V305" t="s"/>
      <c r="W305" t="s">
        <v>70</v>
      </c>
      <c r="X305" t="s"/>
      <c r="Y305" t="s">
        <v>71</v>
      </c>
      <c r="Z305">
        <f>HYPERLINK("https://hotel-media.eclerx.com/savepage/tk_15481383777946389_sr_1278.html","info")</f>
        <v/>
      </c>
      <c r="AA305" t="n">
        <v>-547266</v>
      </c>
      <c r="AB305" t="s"/>
      <c r="AC305" t="s"/>
      <c r="AD305" t="s">
        <v>72</v>
      </c>
      <c r="AE305" t="s"/>
      <c r="AF305" t="s"/>
      <c r="AG305" t="s"/>
      <c r="AH305" t="s"/>
      <c r="AI305" t="s"/>
      <c r="AJ305" t="s"/>
      <c r="AK305" t="s">
        <v>73</v>
      </c>
      <c r="AL305" t="s"/>
      <c r="AM305" t="s"/>
      <c r="AN305" t="s"/>
      <c r="AO305" t="s"/>
      <c r="AP305" t="n">
        <v>75</v>
      </c>
      <c r="AQ305" t="s">
        <v>74</v>
      </c>
      <c r="AR305" t="s"/>
      <c r="AS305" t="s"/>
      <c r="AT305" t="s">
        <v>75</v>
      </c>
      <c r="AU305" t="s"/>
      <c r="AV305" t="s"/>
      <c r="AW305" t="s"/>
      <c r="AX305" t="s"/>
      <c r="AY305" t="n">
        <v>547266</v>
      </c>
      <c r="AZ305" t="s">
        <v>81</v>
      </c>
      <c r="BA305" t="s"/>
      <c r="BB305" t="n">
        <v>65045</v>
      </c>
      <c r="BC305" t="n">
        <v>46.21326015456159</v>
      </c>
      <c r="BD305" t="n">
        <v>46.21326015456159</v>
      </c>
    </row>
    <row r="306" spans="1:56">
      <c r="A306" t="s">
        <v>56</v>
      </c>
      <c r="B306" t="s">
        <v>57</v>
      </c>
      <c r="C306" t="s">
        <v>58</v>
      </c>
      <c r="D306" t="n">
        <v>2</v>
      </c>
      <c r="E306" t="s">
        <v>227</v>
      </c>
      <c r="F306" t="n">
        <v>-1</v>
      </c>
      <c r="G306" t="s">
        <v>60</v>
      </c>
      <c r="H306" t="s">
        <v>61</v>
      </c>
      <c r="I306" t="s"/>
      <c r="J306" t="s">
        <v>62</v>
      </c>
      <c r="K306" t="s"/>
      <c r="L306" t="s">
        <v>63</v>
      </c>
      <c r="M306" t="s"/>
      <c r="N306" t="s">
        <v>83</v>
      </c>
      <c r="O306" t="s">
        <v>65</v>
      </c>
      <c r="P306" t="s">
        <v>227</v>
      </c>
      <c r="Q306" t="s"/>
      <c r="R306" t="s">
        <v>63</v>
      </c>
      <c r="S306" t="s">
        <v>228</v>
      </c>
      <c r="T306" t="s">
        <v>68</v>
      </c>
      <c r="U306" t="s">
        <v>69</v>
      </c>
      <c r="V306" t="s"/>
      <c r="W306" t="s">
        <v>70</v>
      </c>
      <c r="X306" t="s"/>
      <c r="Y306" t="s">
        <v>71</v>
      </c>
      <c r="Z306">
        <f>HYPERLINK("https://hotel-media.eclerx.com/savepage/tk_1548138403349311_sr_1278.html","info")</f>
        <v/>
      </c>
      <c r="AA306" t="n">
        <v>-7654095</v>
      </c>
      <c r="AB306" t="s"/>
      <c r="AC306" t="s"/>
      <c r="AD306" t="s">
        <v>72</v>
      </c>
      <c r="AE306" t="s"/>
      <c r="AF306" t="s"/>
      <c r="AG306" t="s"/>
      <c r="AH306" t="s"/>
      <c r="AI306" t="s"/>
      <c r="AJ306" t="s"/>
      <c r="AK306" t="s">
        <v>73</v>
      </c>
      <c r="AL306" t="s"/>
      <c r="AM306" t="s"/>
      <c r="AN306" t="s"/>
      <c r="AO306" t="s"/>
      <c r="AP306" t="n">
        <v>114</v>
      </c>
      <c r="AQ306" t="s">
        <v>74</v>
      </c>
      <c r="AR306" t="s"/>
      <c r="AS306" t="s"/>
      <c r="AT306" t="s">
        <v>75</v>
      </c>
      <c r="AU306" t="s"/>
      <c r="AV306" t="s"/>
      <c r="AW306" t="s"/>
      <c r="AX306" t="s"/>
      <c r="AY306" t="n">
        <v>7654095</v>
      </c>
      <c r="AZ306" t="s"/>
      <c r="BA306" t="s"/>
      <c r="BB306" t="n">
        <v>3977536</v>
      </c>
      <c r="BC306" t="n">
        <v>46.2104919009432</v>
      </c>
      <c r="BD306" t="n">
        <v>46.2104919009432</v>
      </c>
    </row>
    <row r="307" spans="1:56">
      <c r="A307" t="s">
        <v>56</v>
      </c>
      <c r="B307" t="s">
        <v>57</v>
      </c>
      <c r="C307" t="s">
        <v>58</v>
      </c>
      <c r="D307" t="n">
        <v>2</v>
      </c>
      <c r="E307" t="s">
        <v>292</v>
      </c>
      <c r="F307" t="n">
        <v>-1</v>
      </c>
      <c r="G307" t="s">
        <v>60</v>
      </c>
      <c r="H307" t="s">
        <v>61</v>
      </c>
      <c r="I307" t="s"/>
      <c r="J307" t="s">
        <v>62</v>
      </c>
      <c r="K307" t="s"/>
      <c r="L307" t="s">
        <v>63</v>
      </c>
      <c r="M307" t="s"/>
      <c r="N307" t="s">
        <v>293</v>
      </c>
      <c r="O307" t="s">
        <v>65</v>
      </c>
      <c r="P307" t="s">
        <v>292</v>
      </c>
      <c r="Q307" t="s"/>
      <c r="R307" t="s">
        <v>89</v>
      </c>
      <c r="S307" t="s">
        <v>294</v>
      </c>
      <c r="T307" t="s">
        <v>68</v>
      </c>
      <c r="U307" t="s">
        <v>69</v>
      </c>
      <c r="V307" t="s"/>
      <c r="W307" t="s">
        <v>94</v>
      </c>
      <c r="X307" t="s"/>
      <c r="Y307" t="s">
        <v>71</v>
      </c>
      <c r="Z307">
        <f>HYPERLINK("https://hotel-media.eclerx.com/savepage/tk_15481383542183776_sr_1278.html","info")</f>
        <v/>
      </c>
      <c r="AA307" t="n">
        <v>-10132839</v>
      </c>
      <c r="AB307" t="s"/>
      <c r="AC307" t="s"/>
      <c r="AD307" t="s">
        <v>72</v>
      </c>
      <c r="AE307" t="s"/>
      <c r="AF307" t="s"/>
      <c r="AG307" t="s"/>
      <c r="AH307" t="s"/>
      <c r="AI307" t="s"/>
      <c r="AJ307" t="s"/>
      <c r="AK307" t="s">
        <v>73</v>
      </c>
      <c r="AL307" t="s"/>
      <c r="AM307" t="s"/>
      <c r="AN307" t="s"/>
      <c r="AO307" t="s"/>
      <c r="AP307" t="n">
        <v>39</v>
      </c>
      <c r="AQ307" t="s">
        <v>74</v>
      </c>
      <c r="AR307" t="s"/>
      <c r="AS307" t="s"/>
      <c r="AT307" t="s">
        <v>75</v>
      </c>
      <c r="AU307" t="s"/>
      <c r="AV307" t="s"/>
      <c r="AW307" t="s"/>
      <c r="AX307" t="s"/>
      <c r="AY307" t="n">
        <v>10132839</v>
      </c>
      <c r="AZ307" t="s"/>
      <c r="BA307" t="s"/>
      <c r="BB307" t="n">
        <v>21674</v>
      </c>
      <c r="BC307" t="s"/>
      <c r="BD307" t="s"/>
    </row>
    <row r="308" spans="1:56">
      <c r="A308" t="s">
        <v>56</v>
      </c>
      <c r="B308" t="s">
        <v>57</v>
      </c>
      <c r="C308" t="s">
        <v>58</v>
      </c>
      <c r="D308" t="n">
        <v>2</v>
      </c>
      <c r="E308" t="s">
        <v>292</v>
      </c>
      <c r="F308" t="n">
        <v>-1</v>
      </c>
      <c r="G308" t="s">
        <v>60</v>
      </c>
      <c r="H308" t="s">
        <v>61</v>
      </c>
      <c r="I308" t="s"/>
      <c r="J308" t="s">
        <v>62</v>
      </c>
      <c r="K308" t="s"/>
      <c r="L308" t="s">
        <v>63</v>
      </c>
      <c r="M308" t="s"/>
      <c r="N308" t="s">
        <v>293</v>
      </c>
      <c r="O308" t="s">
        <v>65</v>
      </c>
      <c r="P308" t="s">
        <v>292</v>
      </c>
      <c r="Q308" t="s"/>
      <c r="R308" t="s">
        <v>89</v>
      </c>
      <c r="S308" t="s">
        <v>294</v>
      </c>
      <c r="T308" t="s">
        <v>68</v>
      </c>
      <c r="U308" t="s">
        <v>69</v>
      </c>
      <c r="V308" t="s"/>
      <c r="W308" t="s">
        <v>94</v>
      </c>
      <c r="X308" t="s"/>
      <c r="Y308" t="s">
        <v>71</v>
      </c>
      <c r="Z308">
        <f>HYPERLINK("https://hotel-media.eclerx.com/savepage/tk_15481383542183776_sr_1278.html","info")</f>
        <v/>
      </c>
      <c r="AA308" t="n">
        <v>-547224</v>
      </c>
      <c r="AB308" t="s"/>
      <c r="AC308" t="s"/>
      <c r="AD308" t="s">
        <v>72</v>
      </c>
      <c r="AE308" t="s"/>
      <c r="AF308" t="s"/>
      <c r="AG308" t="s"/>
      <c r="AH308" t="s"/>
      <c r="AI308" t="s"/>
      <c r="AJ308" t="s"/>
      <c r="AK308" t="s">
        <v>73</v>
      </c>
      <c r="AL308" t="s"/>
      <c r="AM308" t="s"/>
      <c r="AN308" t="s"/>
      <c r="AO308" t="s"/>
      <c r="AP308" t="n">
        <v>39</v>
      </c>
      <c r="AQ308" t="s">
        <v>74</v>
      </c>
      <c r="AR308" t="s"/>
      <c r="AS308" t="s"/>
      <c r="AT308" t="s">
        <v>75</v>
      </c>
      <c r="AU308" t="s"/>
      <c r="AV308" t="s"/>
      <c r="AW308" t="s"/>
      <c r="AX308" t="s"/>
      <c r="AY308" t="n">
        <v>547224</v>
      </c>
      <c r="AZ308" t="s">
        <v>295</v>
      </c>
      <c r="BA308" t="s"/>
      <c r="BB308" t="n">
        <v>21674</v>
      </c>
      <c r="BC308" t="n">
        <v>46.2089011078645</v>
      </c>
      <c r="BD308" t="n">
        <v>46.2089011078645</v>
      </c>
    </row>
    <row r="309" spans="1:56">
      <c r="A309" t="s">
        <v>56</v>
      </c>
      <c r="B309" t="s">
        <v>57</v>
      </c>
      <c r="C309" t="s">
        <v>58</v>
      </c>
      <c r="D309" t="n">
        <v>2</v>
      </c>
      <c r="E309" t="s">
        <v>406</v>
      </c>
      <c r="F309" t="n">
        <v>-1</v>
      </c>
      <c r="G309" t="s">
        <v>60</v>
      </c>
      <c r="H309" t="s">
        <v>61</v>
      </c>
      <c r="I309" t="s"/>
      <c r="J309" t="s">
        <v>62</v>
      </c>
      <c r="K309" t="s"/>
      <c r="L309" t="s">
        <v>63</v>
      </c>
      <c r="M309" t="s"/>
      <c r="N309" t="s">
        <v>64</v>
      </c>
      <c r="O309" t="s">
        <v>65</v>
      </c>
      <c r="P309" t="s">
        <v>406</v>
      </c>
      <c r="Q309" t="s"/>
      <c r="R309" t="s">
        <v>97</v>
      </c>
      <c r="S309" t="s">
        <v>407</v>
      </c>
      <c r="T309" t="s">
        <v>68</v>
      </c>
      <c r="U309" t="s">
        <v>69</v>
      </c>
      <c r="V309" t="s"/>
      <c r="W309" t="s">
        <v>70</v>
      </c>
      <c r="X309" t="s"/>
      <c r="Y309" t="s">
        <v>71</v>
      </c>
      <c r="Z309">
        <f>HYPERLINK("https://hotel-media.eclerx.com/savepage/tk_15481383417647226_sr_1278.html","info")</f>
        <v/>
      </c>
      <c r="AA309" t="n">
        <v>-10132755</v>
      </c>
      <c r="AB309" t="s"/>
      <c r="AC309" t="s"/>
      <c r="AD309" t="s">
        <v>72</v>
      </c>
      <c r="AE309" t="s"/>
      <c r="AF309" t="s"/>
      <c r="AG309" t="s"/>
      <c r="AH309" t="s"/>
      <c r="AI309" t="s"/>
      <c r="AJ309" t="s"/>
      <c r="AK309" t="s">
        <v>73</v>
      </c>
      <c r="AL309" t="s"/>
      <c r="AM309" t="s"/>
      <c r="AN309" t="s"/>
      <c r="AO309" t="s"/>
      <c r="AP309" t="n">
        <v>20</v>
      </c>
      <c r="AQ309" t="s">
        <v>74</v>
      </c>
      <c r="AR309" t="s"/>
      <c r="AS309" t="s"/>
      <c r="AT309" t="s">
        <v>75</v>
      </c>
      <c r="AU309" t="s"/>
      <c r="AV309" t="s"/>
      <c r="AW309" t="s"/>
      <c r="AX309" t="s"/>
      <c r="AY309" t="n">
        <v>10132755</v>
      </c>
      <c r="AZ309" t="s"/>
      <c r="BA309" t="s"/>
      <c r="BB309" t="n">
        <v>200907</v>
      </c>
      <c r="BC309" t="n">
        <v>0</v>
      </c>
      <c r="BD309" t="n">
        <v>0</v>
      </c>
    </row>
    <row r="310" spans="1:56">
      <c r="A310" t="s">
        <v>56</v>
      </c>
      <c r="B310" t="s">
        <v>57</v>
      </c>
      <c r="C310" t="s">
        <v>58</v>
      </c>
      <c r="D310" t="n">
        <v>2</v>
      </c>
      <c r="E310" t="s">
        <v>184</v>
      </c>
      <c r="F310" t="n">
        <v>-1</v>
      </c>
      <c r="G310" t="s">
        <v>60</v>
      </c>
      <c r="H310" t="s">
        <v>61</v>
      </c>
      <c r="I310" t="s"/>
      <c r="J310" t="s">
        <v>62</v>
      </c>
      <c r="K310" t="s"/>
      <c r="L310" t="s">
        <v>63</v>
      </c>
      <c r="M310" t="s"/>
      <c r="N310" t="s">
        <v>185</v>
      </c>
      <c r="O310" t="s">
        <v>65</v>
      </c>
      <c r="P310" t="s">
        <v>184</v>
      </c>
      <c r="Q310" t="s"/>
      <c r="R310" t="s">
        <v>89</v>
      </c>
      <c r="S310" t="s">
        <v>186</v>
      </c>
      <c r="T310" t="s">
        <v>68</v>
      </c>
      <c r="U310" t="s">
        <v>69</v>
      </c>
      <c r="V310" t="s"/>
      <c r="W310" t="s">
        <v>70</v>
      </c>
      <c r="X310" t="s"/>
      <c r="Y310" t="s">
        <v>71</v>
      </c>
      <c r="Z310">
        <f>HYPERLINK("https://hotel-media.eclerx.com/savepage/tk_15481383522361977_sr_1278.html","info")</f>
        <v/>
      </c>
      <c r="AA310" t="n">
        <v>-10132819</v>
      </c>
      <c r="AB310" t="s"/>
      <c r="AC310" t="s"/>
      <c r="AD310" t="s">
        <v>72</v>
      </c>
      <c r="AE310" t="s"/>
      <c r="AF310" t="s"/>
      <c r="AG310" t="s"/>
      <c r="AH310" t="s"/>
      <c r="AI310" t="s"/>
      <c r="AJ310" t="s"/>
      <c r="AK310" t="s">
        <v>73</v>
      </c>
      <c r="AL310" t="s"/>
      <c r="AM310" t="s"/>
      <c r="AN310" t="s"/>
      <c r="AO310" t="s"/>
      <c r="AP310" t="n">
        <v>36</v>
      </c>
      <c r="AQ310" t="s">
        <v>74</v>
      </c>
      <c r="AR310" t="s"/>
      <c r="AS310" t="s"/>
      <c r="AT310" t="s">
        <v>75</v>
      </c>
      <c r="AU310" t="s"/>
      <c r="AV310" t="s"/>
      <c r="AW310" t="s"/>
      <c r="AX310" t="s"/>
      <c r="AY310" t="n">
        <v>10132819</v>
      </c>
      <c r="AZ310" t="s"/>
      <c r="BA310" t="s"/>
      <c r="BB310" t="n">
        <v>46344</v>
      </c>
      <c r="BC310" t="s"/>
      <c r="BD310" t="s"/>
    </row>
    <row r="311" spans="1:56">
      <c r="A311" t="s">
        <v>56</v>
      </c>
      <c r="B311" t="s">
        <v>57</v>
      </c>
      <c r="C311" t="s">
        <v>58</v>
      </c>
      <c r="D311" t="n">
        <v>2</v>
      </c>
      <c r="E311" t="s">
        <v>184</v>
      </c>
      <c r="F311" t="n">
        <v>-1</v>
      </c>
      <c r="G311" t="s">
        <v>60</v>
      </c>
      <c r="H311" t="s">
        <v>61</v>
      </c>
      <c r="I311" t="s"/>
      <c r="J311" t="s">
        <v>62</v>
      </c>
      <c r="K311" t="s"/>
      <c r="L311" t="s">
        <v>63</v>
      </c>
      <c r="M311" t="s"/>
      <c r="N311" t="s">
        <v>185</v>
      </c>
      <c r="O311" t="s">
        <v>65</v>
      </c>
      <c r="P311" t="s">
        <v>184</v>
      </c>
      <c r="Q311" t="s"/>
      <c r="R311" t="s">
        <v>89</v>
      </c>
      <c r="S311" t="s">
        <v>186</v>
      </c>
      <c r="T311" t="s">
        <v>68</v>
      </c>
      <c r="U311" t="s">
        <v>69</v>
      </c>
      <c r="V311" t="s"/>
      <c r="W311" t="s">
        <v>70</v>
      </c>
      <c r="X311" t="s"/>
      <c r="Y311" t="s">
        <v>71</v>
      </c>
      <c r="Z311">
        <f>HYPERLINK("https://hotel-media.eclerx.com/savepage/tk_15481383522361977_sr_1278.html","info")</f>
        <v/>
      </c>
      <c r="AA311" t="n">
        <v>-1773054</v>
      </c>
      <c r="AB311" t="s"/>
      <c r="AC311" t="s"/>
      <c r="AD311" t="s">
        <v>72</v>
      </c>
      <c r="AE311" t="s"/>
      <c r="AF311" t="s"/>
      <c r="AG311" t="s"/>
      <c r="AH311" t="s"/>
      <c r="AI311" t="s"/>
      <c r="AJ311" t="s"/>
      <c r="AK311" t="s">
        <v>73</v>
      </c>
      <c r="AL311" t="s"/>
      <c r="AM311" t="s"/>
      <c r="AN311" t="s"/>
      <c r="AO311" t="s"/>
      <c r="AP311" t="n">
        <v>36</v>
      </c>
      <c r="AQ311" t="s">
        <v>74</v>
      </c>
      <c r="AR311" t="s"/>
      <c r="AS311" t="s"/>
      <c r="AT311" t="s">
        <v>75</v>
      </c>
      <c r="AU311" t="s"/>
      <c r="AV311" t="s"/>
      <c r="AW311" t="s"/>
      <c r="AX311" t="s"/>
      <c r="AY311" t="n">
        <v>1773054</v>
      </c>
      <c r="AZ311" t="s">
        <v>187</v>
      </c>
      <c r="BA311" t="s"/>
      <c r="BB311" t="n">
        <v>46344</v>
      </c>
      <c r="BC311" t="n">
        <v>46.21513099546802</v>
      </c>
      <c r="BD311" t="n">
        <v>46.21513099546802</v>
      </c>
    </row>
    <row r="312" spans="1:56">
      <c r="A312" t="s">
        <v>56</v>
      </c>
      <c r="B312" t="s">
        <v>57</v>
      </c>
      <c r="C312" t="s">
        <v>58</v>
      </c>
      <c r="D312" t="n">
        <v>2</v>
      </c>
      <c r="E312" t="s">
        <v>408</v>
      </c>
      <c r="F312" t="n">
        <v>-1</v>
      </c>
      <c r="G312" t="s">
        <v>60</v>
      </c>
      <c r="H312" t="s">
        <v>61</v>
      </c>
      <c r="I312" t="s"/>
      <c r="J312" t="s">
        <v>62</v>
      </c>
      <c r="K312" t="s"/>
      <c r="L312" t="s">
        <v>63</v>
      </c>
      <c r="M312" t="s"/>
      <c r="N312" t="s">
        <v>64</v>
      </c>
      <c r="O312" t="s">
        <v>65</v>
      </c>
      <c r="P312" t="s">
        <v>408</v>
      </c>
      <c r="Q312" t="s"/>
      <c r="R312" t="s">
        <v>89</v>
      </c>
      <c r="S312" t="s">
        <v>409</v>
      </c>
      <c r="T312" t="s">
        <v>68</v>
      </c>
      <c r="U312" t="s">
        <v>69</v>
      </c>
      <c r="V312" t="s"/>
      <c r="W312" t="s">
        <v>94</v>
      </c>
      <c r="X312" t="s"/>
      <c r="Y312" t="s">
        <v>71</v>
      </c>
      <c r="Z312">
        <f>HYPERLINK("https://hotel-media.eclerx.com/savepage/tk_15481383620754263_sr_1278.html","info")</f>
        <v/>
      </c>
      <c r="AA312" t="n">
        <v>-10132870</v>
      </c>
      <c r="AB312" t="s"/>
      <c r="AC312" t="s"/>
      <c r="AD312" t="s">
        <v>72</v>
      </c>
      <c r="AE312" t="s"/>
      <c r="AF312" t="s"/>
      <c r="AG312" t="s"/>
      <c r="AH312" t="s"/>
      <c r="AI312" t="s"/>
      <c r="AJ312" t="s"/>
      <c r="AK312" t="s">
        <v>73</v>
      </c>
      <c r="AL312" t="s"/>
      <c r="AM312" t="s"/>
      <c r="AN312" t="s"/>
      <c r="AO312" t="s"/>
      <c r="AP312" t="n">
        <v>51</v>
      </c>
      <c r="AQ312" t="s">
        <v>74</v>
      </c>
      <c r="AR312" t="s"/>
      <c r="AS312" t="s"/>
      <c r="AT312" t="s">
        <v>75</v>
      </c>
      <c r="AU312" t="s"/>
      <c r="AV312" t="s"/>
      <c r="AW312" t="s"/>
      <c r="AX312" t="s"/>
      <c r="AY312" t="n">
        <v>10132870</v>
      </c>
      <c r="AZ312" t="s"/>
      <c r="BA312" t="s"/>
      <c r="BB312" t="n">
        <v>65132</v>
      </c>
      <c r="BC312" t="s"/>
      <c r="BD312" t="s"/>
    </row>
    <row r="313" spans="1:56">
      <c r="A313" t="s">
        <v>56</v>
      </c>
      <c r="B313" t="s">
        <v>57</v>
      </c>
      <c r="C313" t="s">
        <v>58</v>
      </c>
      <c r="D313" t="n">
        <v>2</v>
      </c>
      <c r="E313" t="s">
        <v>408</v>
      </c>
      <c r="F313" t="n">
        <v>-1</v>
      </c>
      <c r="G313" t="s">
        <v>60</v>
      </c>
      <c r="H313" t="s">
        <v>61</v>
      </c>
      <c r="I313" t="s"/>
      <c r="J313" t="s">
        <v>62</v>
      </c>
      <c r="K313" t="s"/>
      <c r="L313" t="s">
        <v>63</v>
      </c>
      <c r="M313" t="s"/>
      <c r="N313" t="s">
        <v>64</v>
      </c>
      <c r="O313" t="s">
        <v>65</v>
      </c>
      <c r="P313" t="s">
        <v>408</v>
      </c>
      <c r="Q313" t="s"/>
      <c r="R313" t="s">
        <v>89</v>
      </c>
      <c r="S313" t="s">
        <v>409</v>
      </c>
      <c r="T313" t="s">
        <v>68</v>
      </c>
      <c r="U313" t="s">
        <v>69</v>
      </c>
      <c r="V313" t="s"/>
      <c r="W313" t="s">
        <v>94</v>
      </c>
      <c r="X313" t="s"/>
      <c r="Y313" t="s">
        <v>71</v>
      </c>
      <c r="Z313">
        <f>HYPERLINK("https://hotel-media.eclerx.com/savepage/tk_15481383620754263_sr_1278.html","info")</f>
        <v/>
      </c>
      <c r="AA313" t="n">
        <v>-528803</v>
      </c>
      <c r="AB313" t="s"/>
      <c r="AC313" t="s"/>
      <c r="AD313" t="s">
        <v>72</v>
      </c>
      <c r="AE313" t="s"/>
      <c r="AF313" t="s"/>
      <c r="AG313" t="s"/>
      <c r="AH313" t="s"/>
      <c r="AI313" t="s"/>
      <c r="AJ313" t="s"/>
      <c r="AK313" t="s">
        <v>73</v>
      </c>
      <c r="AL313" t="s"/>
      <c r="AM313" t="s"/>
      <c r="AN313" t="s"/>
      <c r="AO313" t="s"/>
      <c r="AP313" t="n">
        <v>51</v>
      </c>
      <c r="AQ313" t="s">
        <v>74</v>
      </c>
      <c r="AR313" t="s"/>
      <c r="AS313" t="s"/>
      <c r="AT313" t="s">
        <v>75</v>
      </c>
      <c r="AU313" t="s"/>
      <c r="AV313" t="s"/>
      <c r="AW313" t="s"/>
      <c r="AX313" t="s"/>
      <c r="AY313" t="n">
        <v>528803</v>
      </c>
      <c r="AZ313" t="s">
        <v>410</v>
      </c>
      <c r="BA313" t="s"/>
      <c r="BB313" t="n">
        <v>65132</v>
      </c>
      <c r="BC313" t="n">
        <v>46.2084918204385</v>
      </c>
      <c r="BD313" t="n">
        <v>46.2084918204385</v>
      </c>
    </row>
    <row r="314" spans="1:56">
      <c r="A314" t="s">
        <v>56</v>
      </c>
      <c r="B314" t="s">
        <v>57</v>
      </c>
      <c r="C314" t="s">
        <v>58</v>
      </c>
      <c r="D314" t="n">
        <v>2</v>
      </c>
      <c r="E314" t="s">
        <v>411</v>
      </c>
      <c r="F314" t="n">
        <v>-1</v>
      </c>
      <c r="G314" t="s">
        <v>60</v>
      </c>
      <c r="H314" t="s">
        <v>61</v>
      </c>
      <c r="I314" t="s"/>
      <c r="J314" t="s">
        <v>62</v>
      </c>
      <c r="K314" t="s"/>
      <c r="L314" t="s">
        <v>63</v>
      </c>
      <c r="M314" t="s"/>
      <c r="N314" t="s">
        <v>78</v>
      </c>
      <c r="O314" t="s">
        <v>65</v>
      </c>
      <c r="P314" t="s">
        <v>411</v>
      </c>
      <c r="Q314" t="s"/>
      <c r="R314" t="s">
        <v>79</v>
      </c>
      <c r="S314" t="s">
        <v>412</v>
      </c>
      <c r="T314" t="s">
        <v>68</v>
      </c>
      <c r="U314" t="s">
        <v>69</v>
      </c>
      <c r="V314" t="s"/>
      <c r="W314" t="s">
        <v>70</v>
      </c>
      <c r="X314" t="s"/>
      <c r="Y314" t="s">
        <v>71</v>
      </c>
      <c r="Z314">
        <f>HYPERLINK("https://hotel-media.eclerx.com/savepage/tk_154813848254853_sr_1278.html","info")</f>
        <v/>
      </c>
      <c r="AA314" t="n">
        <v>-10132843</v>
      </c>
      <c r="AB314" t="s"/>
      <c r="AC314" t="s"/>
      <c r="AD314" t="s">
        <v>72</v>
      </c>
      <c r="AE314" t="s"/>
      <c r="AF314" t="s"/>
      <c r="AG314" t="s"/>
      <c r="AH314" t="s"/>
      <c r="AI314" t="s"/>
      <c r="AJ314" t="s"/>
      <c r="AK314" t="s">
        <v>73</v>
      </c>
      <c r="AL314" t="s"/>
      <c r="AM314" t="s"/>
      <c r="AN314" t="s"/>
      <c r="AO314" t="s"/>
      <c r="AP314" t="n">
        <v>235</v>
      </c>
      <c r="AQ314" t="s">
        <v>74</v>
      </c>
      <c r="AR314" t="s"/>
      <c r="AS314" t="s"/>
      <c r="AT314" t="s">
        <v>75</v>
      </c>
      <c r="AU314" t="s"/>
      <c r="AV314" t="s"/>
      <c r="AW314" t="s"/>
      <c r="AX314" t="s"/>
      <c r="AY314" t="n">
        <v>10132843</v>
      </c>
      <c r="AZ314" t="s"/>
      <c r="BA314" t="s"/>
      <c r="BB314" t="n">
        <v>65250</v>
      </c>
      <c r="BC314" t="s"/>
      <c r="BD314" t="s"/>
    </row>
    <row r="315" spans="1:56">
      <c r="A315" t="s">
        <v>56</v>
      </c>
      <c r="B315" t="s">
        <v>57</v>
      </c>
      <c r="C315" t="s">
        <v>58</v>
      </c>
      <c r="D315" t="n">
        <v>2</v>
      </c>
      <c r="E315" t="s">
        <v>411</v>
      </c>
      <c r="F315" t="n">
        <v>-1</v>
      </c>
      <c r="G315" t="s">
        <v>60</v>
      </c>
      <c r="H315" t="s">
        <v>61</v>
      </c>
      <c r="I315" t="s"/>
      <c r="J315" t="s">
        <v>62</v>
      </c>
      <c r="K315" t="s"/>
      <c r="L315" t="s">
        <v>63</v>
      </c>
      <c r="M315" t="s"/>
      <c r="N315" t="s">
        <v>78</v>
      </c>
      <c r="O315" t="s">
        <v>65</v>
      </c>
      <c r="P315" t="s">
        <v>411</v>
      </c>
      <c r="Q315" t="s"/>
      <c r="R315" t="s">
        <v>79</v>
      </c>
      <c r="S315" t="s">
        <v>412</v>
      </c>
      <c r="T315" t="s">
        <v>68</v>
      </c>
      <c r="U315" t="s">
        <v>69</v>
      </c>
      <c r="V315" t="s"/>
      <c r="W315" t="s">
        <v>70</v>
      </c>
      <c r="X315" t="s"/>
      <c r="Y315" t="s">
        <v>71</v>
      </c>
      <c r="Z315">
        <f>HYPERLINK("https://hotel-media.eclerx.com/savepage/tk_154813848254853_sr_1278.html","info")</f>
        <v/>
      </c>
      <c r="AA315" t="n">
        <v>-528792</v>
      </c>
      <c r="AB315" t="s"/>
      <c r="AC315" t="s"/>
      <c r="AD315" t="s">
        <v>72</v>
      </c>
      <c r="AE315" t="s"/>
      <c r="AF315" t="s"/>
      <c r="AG315" t="s"/>
      <c r="AH315" t="s"/>
      <c r="AI315" t="s"/>
      <c r="AJ315" t="s"/>
      <c r="AK315" t="s">
        <v>73</v>
      </c>
      <c r="AL315" t="s"/>
      <c r="AM315" t="s"/>
      <c r="AN315" t="s"/>
      <c r="AO315" t="s"/>
      <c r="AP315" t="n">
        <v>235</v>
      </c>
      <c r="AQ315" t="s">
        <v>74</v>
      </c>
      <c r="AR315" t="s"/>
      <c r="AS315" t="s"/>
      <c r="AT315" t="s">
        <v>75</v>
      </c>
      <c r="AU315" t="s"/>
      <c r="AV315" t="s"/>
      <c r="AW315" t="s"/>
      <c r="AX315" t="s"/>
      <c r="AY315" t="n">
        <v>528792</v>
      </c>
      <c r="AZ315" t="s">
        <v>413</v>
      </c>
      <c r="BA315" t="s"/>
      <c r="BB315" t="n">
        <v>65250</v>
      </c>
      <c r="BC315" t="n">
        <v>46.2075006083217</v>
      </c>
      <c r="BD315" t="n">
        <v>46.2075006083217</v>
      </c>
    </row>
    <row r="316" spans="1:56">
      <c r="A316" t="s">
        <v>56</v>
      </c>
      <c r="B316" t="s">
        <v>57</v>
      </c>
      <c r="C316" t="s">
        <v>58</v>
      </c>
      <c r="D316" t="n">
        <v>2</v>
      </c>
      <c r="E316" t="s">
        <v>414</v>
      </c>
      <c r="F316" t="n">
        <v>-1</v>
      </c>
      <c r="G316" t="s">
        <v>60</v>
      </c>
      <c r="H316" t="s">
        <v>61</v>
      </c>
      <c r="I316" t="s"/>
      <c r="J316" t="s">
        <v>62</v>
      </c>
      <c r="K316" t="s"/>
      <c r="L316" t="s">
        <v>63</v>
      </c>
      <c r="M316" t="s"/>
      <c r="N316" t="s">
        <v>101</v>
      </c>
      <c r="O316" t="s">
        <v>65</v>
      </c>
      <c r="P316" t="s">
        <v>414</v>
      </c>
      <c r="Q316" t="s"/>
      <c r="R316" t="s">
        <v>129</v>
      </c>
      <c r="S316" t="s">
        <v>231</v>
      </c>
      <c r="T316" t="s">
        <v>68</v>
      </c>
      <c r="U316" t="s">
        <v>69</v>
      </c>
      <c r="V316" t="s"/>
      <c r="W316" t="s">
        <v>70</v>
      </c>
      <c r="X316" t="s"/>
      <c r="Y316" t="s">
        <v>71</v>
      </c>
      <c r="Z316">
        <f>HYPERLINK("https://hotel-media.eclerx.com/savepage/tk_15481384281672683_sr_1278.html","info")</f>
        <v/>
      </c>
      <c r="AA316" t="n">
        <v>-10132885</v>
      </c>
      <c r="AB316" t="s"/>
      <c r="AC316" t="s"/>
      <c r="AD316" t="s">
        <v>72</v>
      </c>
      <c r="AE316" t="s"/>
      <c r="AF316" t="s"/>
      <c r="AG316" t="s"/>
      <c r="AH316" t="s"/>
      <c r="AI316" t="s"/>
      <c r="AJ316" t="s"/>
      <c r="AK316" t="s">
        <v>73</v>
      </c>
      <c r="AL316" t="s"/>
      <c r="AM316" t="s"/>
      <c r="AN316" t="s"/>
      <c r="AO316" t="s"/>
      <c r="AP316" t="n">
        <v>152</v>
      </c>
      <c r="AQ316" t="s">
        <v>74</v>
      </c>
      <c r="AR316" t="s"/>
      <c r="AS316" t="s"/>
      <c r="AT316" t="s">
        <v>75</v>
      </c>
      <c r="AU316" t="s"/>
      <c r="AV316" t="s"/>
      <c r="AW316" t="s"/>
      <c r="AX316" t="s"/>
      <c r="AY316" t="n">
        <v>10132885</v>
      </c>
      <c r="AZ316" t="s"/>
      <c r="BA316" t="s"/>
      <c r="BB316" t="n">
        <v>549529</v>
      </c>
      <c r="BC316" t="s"/>
      <c r="BD316" t="s"/>
    </row>
    <row r="317" spans="1:56">
      <c r="A317" t="s">
        <v>56</v>
      </c>
      <c r="B317" t="s">
        <v>57</v>
      </c>
      <c r="C317" t="s">
        <v>58</v>
      </c>
      <c r="D317" t="n">
        <v>2</v>
      </c>
      <c r="E317" t="s">
        <v>414</v>
      </c>
      <c r="F317" t="n">
        <v>-1</v>
      </c>
      <c r="G317" t="s">
        <v>60</v>
      </c>
      <c r="H317" t="s">
        <v>61</v>
      </c>
      <c r="I317" t="s"/>
      <c r="J317" t="s">
        <v>62</v>
      </c>
      <c r="K317" t="s"/>
      <c r="L317" t="s">
        <v>63</v>
      </c>
      <c r="M317" t="s"/>
      <c r="N317" t="s">
        <v>101</v>
      </c>
      <c r="O317" t="s">
        <v>65</v>
      </c>
      <c r="P317" t="s">
        <v>414</v>
      </c>
      <c r="Q317" t="s"/>
      <c r="R317" t="s">
        <v>129</v>
      </c>
      <c r="S317" t="s">
        <v>231</v>
      </c>
      <c r="T317" t="s">
        <v>68</v>
      </c>
      <c r="U317" t="s">
        <v>69</v>
      </c>
      <c r="V317" t="s"/>
      <c r="W317" t="s">
        <v>70</v>
      </c>
      <c r="X317" t="s"/>
      <c r="Y317" t="s">
        <v>71</v>
      </c>
      <c r="Z317">
        <f>HYPERLINK("https://hotel-media.eclerx.com/savepage/tk_15481384281672683_sr_1278.html","info")</f>
        <v/>
      </c>
      <c r="AA317" t="n">
        <v>-5148955</v>
      </c>
      <c r="AB317" t="s"/>
      <c r="AC317" t="s"/>
      <c r="AD317" t="s">
        <v>72</v>
      </c>
      <c r="AE317" t="s"/>
      <c r="AF317" t="s"/>
      <c r="AG317" t="s"/>
      <c r="AH317" t="s"/>
      <c r="AI317" t="s"/>
      <c r="AJ317" t="s"/>
      <c r="AK317" t="s">
        <v>73</v>
      </c>
      <c r="AL317" t="s"/>
      <c r="AM317" t="s"/>
      <c r="AN317" t="s"/>
      <c r="AO317" t="s"/>
      <c r="AP317" t="n">
        <v>152</v>
      </c>
      <c r="AQ317" t="s">
        <v>74</v>
      </c>
      <c r="AR317" t="s"/>
      <c r="AS317" t="s"/>
      <c r="AT317" t="s">
        <v>75</v>
      </c>
      <c r="AU317" t="s"/>
      <c r="AV317" t="s"/>
      <c r="AW317" t="s"/>
      <c r="AX317" t="s"/>
      <c r="AY317" t="n">
        <v>5148955</v>
      </c>
      <c r="AZ317" t="s">
        <v>415</v>
      </c>
      <c r="BA317" t="s"/>
      <c r="BB317" t="n">
        <v>549529</v>
      </c>
      <c r="BC317" t="n">
        <v>46.2205154531122</v>
      </c>
      <c r="BD317" t="n">
        <v>46.2205154531122</v>
      </c>
    </row>
    <row r="318" spans="1:56">
      <c r="A318" t="s">
        <v>56</v>
      </c>
      <c r="B318" t="s">
        <v>57</v>
      </c>
      <c r="C318" t="s">
        <v>58</v>
      </c>
      <c r="D318" t="n">
        <v>2</v>
      </c>
      <c r="E318" t="s">
        <v>404</v>
      </c>
      <c r="F318" t="n">
        <v>-1</v>
      </c>
      <c r="G318" t="s">
        <v>60</v>
      </c>
      <c r="H318" t="s">
        <v>61</v>
      </c>
      <c r="I318" t="s"/>
      <c r="J318" t="s">
        <v>62</v>
      </c>
      <c r="K318" t="s"/>
      <c r="L318" t="s">
        <v>63</v>
      </c>
      <c r="M318" t="s"/>
      <c r="N318" t="s">
        <v>64</v>
      </c>
      <c r="O318" t="s">
        <v>65</v>
      </c>
      <c r="P318" t="s">
        <v>404</v>
      </c>
      <c r="Q318" t="s"/>
      <c r="R318" t="s">
        <v>89</v>
      </c>
      <c r="S318" t="s">
        <v>377</v>
      </c>
      <c r="T318" t="s">
        <v>68</v>
      </c>
      <c r="U318" t="s">
        <v>69</v>
      </c>
      <c r="V318" t="s"/>
      <c r="W318" t="s">
        <v>94</v>
      </c>
      <c r="X318" t="s"/>
      <c r="Y318" t="s">
        <v>71</v>
      </c>
      <c r="Z318">
        <f>HYPERLINK("https://hotel-media.eclerx.com/savepage/tk_15481384478082173_sr_1278.html","info")</f>
        <v/>
      </c>
      <c r="AA318" t="n">
        <v>-10132872</v>
      </c>
      <c r="AB318" t="s"/>
      <c r="AC318" t="s"/>
      <c r="AD318" t="s">
        <v>72</v>
      </c>
      <c r="AE318" t="s"/>
      <c r="AF318" t="s"/>
      <c r="AG318" t="s"/>
      <c r="AH318" t="s"/>
      <c r="AI318" t="s"/>
      <c r="AJ318" t="s"/>
      <c r="AK318" t="s">
        <v>73</v>
      </c>
      <c r="AL318" t="s"/>
      <c r="AM318" t="s"/>
      <c r="AN318" t="s"/>
      <c r="AO318" t="s"/>
      <c r="AP318" t="n">
        <v>182</v>
      </c>
      <c r="AQ318" t="s">
        <v>74</v>
      </c>
      <c r="AR318" t="s"/>
      <c r="AS318" t="s"/>
      <c r="AT318" t="s">
        <v>75</v>
      </c>
      <c r="AU318" t="s"/>
      <c r="AV318" t="s"/>
      <c r="AW318" t="s"/>
      <c r="AX318" t="s"/>
      <c r="AY318" t="n">
        <v>10132872</v>
      </c>
      <c r="AZ318" t="s"/>
      <c r="BA318" t="s"/>
      <c r="BB318" t="n">
        <v>68455</v>
      </c>
      <c r="BC318" t="s"/>
      <c r="BD318" t="s"/>
    </row>
    <row r="319" spans="1:56">
      <c r="A319" t="s">
        <v>56</v>
      </c>
      <c r="B319" t="s">
        <v>57</v>
      </c>
      <c r="C319" t="s">
        <v>58</v>
      </c>
      <c r="D319" t="n">
        <v>2</v>
      </c>
      <c r="E319" t="s">
        <v>404</v>
      </c>
      <c r="F319" t="n">
        <v>-1</v>
      </c>
      <c r="G319" t="s">
        <v>60</v>
      </c>
      <c r="H319" t="s">
        <v>61</v>
      </c>
      <c r="I319" t="s"/>
      <c r="J319" t="s">
        <v>62</v>
      </c>
      <c r="K319" t="s"/>
      <c r="L319" t="s">
        <v>63</v>
      </c>
      <c r="M319" t="s"/>
      <c r="N319" t="s">
        <v>64</v>
      </c>
      <c r="O319" t="s">
        <v>65</v>
      </c>
      <c r="P319" t="s">
        <v>404</v>
      </c>
      <c r="Q319" t="s"/>
      <c r="R319" t="s">
        <v>89</v>
      </c>
      <c r="S319" t="s">
        <v>377</v>
      </c>
      <c r="T319" t="s">
        <v>68</v>
      </c>
      <c r="U319" t="s">
        <v>69</v>
      </c>
      <c r="V319" t="s"/>
      <c r="W319" t="s">
        <v>94</v>
      </c>
      <c r="X319" t="s"/>
      <c r="Y319" t="s">
        <v>71</v>
      </c>
      <c r="Z319">
        <f>HYPERLINK("https://hotel-media.eclerx.com/savepage/tk_15481384478082173_sr_1278.html","info")</f>
        <v/>
      </c>
      <c r="AA319" t="n">
        <v>-2119379</v>
      </c>
      <c r="AB319" t="s"/>
      <c r="AC319" t="s"/>
      <c r="AD319" t="s">
        <v>72</v>
      </c>
      <c r="AE319" t="s"/>
      <c r="AF319" t="s"/>
      <c r="AG319" t="s"/>
      <c r="AH319" t="s"/>
      <c r="AI319" t="s"/>
      <c r="AJ319" t="s"/>
      <c r="AK319" t="s">
        <v>73</v>
      </c>
      <c r="AL319" t="s"/>
      <c r="AM319" t="s"/>
      <c r="AN319" t="s"/>
      <c r="AO319" t="s"/>
      <c r="AP319" t="n">
        <v>182</v>
      </c>
      <c r="AQ319" t="s">
        <v>74</v>
      </c>
      <c r="AR319" t="s"/>
      <c r="AS319" t="s"/>
      <c r="AT319" t="s">
        <v>75</v>
      </c>
      <c r="AU319" t="s"/>
      <c r="AV319" t="s"/>
      <c r="AW319" t="s"/>
      <c r="AX319" t="s"/>
      <c r="AY319" t="n">
        <v>2119379</v>
      </c>
      <c r="AZ319" t="s">
        <v>405</v>
      </c>
      <c r="BA319" t="s"/>
      <c r="BB319" t="n">
        <v>68455</v>
      </c>
      <c r="BC319" t="n">
        <v>46.21001201550479</v>
      </c>
      <c r="BD319" t="n">
        <v>46.21001201550479</v>
      </c>
    </row>
    <row r="320" spans="1:56">
      <c r="A320" t="s">
        <v>56</v>
      </c>
      <c r="B320" t="s">
        <v>57</v>
      </c>
      <c r="C320" t="s">
        <v>58</v>
      </c>
      <c r="D320" t="n">
        <v>2</v>
      </c>
      <c r="E320" t="s">
        <v>416</v>
      </c>
      <c r="F320" t="n">
        <v>-1</v>
      </c>
      <c r="G320" t="s">
        <v>60</v>
      </c>
      <c r="H320" t="s">
        <v>61</v>
      </c>
      <c r="I320" t="s"/>
      <c r="J320" t="s">
        <v>62</v>
      </c>
      <c r="K320" t="s"/>
      <c r="L320" t="s">
        <v>63</v>
      </c>
      <c r="M320" t="s"/>
      <c r="N320" t="s">
        <v>64</v>
      </c>
      <c r="O320" t="s">
        <v>65</v>
      </c>
      <c r="P320" t="s">
        <v>416</v>
      </c>
      <c r="Q320" t="s"/>
      <c r="R320" t="s">
        <v>89</v>
      </c>
      <c r="S320" t="s">
        <v>417</v>
      </c>
      <c r="T320" t="s">
        <v>68</v>
      </c>
      <c r="U320" t="s">
        <v>69</v>
      </c>
      <c r="V320" t="s"/>
      <c r="W320" t="s">
        <v>94</v>
      </c>
      <c r="X320" t="s"/>
      <c r="Y320" t="s">
        <v>71</v>
      </c>
      <c r="Z320">
        <f>HYPERLINK("https://hotel-media.eclerx.com/savepage/tk_1548138469430472_sr_1278.html","info")</f>
        <v/>
      </c>
      <c r="AA320" t="n">
        <v>-10132751</v>
      </c>
      <c r="AB320" t="s"/>
      <c r="AC320" t="s"/>
      <c r="AD320" t="s">
        <v>72</v>
      </c>
      <c r="AE320" t="s"/>
      <c r="AF320" t="s"/>
      <c r="AG320" t="s"/>
      <c r="AH320" t="s"/>
      <c r="AI320" t="s"/>
      <c r="AJ320" t="s"/>
      <c r="AK320" t="s">
        <v>73</v>
      </c>
      <c r="AL320" t="s"/>
      <c r="AM320" t="s"/>
      <c r="AN320" t="s"/>
      <c r="AO320" t="s"/>
      <c r="AP320" t="n">
        <v>215</v>
      </c>
      <c r="AQ320" t="s">
        <v>74</v>
      </c>
      <c r="AR320" t="s"/>
      <c r="AS320" t="s"/>
      <c r="AT320" t="s">
        <v>75</v>
      </c>
      <c r="AU320" t="s"/>
      <c r="AV320" t="s"/>
      <c r="AW320" t="s"/>
      <c r="AX320" t="s"/>
      <c r="AY320" t="n">
        <v>10132751</v>
      </c>
      <c r="AZ320" t="s"/>
      <c r="BA320" t="s"/>
      <c r="BB320" t="n">
        <v>1135903</v>
      </c>
      <c r="BC320" t="n">
        <v>0</v>
      </c>
      <c r="BD320" t="n">
        <v>0</v>
      </c>
    </row>
    <row r="321" spans="1:56">
      <c r="A321" t="s">
        <v>56</v>
      </c>
      <c r="B321" t="s">
        <v>57</v>
      </c>
      <c r="C321" t="s">
        <v>58</v>
      </c>
      <c r="D321" t="n">
        <v>2</v>
      </c>
      <c r="E321" t="s">
        <v>315</v>
      </c>
      <c r="F321" t="n">
        <v>-1</v>
      </c>
      <c r="G321" t="s">
        <v>60</v>
      </c>
      <c r="H321" t="s">
        <v>61</v>
      </c>
      <c r="I321" t="s"/>
      <c r="J321" t="s">
        <v>62</v>
      </c>
      <c r="K321" t="s"/>
      <c r="L321" t="s">
        <v>63</v>
      </c>
      <c r="M321" t="s"/>
      <c r="N321" t="s">
        <v>101</v>
      </c>
      <c r="O321" t="s">
        <v>65</v>
      </c>
      <c r="P321" t="s">
        <v>315</v>
      </c>
      <c r="Q321" t="s"/>
      <c r="R321" t="s">
        <v>63</v>
      </c>
      <c r="S321" t="s">
        <v>263</v>
      </c>
      <c r="T321" t="s">
        <v>68</v>
      </c>
      <c r="U321" t="s">
        <v>69</v>
      </c>
      <c r="V321" t="s"/>
      <c r="W321" t="s">
        <v>94</v>
      </c>
      <c r="X321" t="s"/>
      <c r="Y321" t="s">
        <v>71</v>
      </c>
      <c r="Z321">
        <f>HYPERLINK("https://hotel-media.eclerx.com/savepage/tk_15481384020441115_sr_1278.html","info")</f>
        <v/>
      </c>
      <c r="AA321" t="n">
        <v>-2119422</v>
      </c>
      <c r="AB321" t="s"/>
      <c r="AC321" t="s"/>
      <c r="AD321" t="s">
        <v>72</v>
      </c>
      <c r="AE321" t="s"/>
      <c r="AF321" t="s"/>
      <c r="AG321" t="s"/>
      <c r="AH321" t="s"/>
      <c r="AI321" t="s"/>
      <c r="AJ321" t="s"/>
      <c r="AK321" t="s">
        <v>73</v>
      </c>
      <c r="AL321" t="s"/>
      <c r="AM321" t="s"/>
      <c r="AN321" t="s"/>
      <c r="AO321" t="s"/>
      <c r="AP321" t="n">
        <v>112</v>
      </c>
      <c r="AQ321" t="s">
        <v>74</v>
      </c>
      <c r="AR321" t="s"/>
      <c r="AS321" t="s"/>
      <c r="AT321" t="s">
        <v>75</v>
      </c>
      <c r="AU321" t="s"/>
      <c r="AV321" t="s"/>
      <c r="AW321" t="s"/>
      <c r="AX321" t="s"/>
      <c r="AY321" t="n">
        <v>2119422</v>
      </c>
      <c r="AZ321" t="s">
        <v>316</v>
      </c>
      <c r="BA321" t="s"/>
      <c r="BB321" t="n">
        <v>245908</v>
      </c>
      <c r="BC321" t="n">
        <v>46.19713051481092</v>
      </c>
      <c r="BD321" t="n">
        <v>46.19713051481092</v>
      </c>
    </row>
    <row r="322" spans="1:56">
      <c r="A322" t="s">
        <v>56</v>
      </c>
      <c r="B322" t="s">
        <v>57</v>
      </c>
      <c r="C322" t="s">
        <v>58</v>
      </c>
      <c r="D322" t="n">
        <v>2</v>
      </c>
      <c r="E322" t="s">
        <v>315</v>
      </c>
      <c r="F322" t="n">
        <v>-1</v>
      </c>
      <c r="G322" t="s">
        <v>60</v>
      </c>
      <c r="H322" t="s">
        <v>61</v>
      </c>
      <c r="I322" t="s"/>
      <c r="J322" t="s">
        <v>62</v>
      </c>
      <c r="K322" t="s"/>
      <c r="L322" t="s">
        <v>63</v>
      </c>
      <c r="M322" t="s"/>
      <c r="N322" t="s">
        <v>101</v>
      </c>
      <c r="O322" t="s">
        <v>65</v>
      </c>
      <c r="P322" t="s">
        <v>315</v>
      </c>
      <c r="Q322" t="s"/>
      <c r="R322" t="s">
        <v>63</v>
      </c>
      <c r="S322" t="s">
        <v>263</v>
      </c>
      <c r="T322" t="s">
        <v>68</v>
      </c>
      <c r="U322" t="s">
        <v>69</v>
      </c>
      <c r="V322" t="s"/>
      <c r="W322" t="s">
        <v>94</v>
      </c>
      <c r="X322" t="s"/>
      <c r="Y322" t="s">
        <v>71</v>
      </c>
      <c r="Z322">
        <f>HYPERLINK("https://hotel-media.eclerx.com/savepage/tk_15481384020441115_sr_1278.html","info")</f>
        <v/>
      </c>
      <c r="AA322" t="n">
        <v>-10132904</v>
      </c>
      <c r="AB322" t="s"/>
      <c r="AC322" t="s"/>
      <c r="AD322" t="s">
        <v>72</v>
      </c>
      <c r="AE322" t="s"/>
      <c r="AF322" t="s"/>
      <c r="AG322" t="s"/>
      <c r="AH322" t="s"/>
      <c r="AI322" t="s"/>
      <c r="AJ322" t="s"/>
      <c r="AK322" t="s">
        <v>73</v>
      </c>
      <c r="AL322" t="s"/>
      <c r="AM322" t="s"/>
      <c r="AN322" t="s"/>
      <c r="AO322" t="s"/>
      <c r="AP322" t="n">
        <v>112</v>
      </c>
      <c r="AQ322" t="s">
        <v>74</v>
      </c>
      <c r="AR322" t="s"/>
      <c r="AS322" t="s"/>
      <c r="AT322" t="s">
        <v>75</v>
      </c>
      <c r="AU322" t="s"/>
      <c r="AV322" t="s"/>
      <c r="AW322" t="s"/>
      <c r="AX322" t="s"/>
      <c r="AY322" t="n">
        <v>10132904</v>
      </c>
      <c r="AZ322" t="s"/>
      <c r="BA322" t="s"/>
      <c r="BB322" t="n">
        <v>245908</v>
      </c>
      <c r="BC322" t="s"/>
      <c r="BD322" t="s"/>
    </row>
    <row r="323" spans="1:56">
      <c r="A323" t="s">
        <v>56</v>
      </c>
      <c r="B323" t="s">
        <v>57</v>
      </c>
      <c r="C323" t="s">
        <v>58</v>
      </c>
      <c r="D323" t="n">
        <v>2</v>
      </c>
      <c r="E323" t="s">
        <v>335</v>
      </c>
      <c r="F323" t="n">
        <v>-1</v>
      </c>
      <c r="G323" t="s">
        <v>60</v>
      </c>
      <c r="H323" t="s">
        <v>61</v>
      </c>
      <c r="I323" t="s"/>
      <c r="J323" t="s">
        <v>62</v>
      </c>
      <c r="K323" t="s"/>
      <c r="L323" t="s">
        <v>63</v>
      </c>
      <c r="M323" t="s"/>
      <c r="N323" t="s">
        <v>121</v>
      </c>
      <c r="O323" t="s">
        <v>65</v>
      </c>
      <c r="P323" t="s">
        <v>335</v>
      </c>
      <c r="Q323" t="s"/>
      <c r="R323" t="s">
        <v>97</v>
      </c>
      <c r="S323" t="s">
        <v>336</v>
      </c>
      <c r="T323" t="s">
        <v>68</v>
      </c>
      <c r="U323" t="s">
        <v>69</v>
      </c>
      <c r="V323" t="s"/>
      <c r="W323" t="s">
        <v>94</v>
      </c>
      <c r="X323" t="s"/>
      <c r="Y323" t="s">
        <v>71</v>
      </c>
      <c r="Z323">
        <f>HYPERLINK("https://hotel-media.eclerx.com/savepage/tk_15481384327524793_sr_1278.html","info")</f>
        <v/>
      </c>
      <c r="AA323" t="n">
        <v>-10132922</v>
      </c>
      <c r="AB323" t="s"/>
      <c r="AC323" t="s"/>
      <c r="AD323" t="s">
        <v>72</v>
      </c>
      <c r="AE323" t="s"/>
      <c r="AF323" t="s"/>
      <c r="AG323" t="s"/>
      <c r="AH323" t="s"/>
      <c r="AI323" t="s"/>
      <c r="AJ323" t="s"/>
      <c r="AK323" t="s">
        <v>73</v>
      </c>
      <c r="AL323" t="s"/>
      <c r="AM323" t="s"/>
      <c r="AN323" t="s"/>
      <c r="AO323" t="s"/>
      <c r="AP323" t="n">
        <v>159</v>
      </c>
      <c r="AQ323" t="s">
        <v>74</v>
      </c>
      <c r="AR323" t="s"/>
      <c r="AS323" t="s"/>
      <c r="AT323" t="s">
        <v>75</v>
      </c>
      <c r="AU323" t="s"/>
      <c r="AV323" t="s"/>
      <c r="AW323" t="s"/>
      <c r="AX323" t="s"/>
      <c r="AY323" t="n">
        <v>10132922</v>
      </c>
      <c r="AZ323" t="s"/>
      <c r="BA323" t="s"/>
      <c r="BB323" t="n">
        <v>591090</v>
      </c>
      <c r="BC323" t="s"/>
      <c r="BD323" t="s"/>
    </row>
    <row r="324" spans="1:56">
      <c r="A324" t="s">
        <v>56</v>
      </c>
      <c r="B324" t="s">
        <v>57</v>
      </c>
      <c r="C324" t="s">
        <v>58</v>
      </c>
      <c r="D324" t="n">
        <v>2</v>
      </c>
      <c r="E324" t="s">
        <v>335</v>
      </c>
      <c r="F324" t="n">
        <v>-1</v>
      </c>
      <c r="G324" t="s">
        <v>60</v>
      </c>
      <c r="H324" t="s">
        <v>61</v>
      </c>
      <c r="I324" t="s"/>
      <c r="J324" t="s">
        <v>62</v>
      </c>
      <c r="K324" t="s"/>
      <c r="L324" t="s">
        <v>63</v>
      </c>
      <c r="M324" t="s"/>
      <c r="N324" t="s">
        <v>121</v>
      </c>
      <c r="O324" t="s">
        <v>65</v>
      </c>
      <c r="P324" t="s">
        <v>335</v>
      </c>
      <c r="Q324" t="s"/>
      <c r="R324" t="s">
        <v>97</v>
      </c>
      <c r="S324" t="s">
        <v>336</v>
      </c>
      <c r="T324" t="s">
        <v>68</v>
      </c>
      <c r="U324" t="s">
        <v>69</v>
      </c>
      <c r="V324" t="s"/>
      <c r="W324" t="s">
        <v>94</v>
      </c>
      <c r="X324" t="s"/>
      <c r="Y324" t="s">
        <v>71</v>
      </c>
      <c r="Z324">
        <f>HYPERLINK("https://hotel-media.eclerx.com/savepage/tk_15481384327524793_sr_1278.html","info")</f>
        <v/>
      </c>
      <c r="AA324" t="n">
        <v>-1695202</v>
      </c>
      <c r="AB324" t="s"/>
      <c r="AC324" t="s"/>
      <c r="AD324" t="s">
        <v>72</v>
      </c>
      <c r="AE324" t="s"/>
      <c r="AF324" t="s"/>
      <c r="AG324" t="s"/>
      <c r="AH324" t="s"/>
      <c r="AI324" t="s"/>
      <c r="AJ324" t="s"/>
      <c r="AK324" t="s">
        <v>73</v>
      </c>
      <c r="AL324" t="s"/>
      <c r="AM324" t="s"/>
      <c r="AN324" t="s"/>
      <c r="AO324" t="s"/>
      <c r="AP324" t="n">
        <v>159</v>
      </c>
      <c r="AQ324" t="s">
        <v>74</v>
      </c>
      <c r="AR324" t="s"/>
      <c r="AS324" t="s"/>
      <c r="AT324" t="s">
        <v>75</v>
      </c>
      <c r="AU324" t="s"/>
      <c r="AV324" t="s"/>
      <c r="AW324" t="s"/>
      <c r="AX324" t="s"/>
      <c r="AY324" t="n">
        <v>1695202</v>
      </c>
      <c r="AZ324" t="s">
        <v>337</v>
      </c>
      <c r="BA324" t="s"/>
      <c r="BB324" t="n">
        <v>591090</v>
      </c>
      <c r="BC324" t="n">
        <v>46.21145897165435</v>
      </c>
      <c r="BD324" t="n">
        <v>46.21145897165435</v>
      </c>
    </row>
    <row r="325" spans="1:56">
      <c r="A325" t="s">
        <v>56</v>
      </c>
      <c r="B325" t="s">
        <v>57</v>
      </c>
      <c r="C325" t="s">
        <v>58</v>
      </c>
      <c r="D325" t="n">
        <v>2</v>
      </c>
      <c r="E325" t="s">
        <v>418</v>
      </c>
      <c r="F325" t="n">
        <v>-1</v>
      </c>
      <c r="G325" t="s">
        <v>60</v>
      </c>
      <c r="H325" t="s">
        <v>61</v>
      </c>
      <c r="I325" t="s"/>
      <c r="J325" t="s">
        <v>62</v>
      </c>
      <c r="K325" t="s"/>
      <c r="L325" t="s">
        <v>63</v>
      </c>
      <c r="M325" t="s"/>
      <c r="N325" t="s">
        <v>64</v>
      </c>
      <c r="O325" t="s">
        <v>65</v>
      </c>
      <c r="P325" t="s">
        <v>418</v>
      </c>
      <c r="Q325" t="s"/>
      <c r="R325" t="s">
        <v>66</v>
      </c>
      <c r="S325" t="s">
        <v>419</v>
      </c>
      <c r="T325" t="s">
        <v>68</v>
      </c>
      <c r="U325" t="s">
        <v>69</v>
      </c>
      <c r="V325" t="s"/>
      <c r="W325" t="s">
        <v>70</v>
      </c>
      <c r="X325" t="s"/>
      <c r="Y325" t="s">
        <v>71</v>
      </c>
      <c r="Z325">
        <f>HYPERLINK("https://hotel-media.eclerx.com/savepage/tk_15481383961729608_sr_1278.html","info")</f>
        <v/>
      </c>
      <c r="AA325" t="n">
        <v>-10132869</v>
      </c>
      <c r="AB325" t="s"/>
      <c r="AC325" t="s"/>
      <c r="AD325" t="s">
        <v>72</v>
      </c>
      <c r="AE325" t="s"/>
      <c r="AF325" t="s"/>
      <c r="AG325" t="s"/>
      <c r="AH325" t="s"/>
      <c r="AI325" t="s"/>
      <c r="AJ325" t="s"/>
      <c r="AK325" t="s">
        <v>73</v>
      </c>
      <c r="AL325" t="s"/>
      <c r="AM325" t="s"/>
      <c r="AN325" t="s"/>
      <c r="AO325" t="s"/>
      <c r="AP325" t="n">
        <v>103</v>
      </c>
      <c r="AQ325" t="s">
        <v>74</v>
      </c>
      <c r="AR325" t="s"/>
      <c r="AS325" t="s"/>
      <c r="AT325" t="s">
        <v>75</v>
      </c>
      <c r="AU325" t="s"/>
      <c r="AV325" t="s"/>
      <c r="AW325" t="s"/>
      <c r="AX325" t="s"/>
      <c r="AY325" t="n">
        <v>10132869</v>
      </c>
      <c r="AZ325" t="s"/>
      <c r="BA325" t="s"/>
      <c r="BB325" t="n">
        <v>65059</v>
      </c>
      <c r="BC325" t="s"/>
      <c r="BD325" t="s"/>
    </row>
    <row r="326" spans="1:56">
      <c r="A326" t="s">
        <v>56</v>
      </c>
      <c r="B326" t="s">
        <v>57</v>
      </c>
      <c r="C326" t="s">
        <v>58</v>
      </c>
      <c r="D326" t="n">
        <v>2</v>
      </c>
      <c r="E326" t="s">
        <v>418</v>
      </c>
      <c r="F326" t="n">
        <v>-1</v>
      </c>
      <c r="G326" t="s">
        <v>60</v>
      </c>
      <c r="H326" t="s">
        <v>61</v>
      </c>
      <c r="I326" t="s"/>
      <c r="J326" t="s">
        <v>62</v>
      </c>
      <c r="K326" t="s"/>
      <c r="L326" t="s">
        <v>63</v>
      </c>
      <c r="M326" t="s"/>
      <c r="N326" t="s">
        <v>64</v>
      </c>
      <c r="O326" t="s">
        <v>65</v>
      </c>
      <c r="P326" t="s">
        <v>418</v>
      </c>
      <c r="Q326" t="s"/>
      <c r="R326" t="s">
        <v>66</v>
      </c>
      <c r="S326" t="s">
        <v>419</v>
      </c>
      <c r="T326" t="s">
        <v>68</v>
      </c>
      <c r="U326" t="s">
        <v>69</v>
      </c>
      <c r="V326" t="s"/>
      <c r="W326" t="s">
        <v>70</v>
      </c>
      <c r="X326" t="s"/>
      <c r="Y326" t="s">
        <v>71</v>
      </c>
      <c r="Z326">
        <f>HYPERLINK("https://hotel-media.eclerx.com/savepage/tk_15481383961729608_sr_1278.html","info")</f>
        <v/>
      </c>
      <c r="AA326" t="n">
        <v>-3108695</v>
      </c>
      <c r="AB326" t="s"/>
      <c r="AC326" t="s"/>
      <c r="AD326" t="s">
        <v>72</v>
      </c>
      <c r="AE326" t="s"/>
      <c r="AF326" t="s"/>
      <c r="AG326" t="s"/>
      <c r="AH326" t="s"/>
      <c r="AI326" t="s"/>
      <c r="AJ326" t="s"/>
      <c r="AK326" t="s">
        <v>73</v>
      </c>
      <c r="AL326" t="s"/>
      <c r="AM326" t="s"/>
      <c r="AN326" t="s"/>
      <c r="AO326" t="s"/>
      <c r="AP326" t="n">
        <v>103</v>
      </c>
      <c r="AQ326" t="s">
        <v>74</v>
      </c>
      <c r="AR326" t="s"/>
      <c r="AS326" t="s"/>
      <c r="AT326" t="s">
        <v>75</v>
      </c>
      <c r="AU326" t="s"/>
      <c r="AV326" t="s"/>
      <c r="AW326" t="s"/>
      <c r="AX326" t="s"/>
      <c r="AY326" t="n">
        <v>3108695</v>
      </c>
      <c r="AZ326" t="s">
        <v>420</v>
      </c>
      <c r="BA326" t="s"/>
      <c r="BB326" t="n">
        <v>65059</v>
      </c>
      <c r="BC326" t="n">
        <v>46.20351237656752</v>
      </c>
      <c r="BD326" t="n">
        <v>46.20351237656752</v>
      </c>
    </row>
    <row r="327" spans="1:56">
      <c r="A327" t="s">
        <v>56</v>
      </c>
      <c r="B327" t="s">
        <v>57</v>
      </c>
      <c r="C327" t="s">
        <v>58</v>
      </c>
      <c r="D327" t="n">
        <v>2</v>
      </c>
      <c r="E327" t="s">
        <v>421</v>
      </c>
      <c r="F327" t="n">
        <v>-1</v>
      </c>
      <c r="G327" t="s">
        <v>60</v>
      </c>
      <c r="H327" t="s">
        <v>61</v>
      </c>
      <c r="I327" t="s"/>
      <c r="J327" t="s">
        <v>62</v>
      </c>
      <c r="K327" t="s"/>
      <c r="L327" t="s">
        <v>63</v>
      </c>
      <c r="M327" t="s"/>
      <c r="N327" t="s">
        <v>78</v>
      </c>
      <c r="O327" t="s">
        <v>65</v>
      </c>
      <c r="P327" t="s">
        <v>421</v>
      </c>
      <c r="Q327" t="s"/>
      <c r="R327" t="s">
        <v>89</v>
      </c>
      <c r="S327" t="s">
        <v>371</v>
      </c>
      <c r="T327" t="s">
        <v>68</v>
      </c>
      <c r="U327" t="s">
        <v>69</v>
      </c>
      <c r="V327" t="s"/>
      <c r="W327" t="s">
        <v>94</v>
      </c>
      <c r="X327" t="s"/>
      <c r="Y327" t="s">
        <v>71</v>
      </c>
      <c r="Z327">
        <f>HYPERLINK("https://hotel-media.eclerx.com/savepage/tk_15481384674500911_sr_1278.html","info")</f>
        <v/>
      </c>
      <c r="AA327" t="n">
        <v>-10132857</v>
      </c>
      <c r="AB327" t="s"/>
      <c r="AC327" t="s"/>
      <c r="AD327" t="s">
        <v>72</v>
      </c>
      <c r="AE327" t="s"/>
      <c r="AF327" t="s"/>
      <c r="AG327" t="s"/>
      <c r="AH327" t="s"/>
      <c r="AI327" t="s"/>
      <c r="AJ327" t="s"/>
      <c r="AK327" t="s">
        <v>73</v>
      </c>
      <c r="AL327" t="s"/>
      <c r="AM327" t="s"/>
      <c r="AN327" t="s"/>
      <c r="AO327" t="s"/>
      <c r="AP327" t="n">
        <v>212</v>
      </c>
      <c r="AQ327" t="s">
        <v>74</v>
      </c>
      <c r="AR327" t="s"/>
      <c r="AS327" t="s"/>
      <c r="AT327" t="s">
        <v>75</v>
      </c>
      <c r="AU327" t="s"/>
      <c r="AV327" t="s"/>
      <c r="AW327" t="s"/>
      <c r="AX327" t="s"/>
      <c r="AY327" t="n">
        <v>10132857</v>
      </c>
      <c r="AZ327" t="s"/>
      <c r="BA327" t="s"/>
      <c r="BB327" t="n">
        <v>71329</v>
      </c>
      <c r="BC327" t="s"/>
      <c r="BD327" t="s"/>
    </row>
    <row r="328" spans="1:56">
      <c r="A328" t="s">
        <v>56</v>
      </c>
      <c r="B328" t="s">
        <v>57</v>
      </c>
      <c r="C328" t="s">
        <v>58</v>
      </c>
      <c r="D328" t="n">
        <v>2</v>
      </c>
      <c r="E328" t="s">
        <v>421</v>
      </c>
      <c r="F328" t="n">
        <v>-1</v>
      </c>
      <c r="G328" t="s">
        <v>60</v>
      </c>
      <c r="H328" t="s">
        <v>61</v>
      </c>
      <c r="I328" t="s"/>
      <c r="J328" t="s">
        <v>62</v>
      </c>
      <c r="K328" t="s"/>
      <c r="L328" t="s">
        <v>63</v>
      </c>
      <c r="M328" t="s"/>
      <c r="N328" t="s">
        <v>78</v>
      </c>
      <c r="O328" t="s">
        <v>65</v>
      </c>
      <c r="P328" t="s">
        <v>421</v>
      </c>
      <c r="Q328" t="s"/>
      <c r="R328" t="s">
        <v>89</v>
      </c>
      <c r="S328" t="s">
        <v>371</v>
      </c>
      <c r="T328" t="s">
        <v>68</v>
      </c>
      <c r="U328" t="s">
        <v>69</v>
      </c>
      <c r="V328" t="s"/>
      <c r="W328" t="s">
        <v>94</v>
      </c>
      <c r="X328" t="s"/>
      <c r="Y328" t="s">
        <v>71</v>
      </c>
      <c r="Z328">
        <f>HYPERLINK("https://hotel-media.eclerx.com/savepage/tk_15481384674500911_sr_1278.html","info")</f>
        <v/>
      </c>
      <c r="AA328" t="n">
        <v>-528750</v>
      </c>
      <c r="AB328" t="s"/>
      <c r="AC328" t="s"/>
      <c r="AD328" t="s">
        <v>72</v>
      </c>
      <c r="AE328" t="s"/>
      <c r="AF328" t="s"/>
      <c r="AG328" t="s"/>
      <c r="AH328" t="s"/>
      <c r="AI328" t="s"/>
      <c r="AJ328" t="s"/>
      <c r="AK328" t="s">
        <v>73</v>
      </c>
      <c r="AL328" t="s"/>
      <c r="AM328" t="s"/>
      <c r="AN328" t="s"/>
      <c r="AO328" t="s"/>
      <c r="AP328" t="n">
        <v>212</v>
      </c>
      <c r="AQ328" t="s">
        <v>74</v>
      </c>
      <c r="AR328" t="s"/>
      <c r="AS328" t="s"/>
      <c r="AT328" t="s">
        <v>75</v>
      </c>
      <c r="AU328" t="s"/>
      <c r="AV328" t="s"/>
      <c r="AW328" t="s"/>
      <c r="AX328" t="s"/>
      <c r="AY328" t="n">
        <v>528750</v>
      </c>
      <c r="AZ328" t="s">
        <v>422</v>
      </c>
      <c r="BA328" t="s"/>
      <c r="BB328" t="n">
        <v>71329</v>
      </c>
      <c r="BC328" t="n">
        <v>46.16874208014284</v>
      </c>
      <c r="BD328" t="n">
        <v>46.16874208014284</v>
      </c>
    </row>
    <row r="329" spans="1:56">
      <c r="A329" t="s">
        <v>56</v>
      </c>
      <c r="B329" t="s">
        <v>57</v>
      </c>
      <c r="C329" t="s">
        <v>58</v>
      </c>
      <c r="D329" t="n">
        <v>2</v>
      </c>
      <c r="E329" t="s">
        <v>373</v>
      </c>
      <c r="F329" t="n">
        <v>-1</v>
      </c>
      <c r="G329" t="s">
        <v>60</v>
      </c>
      <c r="H329" t="s">
        <v>61</v>
      </c>
      <c r="I329" t="s"/>
      <c r="J329" t="s">
        <v>62</v>
      </c>
      <c r="K329" t="s"/>
      <c r="L329" t="s">
        <v>63</v>
      </c>
      <c r="M329" t="s"/>
      <c r="N329" t="s">
        <v>121</v>
      </c>
      <c r="O329" t="s">
        <v>65</v>
      </c>
      <c r="P329" t="s">
        <v>373</v>
      </c>
      <c r="Q329" t="s"/>
      <c r="R329" t="s">
        <v>63</v>
      </c>
      <c r="S329" t="s">
        <v>374</v>
      </c>
      <c r="T329" t="s">
        <v>68</v>
      </c>
      <c r="U329" t="s">
        <v>69</v>
      </c>
      <c r="V329" t="s"/>
      <c r="W329" t="s">
        <v>70</v>
      </c>
      <c r="X329" t="s"/>
      <c r="Y329" t="s">
        <v>71</v>
      </c>
      <c r="Z329">
        <f>HYPERLINK("https://hotel-media.eclerx.com/savepage/tk_15481385093872523_sr_1278.html","info")</f>
        <v/>
      </c>
      <c r="AA329" t="n">
        <v>-2647275</v>
      </c>
      <c r="AB329" t="s"/>
      <c r="AC329" t="s"/>
      <c r="AD329" t="s">
        <v>72</v>
      </c>
      <c r="AE329" t="s"/>
      <c r="AF329" t="s"/>
      <c r="AG329" t="s"/>
      <c r="AH329" t="s"/>
      <c r="AI329" t="s"/>
      <c r="AJ329" t="s"/>
      <c r="AK329" t="s">
        <v>73</v>
      </c>
      <c r="AL329" t="s"/>
      <c r="AM329" t="s"/>
      <c r="AN329" t="s"/>
      <c r="AO329" t="s"/>
      <c r="AP329" t="n">
        <v>276</v>
      </c>
      <c r="AQ329" t="s">
        <v>74</v>
      </c>
      <c r="AR329" t="s"/>
      <c r="AS329" t="s"/>
      <c r="AT329" t="s">
        <v>75</v>
      </c>
      <c r="AU329" t="s"/>
      <c r="AV329" t="s"/>
      <c r="AW329" t="s"/>
      <c r="AX329" t="s"/>
      <c r="AY329" t="n">
        <v>2647275</v>
      </c>
      <c r="AZ329" t="s">
        <v>375</v>
      </c>
      <c r="BA329" t="s"/>
      <c r="BB329" t="n">
        <v>1677847</v>
      </c>
      <c r="BC329" t="n">
        <v>46.24332776029355</v>
      </c>
      <c r="BD329" t="n">
        <v>46.24332776029355</v>
      </c>
    </row>
    <row r="330" spans="1:56">
      <c r="A330" t="s">
        <v>56</v>
      </c>
      <c r="B330" t="s">
        <v>57</v>
      </c>
      <c r="C330" t="s">
        <v>58</v>
      </c>
      <c r="D330" t="n">
        <v>2</v>
      </c>
      <c r="E330" t="s">
        <v>373</v>
      </c>
      <c r="F330" t="n">
        <v>-1</v>
      </c>
      <c r="G330" t="s">
        <v>60</v>
      </c>
      <c r="H330" t="s">
        <v>61</v>
      </c>
      <c r="I330" t="s"/>
      <c r="J330" t="s">
        <v>62</v>
      </c>
      <c r="K330" t="s"/>
      <c r="L330" t="s">
        <v>63</v>
      </c>
      <c r="M330" t="s"/>
      <c r="N330" t="s">
        <v>121</v>
      </c>
      <c r="O330" t="s">
        <v>65</v>
      </c>
      <c r="P330" t="s">
        <v>373</v>
      </c>
      <c r="Q330" t="s"/>
      <c r="R330" t="s">
        <v>63</v>
      </c>
      <c r="S330" t="s">
        <v>374</v>
      </c>
      <c r="T330" t="s">
        <v>68</v>
      </c>
      <c r="U330" t="s">
        <v>69</v>
      </c>
      <c r="V330" t="s"/>
      <c r="W330" t="s">
        <v>70</v>
      </c>
      <c r="X330" t="s"/>
      <c r="Y330" t="s">
        <v>71</v>
      </c>
      <c r="Z330">
        <f>HYPERLINK("https://hotel-media.eclerx.com/savepage/tk_15481385093872523_sr_1278.html","info")</f>
        <v/>
      </c>
      <c r="AA330" t="n">
        <v>-10132830</v>
      </c>
      <c r="AB330" t="s"/>
      <c r="AC330" t="s"/>
      <c r="AD330" t="s">
        <v>72</v>
      </c>
      <c r="AE330" t="s"/>
      <c r="AF330" t="s"/>
      <c r="AG330" t="s"/>
      <c r="AH330" t="s"/>
      <c r="AI330" t="s"/>
      <c r="AJ330" t="s"/>
      <c r="AK330" t="s">
        <v>73</v>
      </c>
      <c r="AL330" t="s"/>
      <c r="AM330" t="s"/>
      <c r="AN330" t="s"/>
      <c r="AO330" t="s"/>
      <c r="AP330" t="n">
        <v>276</v>
      </c>
      <c r="AQ330" t="s">
        <v>74</v>
      </c>
      <c r="AR330" t="s"/>
      <c r="AS330" t="s"/>
      <c r="AT330" t="s">
        <v>75</v>
      </c>
      <c r="AU330" t="s"/>
      <c r="AV330" t="s"/>
      <c r="AW330" t="s"/>
      <c r="AX330" t="s"/>
      <c r="AY330" t="n">
        <v>10132830</v>
      </c>
      <c r="AZ330" t="s"/>
      <c r="BA330" t="s"/>
      <c r="BB330" t="n">
        <v>1677847</v>
      </c>
      <c r="BC330" t="s"/>
      <c r="BD330" t="s"/>
    </row>
    <row r="331" spans="1:56">
      <c r="A331" t="s">
        <v>56</v>
      </c>
      <c r="B331" t="s">
        <v>57</v>
      </c>
      <c r="C331" t="s">
        <v>58</v>
      </c>
      <c r="D331" t="n">
        <v>2</v>
      </c>
      <c r="E331" t="s">
        <v>418</v>
      </c>
      <c r="F331" t="n">
        <v>-1</v>
      </c>
      <c r="G331" t="s">
        <v>60</v>
      </c>
      <c r="H331" t="s">
        <v>61</v>
      </c>
      <c r="I331" t="s"/>
      <c r="J331" t="s">
        <v>62</v>
      </c>
      <c r="K331" t="s"/>
      <c r="L331" t="s">
        <v>63</v>
      </c>
      <c r="M331" t="s"/>
      <c r="N331" t="s">
        <v>64</v>
      </c>
      <c r="O331" t="s">
        <v>65</v>
      </c>
      <c r="P331" t="s">
        <v>418</v>
      </c>
      <c r="Q331" t="s"/>
      <c r="R331" t="s">
        <v>66</v>
      </c>
      <c r="S331" t="s">
        <v>419</v>
      </c>
      <c r="T331" t="s">
        <v>68</v>
      </c>
      <c r="U331" t="s">
        <v>69</v>
      </c>
      <c r="V331" t="s"/>
      <c r="W331" t="s">
        <v>70</v>
      </c>
      <c r="X331" t="s"/>
      <c r="Y331" t="s">
        <v>71</v>
      </c>
      <c r="Z331">
        <f>HYPERLINK("https://hotel-media.eclerx.com/savepage/tk_15481384943428214_sr_1278.html","info")</f>
        <v/>
      </c>
      <c r="AA331" t="n">
        <v>-10132869</v>
      </c>
      <c r="AB331" t="s"/>
      <c r="AC331" t="s"/>
      <c r="AD331" t="s">
        <v>72</v>
      </c>
      <c r="AE331" t="s"/>
      <c r="AF331" t="s"/>
      <c r="AG331" t="s"/>
      <c r="AH331" t="s"/>
      <c r="AI331" t="s"/>
      <c r="AJ331" t="s"/>
      <c r="AK331" t="s">
        <v>73</v>
      </c>
      <c r="AL331" t="s"/>
      <c r="AM331" t="s"/>
      <c r="AN331" t="s"/>
      <c r="AO331" t="s"/>
      <c r="AP331" t="n">
        <v>253</v>
      </c>
      <c r="AQ331" t="s">
        <v>74</v>
      </c>
      <c r="AR331" t="s"/>
      <c r="AS331" t="s"/>
      <c r="AT331" t="s">
        <v>75</v>
      </c>
      <c r="AU331" t="s"/>
      <c r="AV331" t="s"/>
      <c r="AW331" t="s"/>
      <c r="AX331" t="s"/>
      <c r="AY331" t="n">
        <v>10132869</v>
      </c>
      <c r="AZ331" t="s"/>
      <c r="BA331" t="s"/>
      <c r="BB331" t="n">
        <v>65059</v>
      </c>
      <c r="BC331" t="s"/>
      <c r="BD331" t="s"/>
    </row>
    <row r="332" spans="1:56">
      <c r="A332" t="s">
        <v>56</v>
      </c>
      <c r="B332" t="s">
        <v>57</v>
      </c>
      <c r="C332" t="s">
        <v>58</v>
      </c>
      <c r="D332" t="n">
        <v>2</v>
      </c>
      <c r="E332" t="s">
        <v>418</v>
      </c>
      <c r="F332" t="n">
        <v>-1</v>
      </c>
      <c r="G332" t="s">
        <v>60</v>
      </c>
      <c r="H332" t="s">
        <v>61</v>
      </c>
      <c r="I332" t="s"/>
      <c r="J332" t="s">
        <v>62</v>
      </c>
      <c r="K332" t="s"/>
      <c r="L332" t="s">
        <v>63</v>
      </c>
      <c r="M332" t="s"/>
      <c r="N332" t="s">
        <v>64</v>
      </c>
      <c r="O332" t="s">
        <v>65</v>
      </c>
      <c r="P332" t="s">
        <v>418</v>
      </c>
      <c r="Q332" t="s"/>
      <c r="R332" t="s">
        <v>66</v>
      </c>
      <c r="S332" t="s">
        <v>419</v>
      </c>
      <c r="T332" t="s">
        <v>68</v>
      </c>
      <c r="U332" t="s">
        <v>69</v>
      </c>
      <c r="V332" t="s"/>
      <c r="W332" t="s">
        <v>70</v>
      </c>
      <c r="X332" t="s"/>
      <c r="Y332" t="s">
        <v>71</v>
      </c>
      <c r="Z332">
        <f>HYPERLINK("https://hotel-media.eclerx.com/savepage/tk_15481384943428214_sr_1278.html","info")</f>
        <v/>
      </c>
      <c r="AA332" t="n">
        <v>-3108695</v>
      </c>
      <c r="AB332" t="s"/>
      <c r="AC332" t="s"/>
      <c r="AD332" t="s">
        <v>72</v>
      </c>
      <c r="AE332" t="s"/>
      <c r="AF332" t="s"/>
      <c r="AG332" t="s"/>
      <c r="AH332" t="s"/>
      <c r="AI332" t="s"/>
      <c r="AJ332" t="s"/>
      <c r="AK332" t="s">
        <v>73</v>
      </c>
      <c r="AL332" t="s"/>
      <c r="AM332" t="s"/>
      <c r="AN332" t="s"/>
      <c r="AO332" t="s"/>
      <c r="AP332" t="n">
        <v>253</v>
      </c>
      <c r="AQ332" t="s">
        <v>74</v>
      </c>
      <c r="AR332" t="s"/>
      <c r="AS332" t="s"/>
      <c r="AT332" t="s">
        <v>75</v>
      </c>
      <c r="AU332" t="s"/>
      <c r="AV332" t="s"/>
      <c r="AW332" t="s"/>
      <c r="AX332" t="s"/>
      <c r="AY332" t="n">
        <v>3108695</v>
      </c>
      <c r="AZ332" t="s">
        <v>420</v>
      </c>
      <c r="BA332" t="s"/>
      <c r="BB332" t="n">
        <v>65059</v>
      </c>
      <c r="BC332" t="n">
        <v>46.20351237656752</v>
      </c>
      <c r="BD332" t="n">
        <v>46.20351237656752</v>
      </c>
    </row>
    <row r="333" spans="1:56">
      <c r="A333" t="s">
        <v>56</v>
      </c>
      <c r="B333" t="s">
        <v>57</v>
      </c>
      <c r="C333" t="s">
        <v>58</v>
      </c>
      <c r="D333" t="n">
        <v>2</v>
      </c>
      <c r="E333" t="s">
        <v>423</v>
      </c>
      <c r="F333" t="n">
        <v>-1</v>
      </c>
      <c r="G333" t="s">
        <v>60</v>
      </c>
      <c r="H333" t="s">
        <v>61</v>
      </c>
      <c r="I333" t="s"/>
      <c r="J333" t="s">
        <v>62</v>
      </c>
      <c r="K333" t="s"/>
      <c r="L333" t="s">
        <v>63</v>
      </c>
      <c r="M333" t="s"/>
      <c r="N333" t="s">
        <v>64</v>
      </c>
      <c r="O333" t="s">
        <v>65</v>
      </c>
      <c r="P333" t="s">
        <v>423</v>
      </c>
      <c r="Q333" t="s"/>
      <c r="R333" t="s">
        <v>89</v>
      </c>
      <c r="S333" t="s">
        <v>424</v>
      </c>
      <c r="T333" t="s">
        <v>68</v>
      </c>
      <c r="U333" t="s">
        <v>69</v>
      </c>
      <c r="V333" t="s"/>
      <c r="W333" t="s">
        <v>70</v>
      </c>
      <c r="X333" t="s"/>
      <c r="Y333" t="s">
        <v>71</v>
      </c>
      <c r="Z333">
        <f>HYPERLINK("https://hotel-media.eclerx.com/savepage/tk_15481383548653634_sr_1278.html","info")</f>
        <v/>
      </c>
      <c r="AA333" t="n">
        <v>-10132802</v>
      </c>
      <c r="AB333" t="s"/>
      <c r="AC333" t="s"/>
      <c r="AD333" t="s">
        <v>72</v>
      </c>
      <c r="AE333" t="s"/>
      <c r="AF333" t="s"/>
      <c r="AG333" t="s"/>
      <c r="AH333" t="s"/>
      <c r="AI333" t="s"/>
      <c r="AJ333" t="s"/>
      <c r="AK333" t="s">
        <v>73</v>
      </c>
      <c r="AL333" t="s"/>
      <c r="AM333" t="s"/>
      <c r="AN333" t="s"/>
      <c r="AO333" t="s"/>
      <c r="AP333" t="n">
        <v>40</v>
      </c>
      <c r="AQ333" t="s">
        <v>74</v>
      </c>
      <c r="AR333" t="s"/>
      <c r="AS333" t="s"/>
      <c r="AT333" t="s">
        <v>75</v>
      </c>
      <c r="AU333" t="s"/>
      <c r="AV333" t="s"/>
      <c r="AW333" t="s"/>
      <c r="AX333" t="s"/>
      <c r="AY333" t="n">
        <v>10132802</v>
      </c>
      <c r="AZ333" t="s"/>
      <c r="BA333" t="s"/>
      <c r="BB333" t="n">
        <v>3222759</v>
      </c>
      <c r="BC333" t="s"/>
      <c r="BD333" t="s"/>
    </row>
    <row r="334" spans="1:56">
      <c r="A334" t="s">
        <v>56</v>
      </c>
      <c r="B334" t="s">
        <v>57</v>
      </c>
      <c r="C334" t="s">
        <v>58</v>
      </c>
      <c r="D334" t="n">
        <v>2</v>
      </c>
      <c r="E334" t="s">
        <v>423</v>
      </c>
      <c r="F334" t="n">
        <v>-1</v>
      </c>
      <c r="G334" t="s">
        <v>60</v>
      </c>
      <c r="H334" t="s">
        <v>61</v>
      </c>
      <c r="I334" t="s"/>
      <c r="J334" t="s">
        <v>62</v>
      </c>
      <c r="K334" t="s"/>
      <c r="L334" t="s">
        <v>63</v>
      </c>
      <c r="M334" t="s"/>
      <c r="N334" t="s">
        <v>64</v>
      </c>
      <c r="O334" t="s">
        <v>65</v>
      </c>
      <c r="P334" t="s">
        <v>423</v>
      </c>
      <c r="Q334" t="s"/>
      <c r="R334" t="s">
        <v>89</v>
      </c>
      <c r="S334" t="s">
        <v>424</v>
      </c>
      <c r="T334" t="s">
        <v>68</v>
      </c>
      <c r="U334" t="s">
        <v>69</v>
      </c>
      <c r="V334" t="s"/>
      <c r="W334" t="s">
        <v>70</v>
      </c>
      <c r="X334" t="s"/>
      <c r="Y334" t="s">
        <v>71</v>
      </c>
      <c r="Z334">
        <f>HYPERLINK("https://hotel-media.eclerx.com/savepage/tk_15481383548653634_sr_1278.html","info")</f>
        <v/>
      </c>
      <c r="AA334" t="n">
        <v>-6658250</v>
      </c>
      <c r="AB334" t="s"/>
      <c r="AC334" t="s"/>
      <c r="AD334" t="s">
        <v>72</v>
      </c>
      <c r="AE334" t="s"/>
      <c r="AF334" t="s"/>
      <c r="AG334" t="s"/>
      <c r="AH334" t="s"/>
      <c r="AI334" t="s"/>
      <c r="AJ334" t="s"/>
      <c r="AK334" t="s">
        <v>73</v>
      </c>
      <c r="AL334" t="s"/>
      <c r="AM334" t="s"/>
      <c r="AN334" t="s"/>
      <c r="AO334" t="s"/>
      <c r="AP334" t="n">
        <v>40</v>
      </c>
      <c r="AQ334" t="s">
        <v>74</v>
      </c>
      <c r="AR334" t="s"/>
      <c r="AS334" t="s"/>
      <c r="AT334" t="s">
        <v>75</v>
      </c>
      <c r="AU334" t="s"/>
      <c r="AV334" t="s"/>
      <c r="AW334" t="s"/>
      <c r="AX334" t="s"/>
      <c r="AY334" t="n">
        <v>6658250</v>
      </c>
      <c r="AZ334" t="s"/>
      <c r="BA334" t="s"/>
      <c r="BB334" t="n">
        <v>3222759</v>
      </c>
      <c r="BC334" t="n">
        <v>46.210559</v>
      </c>
      <c r="BD334" t="n">
        <v>46.210559</v>
      </c>
    </row>
    <row r="335" spans="1:56">
      <c r="A335" t="s">
        <v>56</v>
      </c>
      <c r="B335" t="s">
        <v>57</v>
      </c>
      <c r="C335" t="s">
        <v>58</v>
      </c>
      <c r="D335" t="n">
        <v>2</v>
      </c>
      <c r="E335" t="s">
        <v>425</v>
      </c>
      <c r="F335" t="n">
        <v>-1</v>
      </c>
      <c r="G335" t="s">
        <v>60</v>
      </c>
      <c r="H335" t="s">
        <v>61</v>
      </c>
      <c r="I335" t="s"/>
      <c r="J335" t="s">
        <v>62</v>
      </c>
      <c r="K335" t="s"/>
      <c r="L335" t="s">
        <v>63</v>
      </c>
      <c r="M335" t="s"/>
      <c r="N335" t="s">
        <v>101</v>
      </c>
      <c r="O335" t="s">
        <v>65</v>
      </c>
      <c r="P335" t="s">
        <v>425</v>
      </c>
      <c r="Q335" t="s"/>
      <c r="R335" t="s">
        <v>79</v>
      </c>
      <c r="S335" t="s">
        <v>426</v>
      </c>
      <c r="T335" t="s">
        <v>68</v>
      </c>
      <c r="U335" t="s">
        <v>69</v>
      </c>
      <c r="V335" t="s"/>
      <c r="W335" t="s">
        <v>70</v>
      </c>
      <c r="X335" t="s"/>
      <c r="Y335" t="s">
        <v>71</v>
      </c>
      <c r="Z335">
        <f>HYPERLINK("https://hotel-media.eclerx.com/savepage/tk_15481384707440588_sr_1278.html","info")</f>
        <v/>
      </c>
      <c r="AA335" t="n">
        <v>-10132910</v>
      </c>
      <c r="AB335" t="s"/>
      <c r="AC335" t="s"/>
      <c r="AD335" t="s">
        <v>72</v>
      </c>
      <c r="AE335" t="s"/>
      <c r="AF335" t="s"/>
      <c r="AG335" t="s"/>
      <c r="AH335" t="s"/>
      <c r="AI335" t="s"/>
      <c r="AJ335" t="s"/>
      <c r="AK335" t="s">
        <v>73</v>
      </c>
      <c r="AL335" t="s"/>
      <c r="AM335" t="s"/>
      <c r="AN335" t="s"/>
      <c r="AO335" t="s"/>
      <c r="AP335" t="n">
        <v>217</v>
      </c>
      <c r="AQ335" t="s">
        <v>74</v>
      </c>
      <c r="AR335" t="s"/>
      <c r="AS335" t="s"/>
      <c r="AT335" t="s">
        <v>75</v>
      </c>
      <c r="AU335" t="s"/>
      <c r="AV335" t="s"/>
      <c r="AW335" t="s"/>
      <c r="AX335" t="s"/>
      <c r="AY335" t="n">
        <v>10132910</v>
      </c>
      <c r="AZ335" t="s"/>
      <c r="BA335" t="s"/>
      <c r="BB335" t="n">
        <v>182065</v>
      </c>
      <c r="BC335" t="s"/>
      <c r="BD335" t="s"/>
    </row>
    <row r="336" spans="1:56">
      <c r="A336" t="s">
        <v>56</v>
      </c>
      <c r="B336" t="s">
        <v>57</v>
      </c>
      <c r="C336" t="s">
        <v>58</v>
      </c>
      <c r="D336" t="n">
        <v>2</v>
      </c>
      <c r="E336" t="s">
        <v>425</v>
      </c>
      <c r="F336" t="n">
        <v>-1</v>
      </c>
      <c r="G336" t="s">
        <v>60</v>
      </c>
      <c r="H336" t="s">
        <v>61</v>
      </c>
      <c r="I336" t="s"/>
      <c r="J336" t="s">
        <v>62</v>
      </c>
      <c r="K336" t="s"/>
      <c r="L336" t="s">
        <v>63</v>
      </c>
      <c r="M336" t="s"/>
      <c r="N336" t="s">
        <v>101</v>
      </c>
      <c r="O336" t="s">
        <v>65</v>
      </c>
      <c r="P336" t="s">
        <v>425</v>
      </c>
      <c r="Q336" t="s"/>
      <c r="R336" t="s">
        <v>79</v>
      </c>
      <c r="S336" t="s">
        <v>426</v>
      </c>
      <c r="T336" t="s">
        <v>68</v>
      </c>
      <c r="U336" t="s">
        <v>69</v>
      </c>
      <c r="V336" t="s"/>
      <c r="W336" t="s">
        <v>70</v>
      </c>
      <c r="X336" t="s"/>
      <c r="Y336" t="s">
        <v>71</v>
      </c>
      <c r="Z336">
        <f>HYPERLINK("https://hotel-media.eclerx.com/savepage/tk_15481384707440588_sr_1278.html","info")</f>
        <v/>
      </c>
      <c r="AA336" t="n">
        <v>-528763</v>
      </c>
      <c r="AB336" t="s"/>
      <c r="AC336" t="s"/>
      <c r="AD336" t="s">
        <v>72</v>
      </c>
      <c r="AE336" t="s"/>
      <c r="AF336" t="s"/>
      <c r="AG336" t="s"/>
      <c r="AH336" t="s"/>
      <c r="AI336" t="s"/>
      <c r="AJ336" t="s"/>
      <c r="AK336" t="s">
        <v>73</v>
      </c>
      <c r="AL336" t="s"/>
      <c r="AM336" t="s"/>
      <c r="AN336" t="s"/>
      <c r="AO336" t="s"/>
      <c r="AP336" t="n">
        <v>217</v>
      </c>
      <c r="AQ336" t="s">
        <v>74</v>
      </c>
      <c r="AR336" t="s"/>
      <c r="AS336" t="s"/>
      <c r="AT336" t="s">
        <v>75</v>
      </c>
      <c r="AU336" t="s"/>
      <c r="AV336" t="s"/>
      <c r="AW336" t="s"/>
      <c r="AX336" t="s"/>
      <c r="AY336" t="n">
        <v>528763</v>
      </c>
      <c r="AZ336" t="s">
        <v>427</v>
      </c>
      <c r="BA336" t="s"/>
      <c r="BB336" t="n">
        <v>182065</v>
      </c>
      <c r="BC336" t="n">
        <v>46.2269020964823</v>
      </c>
      <c r="BD336" t="n">
        <v>46.2269020964823</v>
      </c>
    </row>
    <row r="337" spans="1:56">
      <c r="A337" t="s">
        <v>56</v>
      </c>
      <c r="B337" t="s">
        <v>57</v>
      </c>
      <c r="C337" t="s">
        <v>58</v>
      </c>
      <c r="D337" t="n">
        <v>2</v>
      </c>
      <c r="E337" t="s">
        <v>428</v>
      </c>
      <c r="F337" t="n">
        <v>-1</v>
      </c>
      <c r="G337" t="s">
        <v>60</v>
      </c>
      <c r="H337" t="s">
        <v>61</v>
      </c>
      <c r="I337" t="s"/>
      <c r="J337" t="s">
        <v>62</v>
      </c>
      <c r="K337" t="s"/>
      <c r="L337" t="s">
        <v>63</v>
      </c>
      <c r="M337" t="s"/>
      <c r="N337" t="s">
        <v>64</v>
      </c>
      <c r="O337" t="s">
        <v>65</v>
      </c>
      <c r="P337" t="s">
        <v>428</v>
      </c>
      <c r="Q337" t="s"/>
      <c r="R337" t="s">
        <v>97</v>
      </c>
      <c r="S337" t="s">
        <v>429</v>
      </c>
      <c r="T337" t="s">
        <v>68</v>
      </c>
      <c r="U337" t="s">
        <v>69</v>
      </c>
      <c r="V337" t="s"/>
      <c r="W337" t="s">
        <v>70</v>
      </c>
      <c r="X337" t="s"/>
      <c r="Y337" t="s">
        <v>71</v>
      </c>
      <c r="Z337">
        <f>HYPERLINK("https://hotel-media.eclerx.com/savepage/tk_15481383378455682_sr_1278.html","info")</f>
        <v/>
      </c>
      <c r="AA337" t="n">
        <v>-10132844</v>
      </c>
      <c r="AB337" t="s"/>
      <c r="AC337" t="s"/>
      <c r="AD337" t="s">
        <v>72</v>
      </c>
      <c r="AE337" t="s"/>
      <c r="AF337" t="s"/>
      <c r="AG337" t="s"/>
      <c r="AH337" t="s"/>
      <c r="AI337" t="s"/>
      <c r="AJ337" t="s"/>
      <c r="AK337" t="s">
        <v>73</v>
      </c>
      <c r="AL337" t="s"/>
      <c r="AM337" t="s"/>
      <c r="AN337" t="s"/>
      <c r="AO337" t="s"/>
      <c r="AP337" t="n">
        <v>14</v>
      </c>
      <c r="AQ337" t="s">
        <v>74</v>
      </c>
      <c r="AR337" t="s"/>
      <c r="AS337" t="s"/>
      <c r="AT337" t="s">
        <v>75</v>
      </c>
      <c r="AU337" t="s"/>
      <c r="AV337" t="s"/>
      <c r="AW337" t="s"/>
      <c r="AX337" t="s"/>
      <c r="AY337" t="n">
        <v>10132844</v>
      </c>
      <c r="AZ337" t="s"/>
      <c r="BA337" t="s"/>
      <c r="BB337" t="n">
        <v>1658005</v>
      </c>
      <c r="BC337" t="s"/>
      <c r="BD337" t="s"/>
    </row>
    <row r="338" spans="1:56">
      <c r="A338" t="s">
        <v>56</v>
      </c>
      <c r="B338" t="s">
        <v>57</v>
      </c>
      <c r="C338" t="s">
        <v>58</v>
      </c>
      <c r="D338" t="n">
        <v>2</v>
      </c>
      <c r="E338" t="s">
        <v>428</v>
      </c>
      <c r="F338" t="n">
        <v>-1</v>
      </c>
      <c r="G338" t="s">
        <v>60</v>
      </c>
      <c r="H338" t="s">
        <v>61</v>
      </c>
      <c r="I338" t="s"/>
      <c r="J338" t="s">
        <v>62</v>
      </c>
      <c r="K338" t="s"/>
      <c r="L338" t="s">
        <v>63</v>
      </c>
      <c r="M338" t="s"/>
      <c r="N338" t="s">
        <v>64</v>
      </c>
      <c r="O338" t="s">
        <v>65</v>
      </c>
      <c r="P338" t="s">
        <v>428</v>
      </c>
      <c r="Q338" t="s"/>
      <c r="R338" t="s">
        <v>97</v>
      </c>
      <c r="S338" t="s">
        <v>429</v>
      </c>
      <c r="T338" t="s">
        <v>68</v>
      </c>
      <c r="U338" t="s">
        <v>69</v>
      </c>
      <c r="V338" t="s"/>
      <c r="W338" t="s">
        <v>70</v>
      </c>
      <c r="X338" t="s"/>
      <c r="Y338" t="s">
        <v>71</v>
      </c>
      <c r="Z338">
        <f>HYPERLINK("https://hotel-media.eclerx.com/savepage/tk_15481383378455682_sr_1278.html","info")</f>
        <v/>
      </c>
      <c r="AA338" t="n">
        <v>-2623847</v>
      </c>
      <c r="AB338" t="s"/>
      <c r="AC338" t="s"/>
      <c r="AD338" t="s">
        <v>72</v>
      </c>
      <c r="AE338" t="s"/>
      <c r="AF338" t="s"/>
      <c r="AG338" t="s"/>
      <c r="AH338" t="s"/>
      <c r="AI338" t="s"/>
      <c r="AJ338" t="s"/>
      <c r="AK338" t="s">
        <v>73</v>
      </c>
      <c r="AL338" t="s"/>
      <c r="AM338" t="s"/>
      <c r="AN338" t="s"/>
      <c r="AO338" t="s"/>
      <c r="AP338" t="n">
        <v>14</v>
      </c>
      <c r="AQ338" t="s">
        <v>74</v>
      </c>
      <c r="AR338" t="s"/>
      <c r="AS338" t="s"/>
      <c r="AT338" t="s">
        <v>75</v>
      </c>
      <c r="AU338" t="s"/>
      <c r="AV338" t="s"/>
      <c r="AW338" t="s"/>
      <c r="AX338" t="s"/>
      <c r="AY338" t="n">
        <v>2623847</v>
      </c>
      <c r="AZ338" t="s">
        <v>430</v>
      </c>
      <c r="BA338" t="s"/>
      <c r="BB338" t="n">
        <v>1658005</v>
      </c>
      <c r="BC338" t="n">
        <v>46.19418837332444</v>
      </c>
      <c r="BD338" t="n">
        <v>46.19418837332444</v>
      </c>
    </row>
    <row r="339" spans="1:56">
      <c r="A339" t="s">
        <v>56</v>
      </c>
      <c r="B339" t="s">
        <v>57</v>
      </c>
      <c r="C339" t="s">
        <v>58</v>
      </c>
      <c r="D339" t="n">
        <v>2</v>
      </c>
      <c r="E339" t="s">
        <v>367</v>
      </c>
      <c r="F339" t="n">
        <v>-1</v>
      </c>
      <c r="G339" t="s">
        <v>60</v>
      </c>
      <c r="H339" t="s">
        <v>61</v>
      </c>
      <c r="I339" t="s"/>
      <c r="J339" t="s">
        <v>62</v>
      </c>
      <c r="K339" t="s"/>
      <c r="L339" t="s">
        <v>63</v>
      </c>
      <c r="M339" t="s"/>
      <c r="N339" t="s">
        <v>64</v>
      </c>
      <c r="O339" t="s">
        <v>65</v>
      </c>
      <c r="P339" t="s">
        <v>367</v>
      </c>
      <c r="Q339" t="s"/>
      <c r="R339" t="s">
        <v>89</v>
      </c>
      <c r="S339" t="s">
        <v>368</v>
      </c>
      <c r="T339" t="s">
        <v>68</v>
      </c>
      <c r="U339" t="s">
        <v>69</v>
      </c>
      <c r="V339" t="s"/>
      <c r="W339" t="s">
        <v>94</v>
      </c>
      <c r="X339" t="s"/>
      <c r="Y339" t="s">
        <v>71</v>
      </c>
      <c r="Z339">
        <f>HYPERLINK("https://hotel-media.eclerx.com/savepage/tk_15481384641757967_sr_1278.html","info")</f>
        <v/>
      </c>
      <c r="AA339" t="n">
        <v>-10132837</v>
      </c>
      <c r="AB339" t="s"/>
      <c r="AC339" t="s"/>
      <c r="AD339" t="s">
        <v>72</v>
      </c>
      <c r="AE339" t="s"/>
      <c r="AF339" t="s"/>
      <c r="AG339" t="s"/>
      <c r="AH339" t="s"/>
      <c r="AI339" t="s"/>
      <c r="AJ339" t="s"/>
      <c r="AK339" t="s">
        <v>73</v>
      </c>
      <c r="AL339" t="s"/>
      <c r="AM339" t="s"/>
      <c r="AN339" t="s"/>
      <c r="AO339" t="s"/>
      <c r="AP339" t="n">
        <v>207</v>
      </c>
      <c r="AQ339" t="s">
        <v>74</v>
      </c>
      <c r="AR339" t="s"/>
      <c r="AS339" t="s"/>
      <c r="AT339" t="s">
        <v>75</v>
      </c>
      <c r="AU339" t="s"/>
      <c r="AV339" t="s"/>
      <c r="AW339" t="s"/>
      <c r="AX339" t="s"/>
      <c r="AY339" t="n">
        <v>10132837</v>
      </c>
      <c r="AZ339" t="s"/>
      <c r="BA339" t="s"/>
      <c r="BB339" t="n">
        <v>65227</v>
      </c>
      <c r="BC339" t="s"/>
      <c r="BD339" t="s"/>
    </row>
    <row r="340" spans="1:56">
      <c r="A340" t="s">
        <v>56</v>
      </c>
      <c r="B340" t="s">
        <v>57</v>
      </c>
      <c r="C340" t="s">
        <v>58</v>
      </c>
      <c r="D340" t="n">
        <v>2</v>
      </c>
      <c r="E340" t="s">
        <v>367</v>
      </c>
      <c r="F340" t="n">
        <v>-1</v>
      </c>
      <c r="G340" t="s">
        <v>60</v>
      </c>
      <c r="H340" t="s">
        <v>61</v>
      </c>
      <c r="I340" t="s"/>
      <c r="J340" t="s">
        <v>62</v>
      </c>
      <c r="K340" t="s"/>
      <c r="L340" t="s">
        <v>63</v>
      </c>
      <c r="M340" t="s"/>
      <c r="N340" t="s">
        <v>64</v>
      </c>
      <c r="O340" t="s">
        <v>65</v>
      </c>
      <c r="P340" t="s">
        <v>367</v>
      </c>
      <c r="Q340" t="s"/>
      <c r="R340" t="s">
        <v>89</v>
      </c>
      <c r="S340" t="s">
        <v>368</v>
      </c>
      <c r="T340" t="s">
        <v>68</v>
      </c>
      <c r="U340" t="s">
        <v>69</v>
      </c>
      <c r="V340" t="s"/>
      <c r="W340" t="s">
        <v>94</v>
      </c>
      <c r="X340" t="s"/>
      <c r="Y340" t="s">
        <v>71</v>
      </c>
      <c r="Z340">
        <f>HYPERLINK("https://hotel-media.eclerx.com/savepage/tk_15481384641757967_sr_1278.html","info")</f>
        <v/>
      </c>
      <c r="AA340" t="n">
        <v>-528744</v>
      </c>
      <c r="AB340" t="s"/>
      <c r="AC340" t="s"/>
      <c r="AD340" t="s">
        <v>72</v>
      </c>
      <c r="AE340" t="s"/>
      <c r="AF340" t="s"/>
      <c r="AG340" t="s"/>
      <c r="AH340" t="s"/>
      <c r="AI340" t="s"/>
      <c r="AJ340" t="s"/>
      <c r="AK340" t="s">
        <v>73</v>
      </c>
      <c r="AL340" t="s"/>
      <c r="AM340" t="s"/>
      <c r="AN340" t="s"/>
      <c r="AO340" t="s"/>
      <c r="AP340" t="n">
        <v>207</v>
      </c>
      <c r="AQ340" t="s">
        <v>74</v>
      </c>
      <c r="AR340" t="s"/>
      <c r="AS340" t="s"/>
      <c r="AT340" t="s">
        <v>75</v>
      </c>
      <c r="AU340" t="s"/>
      <c r="AV340" t="s"/>
      <c r="AW340" t="s"/>
      <c r="AX340" t="s"/>
      <c r="AY340" t="n">
        <v>528744</v>
      </c>
      <c r="AZ340" t="s">
        <v>369</v>
      </c>
      <c r="BA340" t="s"/>
      <c r="BB340" t="n">
        <v>65227</v>
      </c>
      <c r="BC340" t="n">
        <v>46.2100918292237</v>
      </c>
      <c r="BD340" t="n">
        <v>46.2100918292237</v>
      </c>
    </row>
    <row r="341" spans="1:56">
      <c r="A341" t="s">
        <v>56</v>
      </c>
      <c r="B341" t="s">
        <v>57</v>
      </c>
      <c r="C341" t="s">
        <v>58</v>
      </c>
      <c r="D341" t="n">
        <v>2</v>
      </c>
      <c r="E341" t="s">
        <v>431</v>
      </c>
      <c r="F341" t="n">
        <v>-1</v>
      </c>
      <c r="G341" t="s">
        <v>60</v>
      </c>
      <c r="H341" t="s">
        <v>61</v>
      </c>
      <c r="I341" t="s"/>
      <c r="J341" t="s">
        <v>62</v>
      </c>
      <c r="K341" t="s"/>
      <c r="L341" t="s">
        <v>63</v>
      </c>
      <c r="M341" t="s"/>
      <c r="N341" t="s">
        <v>83</v>
      </c>
      <c r="O341" t="s">
        <v>65</v>
      </c>
      <c r="P341" t="s">
        <v>431</v>
      </c>
      <c r="Q341" t="s"/>
      <c r="R341" t="s">
        <v>66</v>
      </c>
      <c r="S341" t="s">
        <v>432</v>
      </c>
      <c r="T341" t="s">
        <v>68</v>
      </c>
      <c r="U341" t="s">
        <v>69</v>
      </c>
      <c r="V341" t="s"/>
      <c r="W341" t="s">
        <v>70</v>
      </c>
      <c r="X341" t="s"/>
      <c r="Y341" t="s">
        <v>71</v>
      </c>
      <c r="Z341">
        <f>HYPERLINK("https://hotel-media.eclerx.com/savepage/tk_15481383955204353_sr_1278.html","info")</f>
        <v/>
      </c>
      <c r="AA341" t="n">
        <v>-10132931</v>
      </c>
      <c r="AB341" t="s"/>
      <c r="AC341" t="s"/>
      <c r="AD341" t="s">
        <v>72</v>
      </c>
      <c r="AE341" t="s"/>
      <c r="AF341" t="s"/>
      <c r="AG341" t="s"/>
      <c r="AH341" t="s"/>
      <c r="AI341" t="s"/>
      <c r="AJ341" t="s"/>
      <c r="AK341" t="s">
        <v>73</v>
      </c>
      <c r="AL341" t="s"/>
      <c r="AM341" t="s"/>
      <c r="AN341" t="s"/>
      <c r="AO341" t="s"/>
      <c r="AP341" t="n">
        <v>102</v>
      </c>
      <c r="AQ341" t="s">
        <v>74</v>
      </c>
      <c r="AR341" t="s"/>
      <c r="AS341" t="s"/>
      <c r="AT341" t="s">
        <v>75</v>
      </c>
      <c r="AU341" t="s"/>
      <c r="AV341" t="s"/>
      <c r="AW341" t="s"/>
      <c r="AX341" t="s"/>
      <c r="AY341" t="n">
        <v>10132931</v>
      </c>
      <c r="AZ341" t="s"/>
      <c r="BA341" t="s"/>
      <c r="BB341" t="n">
        <v>426630</v>
      </c>
      <c r="BC341" t="s"/>
      <c r="BD341" t="s"/>
    </row>
    <row r="342" spans="1:56">
      <c r="A342" t="s">
        <v>56</v>
      </c>
      <c r="B342" t="s">
        <v>57</v>
      </c>
      <c r="C342" t="s">
        <v>58</v>
      </c>
      <c r="D342" t="n">
        <v>2</v>
      </c>
      <c r="E342" t="s">
        <v>431</v>
      </c>
      <c r="F342" t="n">
        <v>-1</v>
      </c>
      <c r="G342" t="s">
        <v>60</v>
      </c>
      <c r="H342" t="s">
        <v>61</v>
      </c>
      <c r="I342" t="s"/>
      <c r="J342" t="s">
        <v>62</v>
      </c>
      <c r="K342" t="s"/>
      <c r="L342" t="s">
        <v>63</v>
      </c>
      <c r="M342" t="s"/>
      <c r="N342" t="s">
        <v>83</v>
      </c>
      <c r="O342" t="s">
        <v>65</v>
      </c>
      <c r="P342" t="s">
        <v>431</v>
      </c>
      <c r="Q342" t="s"/>
      <c r="R342" t="s">
        <v>66</v>
      </c>
      <c r="S342" t="s">
        <v>432</v>
      </c>
      <c r="T342" t="s">
        <v>68</v>
      </c>
      <c r="U342" t="s">
        <v>69</v>
      </c>
      <c r="V342" t="s"/>
      <c r="W342" t="s">
        <v>70</v>
      </c>
      <c r="X342" t="s"/>
      <c r="Y342" t="s">
        <v>71</v>
      </c>
      <c r="Z342">
        <f>HYPERLINK("https://hotel-media.eclerx.com/savepage/tk_15481383955204353_sr_1278.html","info")</f>
        <v/>
      </c>
      <c r="AA342" t="n">
        <v>-2119449</v>
      </c>
      <c r="AB342" t="s"/>
      <c r="AC342" t="s"/>
      <c r="AD342" t="s">
        <v>72</v>
      </c>
      <c r="AE342" t="s"/>
      <c r="AF342" t="s"/>
      <c r="AG342" t="s"/>
      <c r="AH342" t="s"/>
      <c r="AI342" t="s"/>
      <c r="AJ342" t="s"/>
      <c r="AK342" t="s">
        <v>73</v>
      </c>
      <c r="AL342" t="s"/>
      <c r="AM342" t="s"/>
      <c r="AN342" t="s"/>
      <c r="AO342" t="s"/>
      <c r="AP342" t="n">
        <v>102</v>
      </c>
      <c r="AQ342" t="s">
        <v>74</v>
      </c>
      <c r="AR342" t="s"/>
      <c r="AS342" t="s"/>
      <c r="AT342" t="s">
        <v>75</v>
      </c>
      <c r="AU342" t="s"/>
      <c r="AV342" t="s"/>
      <c r="AW342" t="s"/>
      <c r="AX342" t="s"/>
      <c r="AY342" t="n">
        <v>2119449</v>
      </c>
      <c r="AZ342" t="s">
        <v>433</v>
      </c>
      <c r="BA342" t="s"/>
      <c r="BB342" t="n">
        <v>426630</v>
      </c>
      <c r="BC342" t="n">
        <v>46.2094551723784</v>
      </c>
      <c r="BD342" t="n">
        <v>46.2094551723784</v>
      </c>
    </row>
    <row r="343" spans="1:56">
      <c r="A343" t="s">
        <v>56</v>
      </c>
      <c r="B343" t="s">
        <v>57</v>
      </c>
      <c r="C343" t="s">
        <v>58</v>
      </c>
      <c r="D343" t="n">
        <v>2</v>
      </c>
      <c r="E343" t="s">
        <v>309</v>
      </c>
      <c r="F343" t="n">
        <v>-1</v>
      </c>
      <c r="G343" t="s">
        <v>60</v>
      </c>
      <c r="H343" t="s">
        <v>61</v>
      </c>
      <c r="I343" t="s"/>
      <c r="J343" t="s">
        <v>62</v>
      </c>
      <c r="K343" t="s"/>
      <c r="L343" t="s">
        <v>63</v>
      </c>
      <c r="M343" t="s"/>
      <c r="N343" t="s"/>
      <c r="O343" t="s">
        <v>65</v>
      </c>
      <c r="P343" t="s">
        <v>309</v>
      </c>
      <c r="Q343" t="s"/>
      <c r="R343" t="s">
        <v>97</v>
      </c>
      <c r="S343" t="s"/>
      <c r="T343" t="s"/>
      <c r="U343" t="s">
        <v>69</v>
      </c>
      <c r="V343" t="s"/>
      <c r="W343" t="s">
        <v>70</v>
      </c>
      <c r="X343" t="s"/>
      <c r="Y343" t="s">
        <v>71</v>
      </c>
      <c r="Z343">
        <f>HYPERLINK("https://hotel-media.eclerx.com/savepage/tk_1548138432095597_sr_1278.html","info")</f>
        <v/>
      </c>
      <c r="AA343" t="n">
        <v>-10132866</v>
      </c>
      <c r="AB343" t="s"/>
      <c r="AC343" t="s"/>
      <c r="AD343" t="s">
        <v>72</v>
      </c>
      <c r="AE343" t="s"/>
      <c r="AF343" t="s"/>
      <c r="AG343" t="s"/>
      <c r="AH343" t="s"/>
      <c r="AI343" t="s"/>
      <c r="AJ343" t="s"/>
      <c r="AK343" t="s">
        <v>73</v>
      </c>
      <c r="AL343" t="s"/>
      <c r="AM343" t="s"/>
      <c r="AN343" t="s"/>
      <c r="AO343" t="s"/>
      <c r="AP343" t="n">
        <v>158</v>
      </c>
      <c r="AQ343" t="s">
        <v>74</v>
      </c>
      <c r="AR343" t="s"/>
      <c r="AS343" t="s"/>
      <c r="AT343" t="s">
        <v>75</v>
      </c>
      <c r="AU343" t="s"/>
      <c r="AV343" t="s"/>
      <c r="AW343" t="s"/>
      <c r="AX343" t="s"/>
      <c r="AY343" t="n">
        <v>10132866</v>
      </c>
      <c r="AZ343" t="s"/>
      <c r="BA343" t="s"/>
      <c r="BB343" t="n">
        <v>68116</v>
      </c>
      <c r="BC343" t="s"/>
      <c r="BD343" t="s"/>
    </row>
    <row r="344" spans="1:56">
      <c r="A344" t="s">
        <v>56</v>
      </c>
      <c r="B344" t="s">
        <v>57</v>
      </c>
      <c r="C344" t="s">
        <v>58</v>
      </c>
      <c r="D344" t="n">
        <v>2</v>
      </c>
      <c r="E344" t="s">
        <v>309</v>
      </c>
      <c r="F344" t="n">
        <v>-1</v>
      </c>
      <c r="G344" t="s">
        <v>60</v>
      </c>
      <c r="H344" t="s">
        <v>61</v>
      </c>
      <c r="I344" t="s"/>
      <c r="J344" t="s">
        <v>62</v>
      </c>
      <c r="K344" t="s"/>
      <c r="L344" t="s">
        <v>63</v>
      </c>
      <c r="M344" t="s"/>
      <c r="N344" t="s"/>
      <c r="O344" t="s">
        <v>65</v>
      </c>
      <c r="P344" t="s">
        <v>309</v>
      </c>
      <c r="Q344" t="s"/>
      <c r="R344" t="s">
        <v>97</v>
      </c>
      <c r="S344" t="s"/>
      <c r="T344" t="s"/>
      <c r="U344" t="s">
        <v>69</v>
      </c>
      <c r="V344" t="s"/>
      <c r="W344" t="s">
        <v>70</v>
      </c>
      <c r="X344" t="s"/>
      <c r="Y344" t="s">
        <v>71</v>
      </c>
      <c r="Z344">
        <f>HYPERLINK("https://hotel-media.eclerx.com/savepage/tk_1548138432095597_sr_1278.html","info")</f>
        <v/>
      </c>
      <c r="AA344" t="n">
        <v>-6658252</v>
      </c>
      <c r="AB344" t="s"/>
      <c r="AC344" t="s"/>
      <c r="AD344" t="s">
        <v>72</v>
      </c>
      <c r="AE344" t="s"/>
      <c r="AF344" t="s"/>
      <c r="AG344" t="s"/>
      <c r="AH344" t="s"/>
      <c r="AI344" t="s"/>
      <c r="AJ344" t="s"/>
      <c r="AK344" t="s">
        <v>73</v>
      </c>
      <c r="AL344" t="s"/>
      <c r="AM344" t="s"/>
      <c r="AN344" t="s"/>
      <c r="AO344" t="s"/>
      <c r="AP344" t="n">
        <v>158</v>
      </c>
      <c r="AQ344" t="s">
        <v>74</v>
      </c>
      <c r="AR344" t="s"/>
      <c r="AS344" t="s"/>
      <c r="AT344" t="s">
        <v>75</v>
      </c>
      <c r="AU344" t="s"/>
      <c r="AV344" t="s"/>
      <c r="AW344" t="s"/>
      <c r="AX344" t="s"/>
      <c r="AY344" t="n">
        <v>6658252</v>
      </c>
      <c r="AZ344" t="s"/>
      <c r="BA344" t="s"/>
      <c r="BB344" t="n">
        <v>68116</v>
      </c>
      <c r="BC344" t="n">
        <v>46.2099034315382</v>
      </c>
      <c r="BD344" t="n">
        <v>46.2099034315382</v>
      </c>
    </row>
    <row r="345" spans="1:56">
      <c r="A345" t="s">
        <v>56</v>
      </c>
      <c r="B345" t="s">
        <v>57</v>
      </c>
      <c r="C345" t="s">
        <v>58</v>
      </c>
      <c r="D345" t="n">
        <v>2</v>
      </c>
      <c r="E345" t="s">
        <v>324</v>
      </c>
      <c r="F345" t="n">
        <v>-1</v>
      </c>
      <c r="G345" t="s">
        <v>60</v>
      </c>
      <c r="H345" t="s">
        <v>61</v>
      </c>
      <c r="I345" t="s"/>
      <c r="J345" t="s">
        <v>62</v>
      </c>
      <c r="K345" t="s"/>
      <c r="L345" t="s">
        <v>63</v>
      </c>
      <c r="M345" t="s"/>
      <c r="N345" t="s"/>
      <c r="O345" t="s">
        <v>65</v>
      </c>
      <c r="P345" t="s">
        <v>324</v>
      </c>
      <c r="Q345" t="s"/>
      <c r="R345" t="s">
        <v>63</v>
      </c>
      <c r="S345" t="s"/>
      <c r="T345" t="s"/>
      <c r="U345" t="s">
        <v>69</v>
      </c>
      <c r="V345" t="s"/>
      <c r="W345" t="s">
        <v>70</v>
      </c>
      <c r="X345" t="s"/>
      <c r="Y345" t="s">
        <v>71</v>
      </c>
      <c r="Z345">
        <f>HYPERLINK("https://hotel-media.eclerx.com/savepage/tk_15481384026966276_sr_1278.html","info")</f>
        <v/>
      </c>
      <c r="AA345" t="n">
        <v>-10132783</v>
      </c>
      <c r="AB345" t="s"/>
      <c r="AC345" t="s"/>
      <c r="AD345" t="s">
        <v>72</v>
      </c>
      <c r="AE345" t="s"/>
      <c r="AF345" t="s"/>
      <c r="AG345" t="s"/>
      <c r="AH345" t="s"/>
      <c r="AI345" t="s"/>
      <c r="AJ345" t="s"/>
      <c r="AK345" t="s">
        <v>73</v>
      </c>
      <c r="AL345" t="s"/>
      <c r="AM345" t="s"/>
      <c r="AN345" t="s"/>
      <c r="AO345" t="s"/>
      <c r="AP345" t="n">
        <v>113</v>
      </c>
      <c r="AQ345" t="s">
        <v>74</v>
      </c>
      <c r="AR345" t="s"/>
      <c r="AS345" t="s"/>
      <c r="AT345" t="s">
        <v>75</v>
      </c>
      <c r="AU345" t="s"/>
      <c r="AV345" t="s"/>
      <c r="AW345" t="s"/>
      <c r="AX345" t="s"/>
      <c r="AY345" t="n">
        <v>10132783</v>
      </c>
      <c r="AZ345" t="s"/>
      <c r="BA345" t="s"/>
      <c r="BB345" t="n">
        <v>4105450</v>
      </c>
      <c r="BC345" t="s"/>
      <c r="BD345" t="s"/>
    </row>
    <row r="346" spans="1:56">
      <c r="A346" t="s">
        <v>56</v>
      </c>
      <c r="B346" t="s">
        <v>57</v>
      </c>
      <c r="C346" t="s">
        <v>58</v>
      </c>
      <c r="D346" t="n">
        <v>2</v>
      </c>
      <c r="E346" t="s">
        <v>421</v>
      </c>
      <c r="F346" t="n">
        <v>-1</v>
      </c>
      <c r="G346" t="s">
        <v>60</v>
      </c>
      <c r="H346" t="s">
        <v>61</v>
      </c>
      <c r="I346" t="s"/>
      <c r="J346" t="s">
        <v>62</v>
      </c>
      <c r="K346" t="s"/>
      <c r="L346" t="s">
        <v>63</v>
      </c>
      <c r="M346" t="s"/>
      <c r="N346" t="s">
        <v>78</v>
      </c>
      <c r="O346" t="s">
        <v>65</v>
      </c>
      <c r="P346" t="s">
        <v>421</v>
      </c>
      <c r="Q346" t="s"/>
      <c r="R346" t="s">
        <v>89</v>
      </c>
      <c r="S346" t="s">
        <v>371</v>
      </c>
      <c r="T346" t="s">
        <v>68</v>
      </c>
      <c r="U346" t="s">
        <v>69</v>
      </c>
      <c r="V346" t="s"/>
      <c r="W346" t="s">
        <v>94</v>
      </c>
      <c r="X346" t="s"/>
      <c r="Y346" t="s">
        <v>71</v>
      </c>
      <c r="Z346">
        <f>HYPERLINK("https://hotel-media.eclerx.com/savepage/tk_15481383692525535_sr_1278.html","info")</f>
        <v/>
      </c>
      <c r="AA346" t="n">
        <v>-10132857</v>
      </c>
      <c r="AB346" t="s"/>
      <c r="AC346" t="s"/>
      <c r="AD346" t="s">
        <v>72</v>
      </c>
      <c r="AE346" t="s"/>
      <c r="AF346" t="s"/>
      <c r="AG346" t="s"/>
      <c r="AH346" t="s"/>
      <c r="AI346" t="s"/>
      <c r="AJ346" t="s"/>
      <c r="AK346" t="s">
        <v>73</v>
      </c>
      <c r="AL346" t="s"/>
      <c r="AM346" t="s"/>
      <c r="AN346" t="s"/>
      <c r="AO346" t="s"/>
      <c r="AP346" t="n">
        <v>62</v>
      </c>
      <c r="AQ346" t="s">
        <v>74</v>
      </c>
      <c r="AR346" t="s"/>
      <c r="AS346" t="s"/>
      <c r="AT346" t="s">
        <v>75</v>
      </c>
      <c r="AU346" t="s"/>
      <c r="AV346" t="s"/>
      <c r="AW346" t="s"/>
      <c r="AX346" t="s"/>
      <c r="AY346" t="n">
        <v>10132857</v>
      </c>
      <c r="AZ346" t="s"/>
      <c r="BA346" t="s"/>
      <c r="BB346" t="n">
        <v>71329</v>
      </c>
      <c r="BC346" t="s"/>
      <c r="BD346" t="s"/>
    </row>
    <row r="347" spans="1:56">
      <c r="A347" t="s">
        <v>56</v>
      </c>
      <c r="B347" t="s">
        <v>57</v>
      </c>
      <c r="C347" t="s">
        <v>58</v>
      </c>
      <c r="D347" t="n">
        <v>2</v>
      </c>
      <c r="E347" t="s">
        <v>421</v>
      </c>
      <c r="F347" t="n">
        <v>-1</v>
      </c>
      <c r="G347" t="s">
        <v>60</v>
      </c>
      <c r="H347" t="s">
        <v>61</v>
      </c>
      <c r="I347" t="s"/>
      <c r="J347" t="s">
        <v>62</v>
      </c>
      <c r="K347" t="s"/>
      <c r="L347" t="s">
        <v>63</v>
      </c>
      <c r="M347" t="s"/>
      <c r="N347" t="s">
        <v>78</v>
      </c>
      <c r="O347" t="s">
        <v>65</v>
      </c>
      <c r="P347" t="s">
        <v>421</v>
      </c>
      <c r="Q347" t="s"/>
      <c r="R347" t="s">
        <v>89</v>
      </c>
      <c r="S347" t="s">
        <v>371</v>
      </c>
      <c r="T347" t="s">
        <v>68</v>
      </c>
      <c r="U347" t="s">
        <v>69</v>
      </c>
      <c r="V347" t="s"/>
      <c r="W347" t="s">
        <v>94</v>
      </c>
      <c r="X347" t="s"/>
      <c r="Y347" t="s">
        <v>71</v>
      </c>
      <c r="Z347">
        <f>HYPERLINK("https://hotel-media.eclerx.com/savepage/tk_15481383692525535_sr_1278.html","info")</f>
        <v/>
      </c>
      <c r="AA347" t="n">
        <v>-528750</v>
      </c>
      <c r="AB347" t="s"/>
      <c r="AC347" t="s"/>
      <c r="AD347" t="s">
        <v>72</v>
      </c>
      <c r="AE347" t="s"/>
      <c r="AF347" t="s"/>
      <c r="AG347" t="s"/>
      <c r="AH347" t="s"/>
      <c r="AI347" t="s"/>
      <c r="AJ347" t="s"/>
      <c r="AK347" t="s">
        <v>73</v>
      </c>
      <c r="AL347" t="s"/>
      <c r="AM347" t="s"/>
      <c r="AN347" t="s"/>
      <c r="AO347" t="s"/>
      <c r="AP347" t="n">
        <v>62</v>
      </c>
      <c r="AQ347" t="s">
        <v>74</v>
      </c>
      <c r="AR347" t="s"/>
      <c r="AS347" t="s"/>
      <c r="AT347" t="s">
        <v>75</v>
      </c>
      <c r="AU347" t="s"/>
      <c r="AV347" t="s"/>
      <c r="AW347" t="s"/>
      <c r="AX347" t="s"/>
      <c r="AY347" t="n">
        <v>528750</v>
      </c>
      <c r="AZ347" t="s">
        <v>422</v>
      </c>
      <c r="BA347" t="s"/>
      <c r="BB347" t="n">
        <v>71329</v>
      </c>
      <c r="BC347" t="n">
        <v>46.16874208014284</v>
      </c>
      <c r="BD347" t="n">
        <v>46.16874208014284</v>
      </c>
    </row>
    <row r="348" spans="1:56">
      <c r="A348" t="s">
        <v>56</v>
      </c>
      <c r="B348" t="s">
        <v>57</v>
      </c>
      <c r="C348" t="s">
        <v>58</v>
      </c>
      <c r="D348" t="n">
        <v>2</v>
      </c>
      <c r="E348" t="s">
        <v>219</v>
      </c>
      <c r="F348" t="n">
        <v>-1</v>
      </c>
      <c r="G348" t="s">
        <v>60</v>
      </c>
      <c r="H348" t="s">
        <v>61</v>
      </c>
      <c r="I348" t="s"/>
      <c r="J348" t="s">
        <v>62</v>
      </c>
      <c r="K348" t="s"/>
      <c r="L348" t="s">
        <v>63</v>
      </c>
      <c r="M348" t="s"/>
      <c r="N348" t="s">
        <v>64</v>
      </c>
      <c r="O348" t="s">
        <v>65</v>
      </c>
      <c r="P348" t="s">
        <v>219</v>
      </c>
      <c r="Q348" t="s"/>
      <c r="R348" t="s">
        <v>79</v>
      </c>
      <c r="S348" t="s">
        <v>220</v>
      </c>
      <c r="T348" t="s">
        <v>68</v>
      </c>
      <c r="U348" t="s">
        <v>69</v>
      </c>
      <c r="V348" t="s"/>
      <c r="W348" t="s">
        <v>70</v>
      </c>
      <c r="X348" t="s"/>
      <c r="Y348" t="s">
        <v>71</v>
      </c>
      <c r="Z348">
        <f>HYPERLINK("https://hotel-media.eclerx.com/savepage/tk_15481383869768693_sr_1278.html","info")</f>
        <v/>
      </c>
      <c r="AA348" t="n">
        <v>-10132748</v>
      </c>
      <c r="AB348" t="s"/>
      <c r="AC348" t="s"/>
      <c r="AD348" t="s">
        <v>72</v>
      </c>
      <c r="AE348" t="s"/>
      <c r="AF348" t="s"/>
      <c r="AG348" t="s"/>
      <c r="AH348" t="s"/>
      <c r="AI348" t="s"/>
      <c r="AJ348" t="s"/>
      <c r="AK348" t="s">
        <v>73</v>
      </c>
      <c r="AL348" t="s"/>
      <c r="AM348" t="s"/>
      <c r="AN348" t="s"/>
      <c r="AO348" t="s"/>
      <c r="AP348" t="n">
        <v>89</v>
      </c>
      <c r="AQ348" t="s">
        <v>74</v>
      </c>
      <c r="AR348" t="s"/>
      <c r="AS348" t="s"/>
      <c r="AT348" t="s">
        <v>75</v>
      </c>
      <c r="AU348" t="s"/>
      <c r="AV348" t="s"/>
      <c r="AW348" t="s"/>
      <c r="AX348" t="s"/>
      <c r="AY348" t="n">
        <v>10132748</v>
      </c>
      <c r="AZ348" t="s"/>
      <c r="BA348" t="s"/>
      <c r="BB348" t="n">
        <v>182119</v>
      </c>
      <c r="BC348" t="n">
        <v>0</v>
      </c>
      <c r="BD348" t="n">
        <v>0</v>
      </c>
    </row>
    <row r="349" spans="1:56">
      <c r="A349" t="s">
        <v>56</v>
      </c>
      <c r="B349" t="s">
        <v>57</v>
      </c>
      <c r="C349" t="s">
        <v>58</v>
      </c>
      <c r="D349" t="n">
        <v>2</v>
      </c>
      <c r="E349" t="s">
        <v>364</v>
      </c>
      <c r="F349" t="n">
        <v>-1</v>
      </c>
      <c r="G349" t="s">
        <v>60</v>
      </c>
      <c r="H349" t="s">
        <v>61</v>
      </c>
      <c r="I349" t="s"/>
      <c r="J349" t="s">
        <v>62</v>
      </c>
      <c r="K349" t="s"/>
      <c r="L349" t="s">
        <v>63</v>
      </c>
      <c r="M349" t="s"/>
      <c r="N349" t="s">
        <v>101</v>
      </c>
      <c r="O349" t="s">
        <v>65</v>
      </c>
      <c r="P349" t="s">
        <v>364</v>
      </c>
      <c r="Q349" t="s"/>
      <c r="R349" t="s">
        <v>97</v>
      </c>
      <c r="S349" t="s">
        <v>365</v>
      </c>
      <c r="T349" t="s">
        <v>68</v>
      </c>
      <c r="U349" t="s">
        <v>69</v>
      </c>
      <c r="V349" t="s"/>
      <c r="W349" t="s">
        <v>70</v>
      </c>
      <c r="X349" t="s"/>
      <c r="Y349" t="s">
        <v>71</v>
      </c>
      <c r="Z349">
        <f>HYPERLINK("https://hotel-media.eclerx.com/savepage/tk_1548138434055459_sr_1278.html","info")</f>
        <v/>
      </c>
      <c r="AA349" t="n">
        <v>-10132761</v>
      </c>
      <c r="AB349" t="s"/>
      <c r="AC349" t="s"/>
      <c r="AD349" t="s">
        <v>72</v>
      </c>
      <c r="AE349" t="s"/>
      <c r="AF349" t="s"/>
      <c r="AG349" t="s"/>
      <c r="AH349" t="s"/>
      <c r="AI349" t="s"/>
      <c r="AJ349" t="s"/>
      <c r="AK349" t="s">
        <v>73</v>
      </c>
      <c r="AL349" t="s"/>
      <c r="AM349" t="s"/>
      <c r="AN349" t="s"/>
      <c r="AO349" t="s"/>
      <c r="AP349" t="n">
        <v>161</v>
      </c>
      <c r="AQ349" t="s">
        <v>74</v>
      </c>
      <c r="AR349" t="s"/>
      <c r="AS349" t="s"/>
      <c r="AT349" t="s">
        <v>75</v>
      </c>
      <c r="AU349" t="s"/>
      <c r="AV349" t="s"/>
      <c r="AW349" t="s"/>
      <c r="AX349" t="s"/>
      <c r="AY349" t="n">
        <v>10132761</v>
      </c>
      <c r="AZ349" t="s"/>
      <c r="BA349" t="s"/>
      <c r="BB349" t="n">
        <v>182051</v>
      </c>
      <c r="BC349" t="n">
        <v>0</v>
      </c>
      <c r="BD349" t="n">
        <v>0</v>
      </c>
    </row>
    <row r="350" spans="1:56">
      <c r="A350" t="s">
        <v>56</v>
      </c>
      <c r="B350" t="s">
        <v>57</v>
      </c>
      <c r="C350" t="s">
        <v>58</v>
      </c>
      <c r="D350" t="n">
        <v>2</v>
      </c>
      <c r="E350" t="s">
        <v>301</v>
      </c>
      <c r="F350" t="n">
        <v>-1</v>
      </c>
      <c r="G350" t="s">
        <v>60</v>
      </c>
      <c r="H350" t="s">
        <v>61</v>
      </c>
      <c r="I350" t="s"/>
      <c r="J350" t="s">
        <v>62</v>
      </c>
      <c r="K350" t="s"/>
      <c r="L350" t="s">
        <v>63</v>
      </c>
      <c r="M350" t="s"/>
      <c r="N350" t="s">
        <v>64</v>
      </c>
      <c r="O350" t="s">
        <v>65</v>
      </c>
      <c r="P350" t="s">
        <v>301</v>
      </c>
      <c r="Q350" t="s"/>
      <c r="R350" t="s">
        <v>66</v>
      </c>
      <c r="S350" t="s">
        <v>302</v>
      </c>
      <c r="T350" t="s">
        <v>68</v>
      </c>
      <c r="U350" t="s">
        <v>69</v>
      </c>
      <c r="V350" t="s"/>
      <c r="W350" t="s">
        <v>70</v>
      </c>
      <c r="X350" t="s"/>
      <c r="Y350" t="s">
        <v>71</v>
      </c>
      <c r="Z350">
        <f>HYPERLINK("https://hotel-media.eclerx.com/savepage/tk_1548138398128676_sr_1278.html","info")</f>
        <v/>
      </c>
      <c r="AA350" t="n">
        <v>-10132774</v>
      </c>
      <c r="AB350" t="s"/>
      <c r="AC350" t="s"/>
      <c r="AD350" t="s">
        <v>72</v>
      </c>
      <c r="AE350" t="s"/>
      <c r="AF350" t="s"/>
      <c r="AG350" t="s"/>
      <c r="AH350" t="s"/>
      <c r="AI350" t="s"/>
      <c r="AJ350" t="s"/>
      <c r="AK350" t="s">
        <v>73</v>
      </c>
      <c r="AL350" t="s"/>
      <c r="AM350" t="s"/>
      <c r="AN350" t="s"/>
      <c r="AO350" t="s"/>
      <c r="AP350" t="n">
        <v>106</v>
      </c>
      <c r="AQ350" t="s">
        <v>74</v>
      </c>
      <c r="AR350" t="s"/>
      <c r="AS350" t="s"/>
      <c r="AT350" t="s">
        <v>75</v>
      </c>
      <c r="AU350" t="s"/>
      <c r="AV350" t="s"/>
      <c r="AW350" t="s"/>
      <c r="AX350" t="s"/>
      <c r="AY350" t="n">
        <v>10132774</v>
      </c>
      <c r="AZ350" t="s"/>
      <c r="BA350" t="s"/>
      <c r="BB350" t="n">
        <v>48673</v>
      </c>
      <c r="BC350" t="n">
        <v>0</v>
      </c>
      <c r="BD350" t="n">
        <v>0</v>
      </c>
    </row>
    <row r="351" spans="1:56">
      <c r="A351" t="s">
        <v>56</v>
      </c>
      <c r="B351" t="s">
        <v>57</v>
      </c>
      <c r="C351" t="s">
        <v>58</v>
      </c>
      <c r="D351" t="n">
        <v>2</v>
      </c>
      <c r="E351" t="s">
        <v>111</v>
      </c>
      <c r="F351" t="n">
        <v>-1</v>
      </c>
      <c r="G351" t="s">
        <v>60</v>
      </c>
      <c r="H351" t="s">
        <v>61</v>
      </c>
      <c r="I351" t="s"/>
      <c r="J351" t="s">
        <v>62</v>
      </c>
      <c r="K351" t="s"/>
      <c r="L351" t="s">
        <v>63</v>
      </c>
      <c r="M351" t="s"/>
      <c r="N351" t="s">
        <v>64</v>
      </c>
      <c r="O351" t="s">
        <v>65</v>
      </c>
      <c r="P351" t="s">
        <v>111</v>
      </c>
      <c r="Q351" t="s"/>
      <c r="R351" t="s">
        <v>89</v>
      </c>
      <c r="S351" t="s">
        <v>112</v>
      </c>
      <c r="T351" t="s">
        <v>68</v>
      </c>
      <c r="U351" t="s">
        <v>69</v>
      </c>
      <c r="V351" t="s"/>
      <c r="W351" t="s">
        <v>94</v>
      </c>
      <c r="X351" t="s"/>
      <c r="Y351" t="s">
        <v>71</v>
      </c>
      <c r="Z351">
        <f>HYPERLINK("https://hotel-media.eclerx.com/savepage/tk_1548138368600562_sr_1278.html","info")</f>
        <v/>
      </c>
      <c r="AA351" t="n">
        <v>-10132810</v>
      </c>
      <c r="AB351" t="s"/>
      <c r="AC351" t="s"/>
      <c r="AD351" t="s">
        <v>72</v>
      </c>
      <c r="AE351" t="s"/>
      <c r="AF351" t="s"/>
      <c r="AG351" t="s"/>
      <c r="AH351" t="s"/>
      <c r="AI351" t="s"/>
      <c r="AJ351" t="s"/>
      <c r="AK351" t="s">
        <v>73</v>
      </c>
      <c r="AL351" t="s"/>
      <c r="AM351" t="s"/>
      <c r="AN351" t="s"/>
      <c r="AO351" t="s"/>
      <c r="AP351" t="n">
        <v>61</v>
      </c>
      <c r="AQ351" t="s">
        <v>74</v>
      </c>
      <c r="AR351" t="s"/>
      <c r="AS351" t="s"/>
      <c r="AT351" t="s">
        <v>75</v>
      </c>
      <c r="AU351" t="s"/>
      <c r="AV351" t="s"/>
      <c r="AW351" t="s"/>
      <c r="AX351" t="s"/>
      <c r="AY351" t="n">
        <v>10132810</v>
      </c>
      <c r="AZ351" t="s"/>
      <c r="BA351" t="s"/>
      <c r="BB351" t="n">
        <v>46834</v>
      </c>
      <c r="BC351" t="s"/>
      <c r="BD351" t="s"/>
    </row>
    <row r="352" spans="1:56">
      <c r="A352" t="s">
        <v>56</v>
      </c>
      <c r="B352" t="s">
        <v>57</v>
      </c>
      <c r="C352" t="s">
        <v>58</v>
      </c>
      <c r="D352" t="n">
        <v>2</v>
      </c>
      <c r="E352" t="s">
        <v>111</v>
      </c>
      <c r="F352" t="n">
        <v>-1</v>
      </c>
      <c r="G352" t="s">
        <v>60</v>
      </c>
      <c r="H352" t="s">
        <v>61</v>
      </c>
      <c r="I352" t="s"/>
      <c r="J352" t="s">
        <v>62</v>
      </c>
      <c r="K352" t="s"/>
      <c r="L352" t="s">
        <v>63</v>
      </c>
      <c r="M352" t="s"/>
      <c r="N352" t="s">
        <v>64</v>
      </c>
      <c r="O352" t="s">
        <v>65</v>
      </c>
      <c r="P352" t="s">
        <v>111</v>
      </c>
      <c r="Q352" t="s"/>
      <c r="R352" t="s">
        <v>89</v>
      </c>
      <c r="S352" t="s">
        <v>112</v>
      </c>
      <c r="T352" t="s">
        <v>68</v>
      </c>
      <c r="U352" t="s">
        <v>69</v>
      </c>
      <c r="V352" t="s"/>
      <c r="W352" t="s">
        <v>94</v>
      </c>
      <c r="X352" t="s"/>
      <c r="Y352" t="s">
        <v>71</v>
      </c>
      <c r="Z352">
        <f>HYPERLINK("https://hotel-media.eclerx.com/savepage/tk_1548138368600562_sr_1278.html","info")</f>
        <v/>
      </c>
      <c r="AA352" t="n">
        <v>-2119325</v>
      </c>
      <c r="AB352" t="s"/>
      <c r="AC352" t="s"/>
      <c r="AD352" t="s">
        <v>72</v>
      </c>
      <c r="AE352" t="s"/>
      <c r="AF352" t="s"/>
      <c r="AG352" t="s"/>
      <c r="AH352" t="s"/>
      <c r="AI352" t="s"/>
      <c r="AJ352" t="s"/>
      <c r="AK352" t="s">
        <v>73</v>
      </c>
      <c r="AL352" t="s"/>
      <c r="AM352" t="s"/>
      <c r="AN352" t="s"/>
      <c r="AO352" t="s"/>
      <c r="AP352" t="n">
        <v>61</v>
      </c>
      <c r="AQ352" t="s">
        <v>74</v>
      </c>
      <c r="AR352" t="s"/>
      <c r="AS352" t="s"/>
      <c r="AT352" t="s">
        <v>75</v>
      </c>
      <c r="AU352" t="s"/>
      <c r="AV352" t="s"/>
      <c r="AW352" t="s"/>
      <c r="AX352" t="s"/>
      <c r="AY352" t="n">
        <v>2119325</v>
      </c>
      <c r="AZ352" t="s">
        <v>113</v>
      </c>
      <c r="BA352" t="s"/>
      <c r="BB352" t="n">
        <v>46834</v>
      </c>
      <c r="BC352" t="n">
        <v>46.20049850321422</v>
      </c>
      <c r="BD352" t="n">
        <v>46.20049850321422</v>
      </c>
    </row>
    <row r="353" spans="1:56">
      <c r="A353" t="s">
        <v>56</v>
      </c>
      <c r="B353" t="s">
        <v>57</v>
      </c>
      <c r="C353" t="s">
        <v>58</v>
      </c>
      <c r="D353" t="n">
        <v>2</v>
      </c>
      <c r="E353" t="s">
        <v>408</v>
      </c>
      <c r="F353" t="n">
        <v>-1</v>
      </c>
      <c r="G353" t="s">
        <v>60</v>
      </c>
      <c r="H353" t="s">
        <v>61</v>
      </c>
      <c r="I353" t="s"/>
      <c r="J353" t="s">
        <v>62</v>
      </c>
      <c r="K353" t="s"/>
      <c r="L353" t="s">
        <v>63</v>
      </c>
      <c r="M353" t="s"/>
      <c r="N353" t="s">
        <v>64</v>
      </c>
      <c r="O353" t="s">
        <v>65</v>
      </c>
      <c r="P353" t="s">
        <v>408</v>
      </c>
      <c r="Q353" t="s"/>
      <c r="R353" t="s">
        <v>89</v>
      </c>
      <c r="S353" t="s">
        <v>409</v>
      </c>
      <c r="T353" t="s">
        <v>68</v>
      </c>
      <c r="U353" t="s">
        <v>69</v>
      </c>
      <c r="V353" t="s"/>
      <c r="W353" t="s">
        <v>94</v>
      </c>
      <c r="X353" t="s"/>
      <c r="Y353" t="s">
        <v>71</v>
      </c>
      <c r="Z353">
        <f>HYPERLINK("https://hotel-media.eclerx.com/savepage/tk_15481384602295969_sr_1278.html","info")</f>
        <v/>
      </c>
      <c r="AA353" t="n">
        <v>-10132870</v>
      </c>
      <c r="AB353" t="s"/>
      <c r="AC353" t="s"/>
      <c r="AD353" t="s">
        <v>72</v>
      </c>
      <c r="AE353" t="s"/>
      <c r="AF353" t="s"/>
      <c r="AG353" t="s"/>
      <c r="AH353" t="s"/>
      <c r="AI353" t="s"/>
      <c r="AJ353" t="s"/>
      <c r="AK353" t="s">
        <v>73</v>
      </c>
      <c r="AL353" t="s"/>
      <c r="AM353" t="s"/>
      <c r="AN353" t="s"/>
      <c r="AO353" t="s"/>
      <c r="AP353" t="n">
        <v>201</v>
      </c>
      <c r="AQ353" t="s">
        <v>74</v>
      </c>
      <c r="AR353" t="s"/>
      <c r="AS353" t="s"/>
      <c r="AT353" t="s">
        <v>75</v>
      </c>
      <c r="AU353" t="s"/>
      <c r="AV353" t="s"/>
      <c r="AW353" t="s"/>
      <c r="AX353" t="s"/>
      <c r="AY353" t="n">
        <v>10132870</v>
      </c>
      <c r="AZ353" t="s"/>
      <c r="BA353" t="s"/>
      <c r="BB353" t="n">
        <v>65132</v>
      </c>
      <c r="BC353" t="s"/>
      <c r="BD353" t="s"/>
    </row>
    <row r="354" spans="1:56">
      <c r="A354" t="s">
        <v>56</v>
      </c>
      <c r="B354" t="s">
        <v>57</v>
      </c>
      <c r="C354" t="s">
        <v>58</v>
      </c>
      <c r="D354" t="n">
        <v>2</v>
      </c>
      <c r="E354" t="s">
        <v>408</v>
      </c>
      <c r="F354" t="n">
        <v>-1</v>
      </c>
      <c r="G354" t="s">
        <v>60</v>
      </c>
      <c r="H354" t="s">
        <v>61</v>
      </c>
      <c r="I354" t="s"/>
      <c r="J354" t="s">
        <v>62</v>
      </c>
      <c r="K354" t="s"/>
      <c r="L354" t="s">
        <v>63</v>
      </c>
      <c r="M354" t="s"/>
      <c r="N354" t="s">
        <v>64</v>
      </c>
      <c r="O354" t="s">
        <v>65</v>
      </c>
      <c r="P354" t="s">
        <v>408</v>
      </c>
      <c r="Q354" t="s"/>
      <c r="R354" t="s">
        <v>89</v>
      </c>
      <c r="S354" t="s">
        <v>409</v>
      </c>
      <c r="T354" t="s">
        <v>68</v>
      </c>
      <c r="U354" t="s">
        <v>69</v>
      </c>
      <c r="V354" t="s"/>
      <c r="W354" t="s">
        <v>94</v>
      </c>
      <c r="X354" t="s"/>
      <c r="Y354" t="s">
        <v>71</v>
      </c>
      <c r="Z354">
        <f>HYPERLINK("https://hotel-media.eclerx.com/savepage/tk_15481384602295969_sr_1278.html","info")</f>
        <v/>
      </c>
      <c r="AA354" t="n">
        <v>-528803</v>
      </c>
      <c r="AB354" t="s"/>
      <c r="AC354" t="s"/>
      <c r="AD354" t="s">
        <v>72</v>
      </c>
      <c r="AE354" t="s"/>
      <c r="AF354" t="s"/>
      <c r="AG354" t="s"/>
      <c r="AH354" t="s"/>
      <c r="AI354" t="s"/>
      <c r="AJ354" t="s"/>
      <c r="AK354" t="s">
        <v>73</v>
      </c>
      <c r="AL354" t="s"/>
      <c r="AM354" t="s"/>
      <c r="AN354" t="s"/>
      <c r="AO354" t="s"/>
      <c r="AP354" t="n">
        <v>201</v>
      </c>
      <c r="AQ354" t="s">
        <v>74</v>
      </c>
      <c r="AR354" t="s"/>
      <c r="AS354" t="s"/>
      <c r="AT354" t="s">
        <v>75</v>
      </c>
      <c r="AU354" t="s"/>
      <c r="AV354" t="s"/>
      <c r="AW354" t="s"/>
      <c r="AX354" t="s"/>
      <c r="AY354" t="n">
        <v>528803</v>
      </c>
      <c r="AZ354" t="s">
        <v>410</v>
      </c>
      <c r="BA354" t="s"/>
      <c r="BB354" t="n">
        <v>65132</v>
      </c>
      <c r="BC354" t="n">
        <v>46.2084918204385</v>
      </c>
      <c r="BD354" t="n">
        <v>46.2084918204385</v>
      </c>
    </row>
    <row r="355" spans="1:56">
      <c r="A355" t="s">
        <v>56</v>
      </c>
      <c r="B355" t="s">
        <v>57</v>
      </c>
      <c r="C355" t="s">
        <v>58</v>
      </c>
      <c r="D355" t="n">
        <v>2</v>
      </c>
      <c r="E355" t="s">
        <v>376</v>
      </c>
      <c r="F355" t="n">
        <v>-1</v>
      </c>
      <c r="G355" t="s">
        <v>60</v>
      </c>
      <c r="H355" t="s">
        <v>61</v>
      </c>
      <c r="I355" t="s"/>
      <c r="J355" t="s">
        <v>62</v>
      </c>
      <c r="K355" t="s"/>
      <c r="L355" t="s">
        <v>63</v>
      </c>
      <c r="M355" t="s"/>
      <c r="N355" t="s">
        <v>78</v>
      </c>
      <c r="O355" t="s">
        <v>65</v>
      </c>
      <c r="P355" t="s">
        <v>376</v>
      </c>
      <c r="Q355" t="s"/>
      <c r="R355" t="s">
        <v>89</v>
      </c>
      <c r="S355" t="s">
        <v>377</v>
      </c>
      <c r="T355" t="s">
        <v>68</v>
      </c>
      <c r="U355" t="s">
        <v>69</v>
      </c>
      <c r="V355" t="s"/>
      <c r="W355" t="s">
        <v>94</v>
      </c>
      <c r="X355" t="s"/>
      <c r="Y355" t="s">
        <v>71</v>
      </c>
      <c r="Z355">
        <f>HYPERLINK("https://hotel-media.eclerx.com/savepage/tk_15481383476490545_sr_1278.html","info")</f>
        <v/>
      </c>
      <c r="AA355" t="n">
        <v>-10132863</v>
      </c>
      <c r="AB355" t="s"/>
      <c r="AC355" t="s"/>
      <c r="AD355" t="s">
        <v>72</v>
      </c>
      <c r="AE355" t="s"/>
      <c r="AF355" t="s"/>
      <c r="AG355" t="s"/>
      <c r="AH355" t="s"/>
      <c r="AI355" t="s"/>
      <c r="AJ355" t="s"/>
      <c r="AK355" t="s">
        <v>73</v>
      </c>
      <c r="AL355" t="s"/>
      <c r="AM355" t="s"/>
      <c r="AN355" t="s"/>
      <c r="AO355" t="s"/>
      <c r="AP355" t="n">
        <v>29</v>
      </c>
      <c r="AQ355" t="s">
        <v>74</v>
      </c>
      <c r="AR355" t="s"/>
      <c r="AS355" t="s"/>
      <c r="AT355" t="s">
        <v>75</v>
      </c>
      <c r="AU355" t="s"/>
      <c r="AV355" t="s"/>
      <c r="AW355" t="s"/>
      <c r="AX355" t="s"/>
      <c r="AY355" t="n">
        <v>10132863</v>
      </c>
      <c r="AZ355" t="s"/>
      <c r="BA355" t="s"/>
      <c r="BB355" t="n">
        <v>22454</v>
      </c>
      <c r="BC355" t="s"/>
      <c r="BD355" t="s"/>
    </row>
    <row r="356" spans="1:56">
      <c r="A356" t="s">
        <v>56</v>
      </c>
      <c r="B356" t="s">
        <v>57</v>
      </c>
      <c r="C356" t="s">
        <v>58</v>
      </c>
      <c r="D356" t="n">
        <v>2</v>
      </c>
      <c r="E356" t="s">
        <v>376</v>
      </c>
      <c r="F356" t="n">
        <v>-1</v>
      </c>
      <c r="G356" t="s">
        <v>60</v>
      </c>
      <c r="H356" t="s">
        <v>61</v>
      </c>
      <c r="I356" t="s"/>
      <c r="J356" t="s">
        <v>62</v>
      </c>
      <c r="K356" t="s"/>
      <c r="L356" t="s">
        <v>63</v>
      </c>
      <c r="M356" t="s"/>
      <c r="N356" t="s">
        <v>78</v>
      </c>
      <c r="O356" t="s">
        <v>65</v>
      </c>
      <c r="P356" t="s">
        <v>376</v>
      </c>
      <c r="Q356" t="s"/>
      <c r="R356" t="s">
        <v>89</v>
      </c>
      <c r="S356" t="s">
        <v>377</v>
      </c>
      <c r="T356" t="s">
        <v>68</v>
      </c>
      <c r="U356" t="s">
        <v>69</v>
      </c>
      <c r="V356" t="s"/>
      <c r="W356" t="s">
        <v>94</v>
      </c>
      <c r="X356" t="s"/>
      <c r="Y356" t="s">
        <v>71</v>
      </c>
      <c r="Z356">
        <f>HYPERLINK("https://hotel-media.eclerx.com/savepage/tk_15481383476490545_sr_1278.html","info")</f>
        <v/>
      </c>
      <c r="AA356" t="n">
        <v>-614944</v>
      </c>
      <c r="AB356" t="s"/>
      <c r="AC356" t="s"/>
      <c r="AD356" t="s">
        <v>72</v>
      </c>
      <c r="AE356" t="s"/>
      <c r="AF356" t="s"/>
      <c r="AG356" t="s"/>
      <c r="AH356" t="s"/>
      <c r="AI356" t="s"/>
      <c r="AJ356" t="s"/>
      <c r="AK356" t="s">
        <v>73</v>
      </c>
      <c r="AL356" t="s"/>
      <c r="AM356" t="s"/>
      <c r="AN356" t="s"/>
      <c r="AO356" t="s"/>
      <c r="AP356" t="n">
        <v>29</v>
      </c>
      <c r="AQ356" t="s">
        <v>74</v>
      </c>
      <c r="AR356" t="s"/>
      <c r="AS356" t="s"/>
      <c r="AT356" t="s">
        <v>75</v>
      </c>
      <c r="AU356" t="s"/>
      <c r="AV356" t="s"/>
      <c r="AW356" t="s"/>
      <c r="AX356" t="s"/>
      <c r="AY356" t="n">
        <v>614944</v>
      </c>
      <c r="AZ356" t="s">
        <v>378</v>
      </c>
      <c r="BA356" t="s"/>
      <c r="BB356" t="n">
        <v>22454</v>
      </c>
      <c r="BC356" t="n">
        <v>46.21028486657592</v>
      </c>
      <c r="BD356" t="n">
        <v>46.21028486657592</v>
      </c>
    </row>
    <row r="357" spans="1:56">
      <c r="A357" t="s">
        <v>56</v>
      </c>
      <c r="B357" t="s">
        <v>57</v>
      </c>
      <c r="C357" t="s">
        <v>58</v>
      </c>
      <c r="D357" t="n">
        <v>2</v>
      </c>
      <c r="E357" t="s">
        <v>384</v>
      </c>
      <c r="F357" t="n">
        <v>-1</v>
      </c>
      <c r="G357" t="s">
        <v>60</v>
      </c>
      <c r="H357" t="s">
        <v>61</v>
      </c>
      <c r="I357" t="s"/>
      <c r="J357" t="s">
        <v>62</v>
      </c>
      <c r="K357" t="s"/>
      <c r="L357" t="s">
        <v>63</v>
      </c>
      <c r="M357" t="s"/>
      <c r="N357" t="s">
        <v>121</v>
      </c>
      <c r="O357" t="s">
        <v>65</v>
      </c>
      <c r="P357" t="s">
        <v>384</v>
      </c>
      <c r="Q357" t="s"/>
      <c r="R357" t="s">
        <v>89</v>
      </c>
      <c r="S357" t="s">
        <v>67</v>
      </c>
      <c r="T357" t="s">
        <v>68</v>
      </c>
      <c r="U357" t="s">
        <v>69</v>
      </c>
      <c r="V357" t="s"/>
      <c r="W357" t="s">
        <v>94</v>
      </c>
      <c r="X357" t="s"/>
      <c r="Y357" t="s">
        <v>71</v>
      </c>
      <c r="Z357">
        <f>HYPERLINK("https://hotel-media.eclerx.com/savepage/tk_15481384451836631_sr_1278.html","info")</f>
        <v/>
      </c>
      <c r="AA357" t="n">
        <v>-10132924</v>
      </c>
      <c r="AB357" t="s"/>
      <c r="AC357" t="s"/>
      <c r="AD357" t="s">
        <v>72</v>
      </c>
      <c r="AE357" t="s"/>
      <c r="AF357" t="s"/>
      <c r="AG357" t="s"/>
      <c r="AH357" t="s"/>
      <c r="AI357" t="s"/>
      <c r="AJ357" t="s"/>
      <c r="AK357" t="s">
        <v>73</v>
      </c>
      <c r="AL357" t="s"/>
      <c r="AM357" t="s"/>
      <c r="AN357" t="s"/>
      <c r="AO357" t="s"/>
      <c r="AP357" t="n">
        <v>178</v>
      </c>
      <c r="AQ357" t="s">
        <v>74</v>
      </c>
      <c r="AR357" t="s"/>
      <c r="AS357" t="s"/>
      <c r="AT357" t="s">
        <v>75</v>
      </c>
      <c r="AU357" t="s"/>
      <c r="AV357" t="s"/>
      <c r="AW357" t="s"/>
      <c r="AX357" t="s"/>
      <c r="AY357" t="n">
        <v>10132924</v>
      </c>
      <c r="AZ357" t="s"/>
      <c r="BA357" t="s"/>
      <c r="BB357" t="n">
        <v>65160</v>
      </c>
      <c r="BC357" t="s"/>
      <c r="BD357" t="s"/>
    </row>
    <row r="358" spans="1:56">
      <c r="A358" t="s">
        <v>56</v>
      </c>
      <c r="B358" t="s">
        <v>57</v>
      </c>
      <c r="C358" t="s">
        <v>58</v>
      </c>
      <c r="D358" t="n">
        <v>2</v>
      </c>
      <c r="E358" t="s">
        <v>384</v>
      </c>
      <c r="F358" t="n">
        <v>-1</v>
      </c>
      <c r="G358" t="s">
        <v>60</v>
      </c>
      <c r="H358" t="s">
        <v>61</v>
      </c>
      <c r="I358" t="s"/>
      <c r="J358" t="s">
        <v>62</v>
      </c>
      <c r="K358" t="s"/>
      <c r="L358" t="s">
        <v>63</v>
      </c>
      <c r="M358" t="s"/>
      <c r="N358" t="s">
        <v>121</v>
      </c>
      <c r="O358" t="s">
        <v>65</v>
      </c>
      <c r="P358" t="s">
        <v>384</v>
      </c>
      <c r="Q358" t="s"/>
      <c r="R358" t="s">
        <v>89</v>
      </c>
      <c r="S358" t="s">
        <v>67</v>
      </c>
      <c r="T358" t="s">
        <v>68</v>
      </c>
      <c r="U358" t="s">
        <v>69</v>
      </c>
      <c r="V358" t="s"/>
      <c r="W358" t="s">
        <v>94</v>
      </c>
      <c r="X358" t="s"/>
      <c r="Y358" t="s">
        <v>71</v>
      </c>
      <c r="Z358">
        <f>HYPERLINK("https://hotel-media.eclerx.com/savepage/tk_15481384451836631_sr_1278.html","info")</f>
        <v/>
      </c>
      <c r="AA358" t="n">
        <v>-1665744</v>
      </c>
      <c r="AB358" t="s"/>
      <c r="AC358" t="s"/>
      <c r="AD358" t="s">
        <v>72</v>
      </c>
      <c r="AE358" t="s"/>
      <c r="AF358" t="s"/>
      <c r="AG358" t="s"/>
      <c r="AH358" t="s"/>
      <c r="AI358" t="s"/>
      <c r="AJ358" t="s"/>
      <c r="AK358" t="s">
        <v>73</v>
      </c>
      <c r="AL358" t="s"/>
      <c r="AM358" t="s"/>
      <c r="AN358" t="s"/>
      <c r="AO358" t="s"/>
      <c r="AP358" t="n">
        <v>178</v>
      </c>
      <c r="AQ358" t="s">
        <v>74</v>
      </c>
      <c r="AR358" t="s"/>
      <c r="AS358" t="s"/>
      <c r="AT358" t="s">
        <v>75</v>
      </c>
      <c r="AU358" t="s"/>
      <c r="AV358" t="s"/>
      <c r="AW358" t="s"/>
      <c r="AX358" t="s"/>
      <c r="AY358" t="n">
        <v>1665744</v>
      </c>
      <c r="AZ358" t="s">
        <v>385</v>
      </c>
      <c r="BA358" t="s"/>
      <c r="BB358" t="n">
        <v>65160</v>
      </c>
      <c r="BC358" t="n">
        <v>46.20117239251478</v>
      </c>
      <c r="BD358" t="n">
        <v>46.20117239251478</v>
      </c>
    </row>
    <row r="359" spans="1:56">
      <c r="A359" t="s">
        <v>56</v>
      </c>
      <c r="B359" t="s">
        <v>57</v>
      </c>
      <c r="C359" t="s">
        <v>58</v>
      </c>
      <c r="D359" t="n">
        <v>2</v>
      </c>
      <c r="E359" t="s">
        <v>98</v>
      </c>
      <c r="F359" t="n">
        <v>-1</v>
      </c>
      <c r="G359" t="s">
        <v>60</v>
      </c>
      <c r="H359" t="s">
        <v>61</v>
      </c>
      <c r="I359" t="s"/>
      <c r="J359" t="s">
        <v>62</v>
      </c>
      <c r="K359" t="s"/>
      <c r="L359" t="s">
        <v>63</v>
      </c>
      <c r="M359" t="s"/>
      <c r="N359" t="s">
        <v>64</v>
      </c>
      <c r="O359" t="s">
        <v>65</v>
      </c>
      <c r="P359" t="s">
        <v>98</v>
      </c>
      <c r="Q359" t="s"/>
      <c r="R359" t="s">
        <v>89</v>
      </c>
      <c r="S359" t="s">
        <v>99</v>
      </c>
      <c r="T359" t="s">
        <v>68</v>
      </c>
      <c r="U359" t="s">
        <v>69</v>
      </c>
      <c r="V359" t="s"/>
      <c r="W359" t="s">
        <v>94</v>
      </c>
      <c r="X359" t="s"/>
      <c r="Y359" t="s">
        <v>71</v>
      </c>
      <c r="Z359">
        <f>HYPERLINK("https://hotel-media.eclerx.com/savepage/tk_15481383535580647_sr_1278.html","info")</f>
        <v/>
      </c>
      <c r="AA359" t="n">
        <v>-10132767</v>
      </c>
      <c r="AB359" t="s"/>
      <c r="AC359" t="s"/>
      <c r="AD359" t="s">
        <v>72</v>
      </c>
      <c r="AE359" t="s"/>
      <c r="AF359" t="s"/>
      <c r="AG359" t="s"/>
      <c r="AH359" t="s"/>
      <c r="AI359" t="s"/>
      <c r="AJ359" t="s"/>
      <c r="AK359" t="s">
        <v>73</v>
      </c>
      <c r="AL359" t="s"/>
      <c r="AM359" t="s"/>
      <c r="AN359" t="s"/>
      <c r="AO359" t="s"/>
      <c r="AP359" t="n">
        <v>38</v>
      </c>
      <c r="AQ359" t="s">
        <v>74</v>
      </c>
      <c r="AR359" t="s"/>
      <c r="AS359" t="s"/>
      <c r="AT359" t="s">
        <v>75</v>
      </c>
      <c r="AU359" t="s"/>
      <c r="AV359" t="s"/>
      <c r="AW359" t="s"/>
      <c r="AX359" t="s"/>
      <c r="AY359" t="n">
        <v>10132767</v>
      </c>
      <c r="AZ359" t="s"/>
      <c r="BA359" t="s"/>
      <c r="BB359" t="n">
        <v>3087280</v>
      </c>
      <c r="BC359" t="n">
        <v>0</v>
      </c>
      <c r="BD359" t="n">
        <v>0</v>
      </c>
    </row>
    <row r="360" spans="1:56">
      <c r="A360" t="s">
        <v>56</v>
      </c>
      <c r="B360" t="s">
        <v>57</v>
      </c>
      <c r="C360" t="s">
        <v>58</v>
      </c>
      <c r="D360" t="n">
        <v>2</v>
      </c>
      <c r="E360" t="s">
        <v>434</v>
      </c>
      <c r="F360" t="n">
        <v>-1</v>
      </c>
      <c r="G360" t="s">
        <v>60</v>
      </c>
      <c r="H360" t="s">
        <v>61</v>
      </c>
      <c r="I360" t="s"/>
      <c r="J360" t="s">
        <v>62</v>
      </c>
      <c r="K360" t="s"/>
      <c r="L360" t="s">
        <v>63</v>
      </c>
      <c r="M360" t="s"/>
      <c r="N360" t="s">
        <v>64</v>
      </c>
      <c r="O360" t="s">
        <v>65</v>
      </c>
      <c r="P360" t="s">
        <v>434</v>
      </c>
      <c r="Q360" t="s"/>
      <c r="R360" t="s">
        <v>89</v>
      </c>
      <c r="S360" t="s">
        <v>435</v>
      </c>
      <c r="T360" t="s">
        <v>68</v>
      </c>
      <c r="U360" t="s">
        <v>69</v>
      </c>
      <c r="V360" t="s"/>
      <c r="W360" t="s">
        <v>70</v>
      </c>
      <c r="X360" t="s"/>
      <c r="Y360" t="s">
        <v>71</v>
      </c>
      <c r="Z360">
        <f>HYPERLINK("https://hotel-media.eclerx.com/savepage/tk_15481383528992116_sr_1278.html","info")</f>
        <v/>
      </c>
      <c r="AA360" t="n">
        <v>-10132902</v>
      </c>
      <c r="AB360" t="s"/>
      <c r="AC360" t="s"/>
      <c r="AD360" t="s">
        <v>72</v>
      </c>
      <c r="AE360" t="s"/>
      <c r="AF360" t="s"/>
      <c r="AG360" t="s"/>
      <c r="AH360" t="s"/>
      <c r="AI360" t="s"/>
      <c r="AJ360" t="s"/>
      <c r="AK360" t="s">
        <v>73</v>
      </c>
      <c r="AL360" t="s"/>
      <c r="AM360" t="s"/>
      <c r="AN360" t="s"/>
      <c r="AO360" t="s"/>
      <c r="AP360" t="n">
        <v>37</v>
      </c>
      <c r="AQ360" t="s">
        <v>74</v>
      </c>
      <c r="AR360" t="s"/>
      <c r="AS360" t="s"/>
      <c r="AT360" t="s">
        <v>75</v>
      </c>
      <c r="AU360" t="s"/>
      <c r="AV360" t="s"/>
      <c r="AW360" t="s"/>
      <c r="AX360" t="s"/>
      <c r="AY360" t="n">
        <v>10132902</v>
      </c>
      <c r="AZ360" t="s"/>
      <c r="BA360" t="s"/>
      <c r="BB360" t="n">
        <v>864775</v>
      </c>
      <c r="BC360" t="s"/>
      <c r="BD360" t="s"/>
    </row>
    <row r="361" spans="1:56">
      <c r="A361" t="s">
        <v>56</v>
      </c>
      <c r="B361" t="s">
        <v>57</v>
      </c>
      <c r="C361" t="s">
        <v>58</v>
      </c>
      <c r="D361" t="n">
        <v>2</v>
      </c>
      <c r="E361" t="s">
        <v>434</v>
      </c>
      <c r="F361" t="n">
        <v>-1</v>
      </c>
      <c r="G361" t="s">
        <v>60</v>
      </c>
      <c r="H361" t="s">
        <v>61</v>
      </c>
      <c r="I361" t="s"/>
      <c r="J361" t="s">
        <v>62</v>
      </c>
      <c r="K361" t="s"/>
      <c r="L361" t="s">
        <v>63</v>
      </c>
      <c r="M361" t="s"/>
      <c r="N361" t="s">
        <v>64</v>
      </c>
      <c r="O361" t="s">
        <v>65</v>
      </c>
      <c r="P361" t="s">
        <v>434</v>
      </c>
      <c r="Q361" t="s"/>
      <c r="R361" t="s">
        <v>89</v>
      </c>
      <c r="S361" t="s">
        <v>435</v>
      </c>
      <c r="T361" t="s">
        <v>68</v>
      </c>
      <c r="U361" t="s">
        <v>69</v>
      </c>
      <c r="V361" t="s"/>
      <c r="W361" t="s">
        <v>70</v>
      </c>
      <c r="X361" t="s"/>
      <c r="Y361" t="s">
        <v>71</v>
      </c>
      <c r="Z361">
        <f>HYPERLINK("https://hotel-media.eclerx.com/savepage/tk_15481383528992116_sr_1278.html","info")</f>
        <v/>
      </c>
      <c r="AA361" t="n">
        <v>-6167280</v>
      </c>
      <c r="AB361" t="s"/>
      <c r="AC361" t="s"/>
      <c r="AD361" t="s">
        <v>72</v>
      </c>
      <c r="AE361" t="s"/>
      <c r="AF361" t="s"/>
      <c r="AG361" t="s"/>
      <c r="AH361" t="s"/>
      <c r="AI361" t="s"/>
      <c r="AJ361" t="s"/>
      <c r="AK361" t="s">
        <v>73</v>
      </c>
      <c r="AL361" t="s"/>
      <c r="AM361" t="s"/>
      <c r="AN361" t="s"/>
      <c r="AO361" t="s"/>
      <c r="AP361" t="n">
        <v>37</v>
      </c>
      <c r="AQ361" t="s">
        <v>74</v>
      </c>
      <c r="AR361" t="s"/>
      <c r="AS361" t="s"/>
      <c r="AT361" t="s">
        <v>75</v>
      </c>
      <c r="AU361" t="s"/>
      <c r="AV361" t="s"/>
      <c r="AW361" t="s"/>
      <c r="AX361" t="s"/>
      <c r="AY361" t="n">
        <v>6167280</v>
      </c>
      <c r="AZ361" t="s">
        <v>436</v>
      </c>
      <c r="BA361" t="s"/>
      <c r="BB361" t="n">
        <v>864775</v>
      </c>
      <c r="BC361" t="n">
        <v>46.2808567544947</v>
      </c>
      <c r="BD361" t="n">
        <v>46.2808567544947</v>
      </c>
    </row>
    <row r="362" spans="1:56">
      <c r="A362" t="s">
        <v>56</v>
      </c>
      <c r="B362" t="s">
        <v>57</v>
      </c>
      <c r="C362" t="s">
        <v>58</v>
      </c>
      <c r="D362" t="n">
        <v>2</v>
      </c>
      <c r="E362" t="s">
        <v>406</v>
      </c>
      <c r="F362" t="n">
        <v>-1</v>
      </c>
      <c r="G362" t="s">
        <v>60</v>
      </c>
      <c r="H362" t="s">
        <v>61</v>
      </c>
      <c r="I362" t="s"/>
      <c r="J362" t="s">
        <v>62</v>
      </c>
      <c r="K362" t="s"/>
      <c r="L362" t="s">
        <v>63</v>
      </c>
      <c r="M362" t="s"/>
      <c r="N362" t="s">
        <v>64</v>
      </c>
      <c r="O362" t="s">
        <v>65</v>
      </c>
      <c r="P362" t="s">
        <v>406</v>
      </c>
      <c r="Q362" t="s"/>
      <c r="R362" t="s">
        <v>97</v>
      </c>
      <c r="S362" t="s">
        <v>407</v>
      </c>
      <c r="T362" t="s">
        <v>68</v>
      </c>
      <c r="U362" t="s">
        <v>69</v>
      </c>
      <c r="V362" t="s"/>
      <c r="W362" t="s">
        <v>70</v>
      </c>
      <c r="X362" t="s"/>
      <c r="Y362" t="s">
        <v>71</v>
      </c>
      <c r="Z362">
        <f>HYPERLINK("https://hotel-media.eclerx.com/savepage/tk_15481384399311628_sr_1278.html","info")</f>
        <v/>
      </c>
      <c r="AA362" t="n">
        <v>-10132755</v>
      </c>
      <c r="AB362" t="s"/>
      <c r="AC362" t="s"/>
      <c r="AD362" t="s">
        <v>72</v>
      </c>
      <c r="AE362" t="s"/>
      <c r="AF362" t="s"/>
      <c r="AG362" t="s"/>
      <c r="AH362" t="s"/>
      <c r="AI362" t="s"/>
      <c r="AJ362" t="s"/>
      <c r="AK362" t="s">
        <v>73</v>
      </c>
      <c r="AL362" t="s"/>
      <c r="AM362" t="s"/>
      <c r="AN362" t="s"/>
      <c r="AO362" t="s"/>
      <c r="AP362" t="n">
        <v>170</v>
      </c>
      <c r="AQ362" t="s">
        <v>74</v>
      </c>
      <c r="AR362" t="s"/>
      <c r="AS362" t="s"/>
      <c r="AT362" t="s">
        <v>75</v>
      </c>
      <c r="AU362" t="s"/>
      <c r="AV362" t="s"/>
      <c r="AW362" t="s"/>
      <c r="AX362" t="s"/>
      <c r="AY362" t="n">
        <v>10132755</v>
      </c>
      <c r="AZ362" t="s"/>
      <c r="BA362" t="s"/>
      <c r="BB362" t="n">
        <v>200907</v>
      </c>
      <c r="BC362" t="n">
        <v>0</v>
      </c>
      <c r="BD362" t="n">
        <v>0</v>
      </c>
    </row>
    <row r="363" spans="1:56">
      <c r="A363" t="s">
        <v>56</v>
      </c>
      <c r="B363" t="s">
        <v>57</v>
      </c>
      <c r="C363" t="s">
        <v>58</v>
      </c>
      <c r="D363" t="n">
        <v>2</v>
      </c>
      <c r="E363" t="s">
        <v>396</v>
      </c>
      <c r="F363" t="n">
        <v>-1</v>
      </c>
      <c r="G363" t="s">
        <v>60</v>
      </c>
      <c r="H363" t="s">
        <v>61</v>
      </c>
      <c r="I363" t="s"/>
      <c r="J363" t="s">
        <v>62</v>
      </c>
      <c r="K363" t="s"/>
      <c r="L363" t="s">
        <v>63</v>
      </c>
      <c r="M363" t="s"/>
      <c r="N363" t="s">
        <v>78</v>
      </c>
      <c r="O363" t="s">
        <v>65</v>
      </c>
      <c r="P363" t="s">
        <v>396</v>
      </c>
      <c r="Q363" t="s"/>
      <c r="R363" t="s">
        <v>89</v>
      </c>
      <c r="S363" t="s">
        <v>397</v>
      </c>
      <c r="T363" t="s">
        <v>68</v>
      </c>
      <c r="U363" t="s">
        <v>69</v>
      </c>
      <c r="V363" t="s"/>
      <c r="W363" t="s">
        <v>94</v>
      </c>
      <c r="X363" t="s"/>
      <c r="Y363" t="s">
        <v>71</v>
      </c>
      <c r="Z363">
        <f>HYPERLINK("https://hotel-media.eclerx.com/savepage/tk_15481384425589213_sr_1278.html","info")</f>
        <v/>
      </c>
      <c r="AA363" t="n">
        <v>-10132883</v>
      </c>
      <c r="AB363" t="s"/>
      <c r="AC363" t="s"/>
      <c r="AD363" t="s">
        <v>72</v>
      </c>
      <c r="AE363" t="s"/>
      <c r="AF363" t="s"/>
      <c r="AG363" t="s"/>
      <c r="AH363" t="s"/>
      <c r="AI363" t="s"/>
      <c r="AJ363" t="s"/>
      <c r="AK363" t="s">
        <v>73</v>
      </c>
      <c r="AL363" t="s"/>
      <c r="AM363" t="s"/>
      <c r="AN363" t="s"/>
      <c r="AO363" t="s"/>
      <c r="AP363" t="n">
        <v>174</v>
      </c>
      <c r="AQ363" t="s">
        <v>74</v>
      </c>
      <c r="AR363" t="s"/>
      <c r="AS363" t="s"/>
      <c r="AT363" t="s">
        <v>75</v>
      </c>
      <c r="AU363" t="s"/>
      <c r="AV363" t="s"/>
      <c r="AW363" t="s"/>
      <c r="AX363" t="s"/>
      <c r="AY363" t="n">
        <v>10132883</v>
      </c>
      <c r="AZ363" t="s"/>
      <c r="BA363" t="s"/>
      <c r="BB363" t="n">
        <v>65304</v>
      </c>
      <c r="BC363" t="s"/>
      <c r="BD363" t="s"/>
    </row>
    <row r="364" spans="1:56">
      <c r="A364" t="s">
        <v>56</v>
      </c>
      <c r="B364" t="s">
        <v>57</v>
      </c>
      <c r="C364" t="s">
        <v>58</v>
      </c>
      <c r="D364" t="n">
        <v>2</v>
      </c>
      <c r="E364" t="s">
        <v>396</v>
      </c>
      <c r="F364" t="n">
        <v>-1</v>
      </c>
      <c r="G364" t="s">
        <v>60</v>
      </c>
      <c r="H364" t="s">
        <v>61</v>
      </c>
      <c r="I364" t="s"/>
      <c r="J364" t="s">
        <v>62</v>
      </c>
      <c r="K364" t="s"/>
      <c r="L364" t="s">
        <v>63</v>
      </c>
      <c r="M364" t="s"/>
      <c r="N364" t="s">
        <v>78</v>
      </c>
      <c r="O364" t="s">
        <v>65</v>
      </c>
      <c r="P364" t="s">
        <v>396</v>
      </c>
      <c r="Q364" t="s"/>
      <c r="R364" t="s">
        <v>89</v>
      </c>
      <c r="S364" t="s">
        <v>397</v>
      </c>
      <c r="T364" t="s">
        <v>68</v>
      </c>
      <c r="U364" t="s">
        <v>69</v>
      </c>
      <c r="V364" t="s"/>
      <c r="W364" t="s">
        <v>94</v>
      </c>
      <c r="X364" t="s"/>
      <c r="Y364" t="s">
        <v>71</v>
      </c>
      <c r="Z364">
        <f>HYPERLINK("https://hotel-media.eclerx.com/savepage/tk_15481384425589213_sr_1278.html","info")</f>
        <v/>
      </c>
      <c r="AA364" t="n">
        <v>-3051169</v>
      </c>
      <c r="AB364" t="s"/>
      <c r="AC364" t="s"/>
      <c r="AD364" t="s">
        <v>72</v>
      </c>
      <c r="AE364" t="s"/>
      <c r="AF364" t="s"/>
      <c r="AG364" t="s"/>
      <c r="AH364" t="s"/>
      <c r="AI364" t="s"/>
      <c r="AJ364" t="s"/>
      <c r="AK364" t="s">
        <v>73</v>
      </c>
      <c r="AL364" t="s"/>
      <c r="AM364" t="s"/>
      <c r="AN364" t="s"/>
      <c r="AO364" t="s"/>
      <c r="AP364" t="n">
        <v>174</v>
      </c>
      <c r="AQ364" t="s">
        <v>74</v>
      </c>
      <c r="AR364" t="s"/>
      <c r="AS364" t="s"/>
      <c r="AT364" t="s">
        <v>75</v>
      </c>
      <c r="AU364" t="s"/>
      <c r="AV364" t="s"/>
      <c r="AW364" t="s"/>
      <c r="AX364" t="s"/>
      <c r="AY364" t="n">
        <v>3051169</v>
      </c>
      <c r="AZ364" t="s">
        <v>398</v>
      </c>
      <c r="BA364" t="s"/>
      <c r="BB364" t="n">
        <v>65304</v>
      </c>
      <c r="BC364" t="n">
        <v>46.20832847585246</v>
      </c>
      <c r="BD364" t="n">
        <v>46.20832847585246</v>
      </c>
    </row>
    <row r="365" spans="1:56">
      <c r="A365" t="s">
        <v>56</v>
      </c>
      <c r="B365" t="s">
        <v>57</v>
      </c>
      <c r="C365" t="s">
        <v>58</v>
      </c>
      <c r="D365" t="n">
        <v>2</v>
      </c>
      <c r="E365" t="s">
        <v>391</v>
      </c>
      <c r="F365" t="n">
        <v>-1</v>
      </c>
      <c r="G365" t="s">
        <v>60</v>
      </c>
      <c r="H365" t="s">
        <v>61</v>
      </c>
      <c r="I365" t="s"/>
      <c r="J365" t="s">
        <v>62</v>
      </c>
      <c r="K365" t="s"/>
      <c r="L365" t="s">
        <v>63</v>
      </c>
      <c r="M365" t="s"/>
      <c r="N365" t="s">
        <v>64</v>
      </c>
      <c r="O365" t="s">
        <v>65</v>
      </c>
      <c r="P365" t="s">
        <v>391</v>
      </c>
      <c r="Q365" t="s"/>
      <c r="R365" t="s">
        <v>89</v>
      </c>
      <c r="S365" t="s">
        <v>392</v>
      </c>
      <c r="T365" t="s">
        <v>68</v>
      </c>
      <c r="U365" t="s">
        <v>69</v>
      </c>
      <c r="V365" t="s"/>
      <c r="W365" t="s">
        <v>70</v>
      </c>
      <c r="X365" t="s"/>
      <c r="Y365" t="s">
        <v>71</v>
      </c>
      <c r="Z365">
        <f>HYPERLINK("https://hotel-media.eclerx.com/savepage/tk_1548138444527395_sr_1278.html","info")</f>
        <v/>
      </c>
      <c r="AA365" t="n">
        <v>-10132879</v>
      </c>
      <c r="AB365" t="s"/>
      <c r="AC365" t="s"/>
      <c r="AD365" t="s">
        <v>72</v>
      </c>
      <c r="AE365" t="s"/>
      <c r="AF365" t="s"/>
      <c r="AG365" t="s"/>
      <c r="AH365" t="s"/>
      <c r="AI365" t="s"/>
      <c r="AJ365" t="s"/>
      <c r="AK365" t="s">
        <v>73</v>
      </c>
      <c r="AL365" t="s"/>
      <c r="AM365" t="s"/>
      <c r="AN365" t="s"/>
      <c r="AO365" t="s"/>
      <c r="AP365" t="n">
        <v>177</v>
      </c>
      <c r="AQ365" t="s">
        <v>74</v>
      </c>
      <c r="AR365" t="s"/>
      <c r="AS365" t="s"/>
      <c r="AT365" t="s">
        <v>75</v>
      </c>
      <c r="AU365" t="s"/>
      <c r="AV365" t="s"/>
      <c r="AW365" t="s"/>
      <c r="AX365" t="s"/>
      <c r="AY365" t="n">
        <v>10132879</v>
      </c>
      <c r="AZ365" t="s"/>
      <c r="BA365" t="s"/>
      <c r="BB365" t="n">
        <v>1350997</v>
      </c>
      <c r="BC365" t="s"/>
      <c r="BD365" t="s"/>
    </row>
    <row r="366" spans="1:56">
      <c r="A366" t="s">
        <v>56</v>
      </c>
      <c r="B366" t="s">
        <v>57</v>
      </c>
      <c r="C366" t="s">
        <v>58</v>
      </c>
      <c r="D366" t="n">
        <v>2</v>
      </c>
      <c r="E366" t="s">
        <v>391</v>
      </c>
      <c r="F366" t="n">
        <v>-1</v>
      </c>
      <c r="G366" t="s">
        <v>60</v>
      </c>
      <c r="H366" t="s">
        <v>61</v>
      </c>
      <c r="I366" t="s"/>
      <c r="J366" t="s">
        <v>62</v>
      </c>
      <c r="K366" t="s"/>
      <c r="L366" t="s">
        <v>63</v>
      </c>
      <c r="M366" t="s"/>
      <c r="N366" t="s">
        <v>64</v>
      </c>
      <c r="O366" t="s">
        <v>65</v>
      </c>
      <c r="P366" t="s">
        <v>391</v>
      </c>
      <c r="Q366" t="s"/>
      <c r="R366" t="s">
        <v>89</v>
      </c>
      <c r="S366" t="s">
        <v>392</v>
      </c>
      <c r="T366" t="s">
        <v>68</v>
      </c>
      <c r="U366" t="s">
        <v>69</v>
      </c>
      <c r="V366" t="s"/>
      <c r="W366" t="s">
        <v>70</v>
      </c>
      <c r="X366" t="s"/>
      <c r="Y366" t="s">
        <v>71</v>
      </c>
      <c r="Z366">
        <f>HYPERLINK("https://hotel-media.eclerx.com/savepage/tk_1548138444527395_sr_1278.html","info")</f>
        <v/>
      </c>
      <c r="AA366" t="n">
        <v>-4959157</v>
      </c>
      <c r="AB366" t="s"/>
      <c r="AC366" t="s"/>
      <c r="AD366" t="s">
        <v>72</v>
      </c>
      <c r="AE366" t="s"/>
      <c r="AF366" t="s"/>
      <c r="AG366" t="s"/>
      <c r="AH366" t="s"/>
      <c r="AI366" t="s"/>
      <c r="AJ366" t="s"/>
      <c r="AK366" t="s">
        <v>73</v>
      </c>
      <c r="AL366" t="s"/>
      <c r="AM366" t="s"/>
      <c r="AN366" t="s"/>
      <c r="AO366" t="s"/>
      <c r="AP366" t="n">
        <v>177</v>
      </c>
      <c r="AQ366" t="s">
        <v>74</v>
      </c>
      <c r="AR366" t="s"/>
      <c r="AS366" t="s"/>
      <c r="AT366" t="s">
        <v>75</v>
      </c>
      <c r="AU366" t="s"/>
      <c r="AV366" t="s"/>
      <c r="AW366" t="s"/>
      <c r="AX366" t="s"/>
      <c r="AY366" t="n">
        <v>4959157</v>
      </c>
      <c r="AZ366" t="s">
        <v>393</v>
      </c>
      <c r="BA366" t="s"/>
      <c r="BB366" t="n">
        <v>1350997</v>
      </c>
      <c r="BC366" t="n">
        <v>46.2070182586948</v>
      </c>
      <c r="BD366" t="n">
        <v>46.2070182586948</v>
      </c>
    </row>
    <row r="367" spans="1:56">
      <c r="A367" t="s">
        <v>56</v>
      </c>
      <c r="B367" t="s">
        <v>57</v>
      </c>
      <c r="C367" t="s">
        <v>58</v>
      </c>
      <c r="D367" t="n">
        <v>2</v>
      </c>
      <c r="E367" t="s">
        <v>361</v>
      </c>
      <c r="F367" t="n">
        <v>-1</v>
      </c>
      <c r="G367" t="s">
        <v>60</v>
      </c>
      <c r="H367" t="s">
        <v>61</v>
      </c>
      <c r="I367" t="s"/>
      <c r="J367" t="s">
        <v>62</v>
      </c>
      <c r="K367" t="s"/>
      <c r="L367" t="s">
        <v>63</v>
      </c>
      <c r="M367" t="s"/>
      <c r="N367" t="s">
        <v>83</v>
      </c>
      <c r="O367" t="s">
        <v>65</v>
      </c>
      <c r="P367" t="s">
        <v>361</v>
      </c>
      <c r="Q367" t="s"/>
      <c r="R367" t="s">
        <v>97</v>
      </c>
      <c r="S367" t="s">
        <v>362</v>
      </c>
      <c r="T367" t="s">
        <v>68</v>
      </c>
      <c r="U367" t="s">
        <v>69</v>
      </c>
      <c r="V367" t="s"/>
      <c r="W367" t="s">
        <v>70</v>
      </c>
      <c r="X367" t="s"/>
      <c r="Y367" t="s">
        <v>71</v>
      </c>
      <c r="Z367">
        <f>HYPERLINK("https://hotel-media.eclerx.com/savepage/tk_15481383424199111_sr_1278.html","info")</f>
        <v/>
      </c>
      <c r="AA367" t="n">
        <v>-10132780</v>
      </c>
      <c r="AB367" t="s"/>
      <c r="AC367" t="s"/>
      <c r="AD367" t="s">
        <v>72</v>
      </c>
      <c r="AE367" t="s"/>
      <c r="AF367" t="s"/>
      <c r="AG367" t="s"/>
      <c r="AH367" t="s"/>
      <c r="AI367" t="s"/>
      <c r="AJ367" t="s"/>
      <c r="AK367" t="s">
        <v>73</v>
      </c>
      <c r="AL367" t="s"/>
      <c r="AM367" t="s"/>
      <c r="AN367" t="s"/>
      <c r="AO367" t="s"/>
      <c r="AP367" t="n">
        <v>21</v>
      </c>
      <c r="AQ367" t="s">
        <v>74</v>
      </c>
      <c r="AR367" t="s"/>
      <c r="AS367" t="s"/>
      <c r="AT367" t="s">
        <v>75</v>
      </c>
      <c r="AU367" t="s"/>
      <c r="AV367" t="s"/>
      <c r="AW367" t="s"/>
      <c r="AX367" t="s"/>
      <c r="AY367" t="n">
        <v>10132780</v>
      </c>
      <c r="AZ367" t="s"/>
      <c r="BA367" t="s"/>
      <c r="BB367" t="n">
        <v>58307</v>
      </c>
      <c r="BC367" t="n">
        <v>0</v>
      </c>
      <c r="BD367" t="n">
        <v>0</v>
      </c>
    </row>
    <row r="368" spans="1:56">
      <c r="A368" t="s">
        <v>56</v>
      </c>
      <c r="B368" t="s">
        <v>57</v>
      </c>
      <c r="C368" t="s">
        <v>58</v>
      </c>
      <c r="D368" t="n">
        <v>2</v>
      </c>
      <c r="E368" t="s">
        <v>307</v>
      </c>
      <c r="F368" t="n">
        <v>-1</v>
      </c>
      <c r="G368" t="s">
        <v>60</v>
      </c>
      <c r="H368" t="s">
        <v>61</v>
      </c>
      <c r="I368" t="s"/>
      <c r="J368" t="s">
        <v>62</v>
      </c>
      <c r="K368" t="s"/>
      <c r="L368" t="s">
        <v>63</v>
      </c>
      <c r="M368" t="s"/>
      <c r="N368" t="s">
        <v>78</v>
      </c>
      <c r="O368" t="s">
        <v>65</v>
      </c>
      <c r="P368" t="s">
        <v>307</v>
      </c>
      <c r="Q368" t="s"/>
      <c r="R368" t="s">
        <v>89</v>
      </c>
      <c r="S368" t="s">
        <v>308</v>
      </c>
      <c r="T368" t="s">
        <v>68</v>
      </c>
      <c r="U368" t="s">
        <v>69</v>
      </c>
      <c r="V368" t="s"/>
      <c r="W368" t="s">
        <v>94</v>
      </c>
      <c r="X368" t="s"/>
      <c r="Y368" t="s">
        <v>71</v>
      </c>
      <c r="Z368">
        <f>HYPERLINK("https://hotel-media.eclerx.com/savepage/tk_15481383640358114_sr_1278.html","info")</f>
        <v/>
      </c>
      <c r="AA368" t="n">
        <v>-10132756</v>
      </c>
      <c r="AB368" t="s"/>
      <c r="AC368" t="s"/>
      <c r="AD368" t="s">
        <v>72</v>
      </c>
      <c r="AE368" t="s"/>
      <c r="AF368" t="s"/>
      <c r="AG368" t="s"/>
      <c r="AH368" t="s"/>
      <c r="AI368" t="s"/>
      <c r="AJ368" t="s"/>
      <c r="AK368" t="s">
        <v>73</v>
      </c>
      <c r="AL368" t="s"/>
      <c r="AM368" t="s"/>
      <c r="AN368" t="s"/>
      <c r="AO368" t="s"/>
      <c r="AP368" t="n">
        <v>54</v>
      </c>
      <c r="AQ368" t="s">
        <v>74</v>
      </c>
      <c r="AR368" t="s"/>
      <c r="AS368" t="s"/>
      <c r="AT368" t="s">
        <v>75</v>
      </c>
      <c r="AU368" t="s"/>
      <c r="AV368" t="s"/>
      <c r="AW368" t="s"/>
      <c r="AX368" t="s"/>
      <c r="AY368" t="n">
        <v>10132756</v>
      </c>
      <c r="AZ368" t="s"/>
      <c r="BA368" t="s"/>
      <c r="BB368" t="n">
        <v>72661</v>
      </c>
      <c r="BC368" t="n">
        <v>0</v>
      </c>
      <c r="BD368" t="n">
        <v>0</v>
      </c>
    </row>
    <row r="369" spans="1:56">
      <c r="A369" t="s">
        <v>56</v>
      </c>
      <c r="B369" t="s">
        <v>57</v>
      </c>
      <c r="C369" t="s">
        <v>58</v>
      </c>
      <c r="D369" t="n">
        <v>2</v>
      </c>
      <c r="E369" t="s">
        <v>241</v>
      </c>
      <c r="F369" t="n">
        <v>-1</v>
      </c>
      <c r="G369" t="s">
        <v>60</v>
      </c>
      <c r="H369" t="s">
        <v>61</v>
      </c>
      <c r="I369" t="s"/>
      <c r="J369" t="s">
        <v>62</v>
      </c>
      <c r="K369" t="s"/>
      <c r="L369" t="s">
        <v>63</v>
      </c>
      <c r="M369" t="s"/>
      <c r="N369" t="s">
        <v>101</v>
      </c>
      <c r="O369" t="s">
        <v>65</v>
      </c>
      <c r="P369" t="s">
        <v>241</v>
      </c>
      <c r="Q369" t="s"/>
      <c r="R369" t="s">
        <v>63</v>
      </c>
      <c r="S369" t="s">
        <v>242</v>
      </c>
      <c r="T369" t="s">
        <v>68</v>
      </c>
      <c r="U369" t="s">
        <v>69</v>
      </c>
      <c r="V369" t="s"/>
      <c r="W369" t="s">
        <v>70</v>
      </c>
      <c r="X369" t="s"/>
      <c r="Y369" t="s">
        <v>71</v>
      </c>
      <c r="Z369">
        <f>HYPERLINK("https://hotel-media.eclerx.com/savepage/tk_15481385035105128_sr_1278.html","info")</f>
        <v/>
      </c>
      <c r="AA369" t="n">
        <v>-2119336</v>
      </c>
      <c r="AB369" t="s"/>
      <c r="AC369" t="s"/>
      <c r="AD369" t="s">
        <v>72</v>
      </c>
      <c r="AE369" t="s"/>
      <c r="AF369" t="s"/>
      <c r="AG369" t="s"/>
      <c r="AH369" t="s"/>
      <c r="AI369" t="s"/>
      <c r="AJ369" t="s"/>
      <c r="AK369" t="s">
        <v>73</v>
      </c>
      <c r="AL369" t="s"/>
      <c r="AM369" t="s"/>
      <c r="AN369" t="s"/>
      <c r="AO369" t="s"/>
      <c r="AP369" t="n">
        <v>267</v>
      </c>
      <c r="AQ369" t="s">
        <v>74</v>
      </c>
      <c r="AR369" t="s"/>
      <c r="AS369" t="s"/>
      <c r="AT369" t="s">
        <v>75</v>
      </c>
      <c r="AU369" t="s"/>
      <c r="AV369" t="s"/>
      <c r="AW369" t="s"/>
      <c r="AX369" t="s"/>
      <c r="AY369" t="n">
        <v>2119336</v>
      </c>
      <c r="AZ369" t="s">
        <v>243</v>
      </c>
      <c r="BA369" t="s"/>
      <c r="BB369" t="n">
        <v>647468</v>
      </c>
      <c r="BC369" t="n">
        <v>46.21490536543801</v>
      </c>
      <c r="BD369" t="n">
        <v>46.21490536543801</v>
      </c>
    </row>
    <row r="370" spans="1:56">
      <c r="A370" t="s">
        <v>56</v>
      </c>
      <c r="B370" t="s">
        <v>57</v>
      </c>
      <c r="C370" t="s">
        <v>58</v>
      </c>
      <c r="D370" t="n">
        <v>2</v>
      </c>
      <c r="E370" t="s">
        <v>241</v>
      </c>
      <c r="F370" t="n">
        <v>-1</v>
      </c>
      <c r="G370" t="s">
        <v>60</v>
      </c>
      <c r="H370" t="s">
        <v>61</v>
      </c>
      <c r="I370" t="s"/>
      <c r="J370" t="s">
        <v>62</v>
      </c>
      <c r="K370" t="s"/>
      <c r="L370" t="s">
        <v>63</v>
      </c>
      <c r="M370" t="s"/>
      <c r="N370" t="s">
        <v>101</v>
      </c>
      <c r="O370" t="s">
        <v>65</v>
      </c>
      <c r="P370" t="s">
        <v>241</v>
      </c>
      <c r="Q370" t="s"/>
      <c r="R370" t="s">
        <v>63</v>
      </c>
      <c r="S370" t="s">
        <v>242</v>
      </c>
      <c r="T370" t="s">
        <v>68</v>
      </c>
      <c r="U370" t="s">
        <v>69</v>
      </c>
      <c r="V370" t="s"/>
      <c r="W370" t="s">
        <v>70</v>
      </c>
      <c r="X370" t="s"/>
      <c r="Y370" t="s">
        <v>71</v>
      </c>
      <c r="Z370">
        <f>HYPERLINK("https://hotel-media.eclerx.com/savepage/tk_15481385035105128_sr_1278.html","info")</f>
        <v/>
      </c>
      <c r="AA370" t="n">
        <v>-10132815</v>
      </c>
      <c r="AB370" t="s"/>
      <c r="AC370" t="s"/>
      <c r="AD370" t="s">
        <v>72</v>
      </c>
      <c r="AE370" t="s"/>
      <c r="AF370" t="s"/>
      <c r="AG370" t="s"/>
      <c r="AH370" t="s"/>
      <c r="AI370" t="s"/>
      <c r="AJ370" t="s"/>
      <c r="AK370" t="s">
        <v>73</v>
      </c>
      <c r="AL370" t="s"/>
      <c r="AM370" t="s"/>
      <c r="AN370" t="s"/>
      <c r="AO370" t="s"/>
      <c r="AP370" t="n">
        <v>267</v>
      </c>
      <c r="AQ370" t="s">
        <v>74</v>
      </c>
      <c r="AR370" t="s"/>
      <c r="AS370" t="s"/>
      <c r="AT370" t="s">
        <v>75</v>
      </c>
      <c r="AU370" t="s"/>
      <c r="AV370" t="s"/>
      <c r="AW370" t="s"/>
      <c r="AX370" t="s"/>
      <c r="AY370" t="n">
        <v>10132815</v>
      </c>
      <c r="AZ370" t="s"/>
      <c r="BA370" t="s"/>
      <c r="BB370" t="n">
        <v>647468</v>
      </c>
      <c r="BC370" t="s"/>
      <c r="BD370" t="s"/>
    </row>
    <row r="371" spans="1:56">
      <c r="A371" t="s">
        <v>56</v>
      </c>
      <c r="B371" t="s">
        <v>57</v>
      </c>
      <c r="C371" t="s">
        <v>58</v>
      </c>
      <c r="D371" t="n">
        <v>2</v>
      </c>
      <c r="E371" t="s">
        <v>394</v>
      </c>
      <c r="F371" t="n">
        <v>-1</v>
      </c>
      <c r="G371" t="s">
        <v>60</v>
      </c>
      <c r="H371" t="s">
        <v>61</v>
      </c>
      <c r="I371" t="s"/>
      <c r="J371" t="s">
        <v>62</v>
      </c>
      <c r="K371" t="s"/>
      <c r="L371" t="s">
        <v>63</v>
      </c>
      <c r="M371" t="s"/>
      <c r="N371" t="s">
        <v>83</v>
      </c>
      <c r="O371" t="s">
        <v>65</v>
      </c>
      <c r="P371" t="s">
        <v>394</v>
      </c>
      <c r="Q371" t="s"/>
      <c r="R371" t="s">
        <v>63</v>
      </c>
      <c r="S371" t="s">
        <v>395</v>
      </c>
      <c r="T371" t="s">
        <v>68</v>
      </c>
      <c r="U371" t="s">
        <v>69</v>
      </c>
      <c r="V371" t="s"/>
      <c r="W371" t="s">
        <v>70</v>
      </c>
      <c r="X371" t="s"/>
      <c r="Y371" t="s">
        <v>71</v>
      </c>
      <c r="Z371">
        <f>HYPERLINK("https://hotel-media.eclerx.com/savepage/tk_15481384105244968_sr_1278.html","info")</f>
        <v/>
      </c>
      <c r="AA371" t="n">
        <v>-8028263</v>
      </c>
      <c r="AB371" t="s"/>
      <c r="AC371" t="s"/>
      <c r="AD371" t="s">
        <v>72</v>
      </c>
      <c r="AE371" t="s"/>
      <c r="AF371" t="s"/>
      <c r="AG371" t="s"/>
      <c r="AH371" t="s"/>
      <c r="AI371" t="s"/>
      <c r="AJ371" t="s"/>
      <c r="AK371" t="s">
        <v>73</v>
      </c>
      <c r="AL371" t="s"/>
      <c r="AM371" t="s"/>
      <c r="AN371" t="s"/>
      <c r="AO371" t="s"/>
      <c r="AP371" t="n">
        <v>125</v>
      </c>
      <c r="AQ371" t="s">
        <v>74</v>
      </c>
      <c r="AR371" t="s"/>
      <c r="AS371" t="s"/>
      <c r="AT371" t="s">
        <v>75</v>
      </c>
      <c r="AU371" t="s"/>
      <c r="AV371" t="s"/>
      <c r="AW371" t="s"/>
      <c r="AX371" t="s"/>
      <c r="AY371" t="n">
        <v>8028263</v>
      </c>
      <c r="AZ371" t="s"/>
      <c r="BA371" t="s"/>
      <c r="BB371" t="n">
        <v>4041407</v>
      </c>
      <c r="BC371" t="n">
        <v>46.1915463</v>
      </c>
      <c r="BD371" t="n">
        <v>46.1915463</v>
      </c>
    </row>
    <row r="372" spans="1:56">
      <c r="A372" t="s">
        <v>56</v>
      </c>
      <c r="B372" t="s">
        <v>57</v>
      </c>
      <c r="C372" t="s">
        <v>58</v>
      </c>
      <c r="D372" t="n">
        <v>2</v>
      </c>
      <c r="E372" t="s">
        <v>88</v>
      </c>
      <c r="F372" t="n">
        <v>-1</v>
      </c>
      <c r="G372" t="s">
        <v>60</v>
      </c>
      <c r="H372" t="s">
        <v>61</v>
      </c>
      <c r="I372" t="s"/>
      <c r="J372" t="s">
        <v>62</v>
      </c>
      <c r="K372" t="s"/>
      <c r="L372" t="s">
        <v>63</v>
      </c>
      <c r="M372" t="s"/>
      <c r="N372" t="s">
        <v>64</v>
      </c>
      <c r="O372" t="s">
        <v>65</v>
      </c>
      <c r="P372" t="s">
        <v>88</v>
      </c>
      <c r="Q372" t="s"/>
      <c r="R372" t="s">
        <v>89</v>
      </c>
      <c r="S372" t="s">
        <v>90</v>
      </c>
      <c r="T372" t="s">
        <v>68</v>
      </c>
      <c r="U372" t="s">
        <v>69</v>
      </c>
      <c r="V372" t="s"/>
      <c r="W372" t="s">
        <v>70</v>
      </c>
      <c r="X372" t="s"/>
      <c r="Y372" t="s">
        <v>71</v>
      </c>
      <c r="Z372">
        <f>HYPERLINK("https://hotel-media.eclerx.com/savepage/tk_15481383587976887_sr_1278.html","info")</f>
        <v/>
      </c>
      <c r="AA372" t="n">
        <v>-10132764</v>
      </c>
      <c r="AB372" t="s"/>
      <c r="AC372" t="s"/>
      <c r="AD372" t="s">
        <v>72</v>
      </c>
      <c r="AE372" t="s"/>
      <c r="AF372" t="s"/>
      <c r="AG372" t="s"/>
      <c r="AH372" t="s"/>
      <c r="AI372" t="s"/>
      <c r="AJ372" t="s"/>
      <c r="AK372" t="s">
        <v>73</v>
      </c>
      <c r="AL372" t="s"/>
      <c r="AM372" t="s"/>
      <c r="AN372" t="s"/>
      <c r="AO372" t="s"/>
      <c r="AP372" t="n">
        <v>46</v>
      </c>
      <c r="AQ372" t="s">
        <v>74</v>
      </c>
      <c r="AR372" t="s"/>
      <c r="AS372" t="s"/>
      <c r="AT372" t="s">
        <v>75</v>
      </c>
      <c r="AU372" t="s"/>
      <c r="AV372" t="s"/>
      <c r="AW372" t="s"/>
      <c r="AX372" t="s"/>
      <c r="AY372" t="n">
        <v>10132764</v>
      </c>
      <c r="AZ372" t="s"/>
      <c r="BA372" t="s"/>
      <c r="BB372" t="n">
        <v>451057</v>
      </c>
      <c r="BC372" t="n">
        <v>0</v>
      </c>
      <c r="BD372" t="n">
        <v>0</v>
      </c>
    </row>
    <row r="373" spans="1:56">
      <c r="A373" t="s">
        <v>56</v>
      </c>
      <c r="B373" t="s">
        <v>57</v>
      </c>
      <c r="C373" t="s">
        <v>58</v>
      </c>
      <c r="D373" t="n">
        <v>2</v>
      </c>
      <c r="E373" t="s">
        <v>249</v>
      </c>
      <c r="F373" t="n">
        <v>-1</v>
      </c>
      <c r="G373" t="s">
        <v>60</v>
      </c>
      <c r="H373" t="s">
        <v>61</v>
      </c>
      <c r="I373" t="s"/>
      <c r="J373" t="s">
        <v>62</v>
      </c>
      <c r="K373" t="s"/>
      <c r="L373" t="s">
        <v>63</v>
      </c>
      <c r="M373" t="s"/>
      <c r="N373" t="s">
        <v>121</v>
      </c>
      <c r="O373" t="s">
        <v>65</v>
      </c>
      <c r="P373" t="s">
        <v>249</v>
      </c>
      <c r="Q373" t="s"/>
      <c r="R373" t="s">
        <v>63</v>
      </c>
      <c r="S373" t="s">
        <v>250</v>
      </c>
      <c r="T373" t="s">
        <v>68</v>
      </c>
      <c r="U373" t="s">
        <v>69</v>
      </c>
      <c r="V373" t="s"/>
      <c r="W373" t="s">
        <v>70</v>
      </c>
      <c r="X373" t="s"/>
      <c r="Y373" t="s">
        <v>71</v>
      </c>
      <c r="Z373">
        <f>HYPERLINK("https://hotel-media.eclerx.com/savepage/tk_15481385041678646_sr_1278.html","info")</f>
        <v/>
      </c>
      <c r="AA373" t="n">
        <v>-5148966</v>
      </c>
      <c r="AB373" t="s"/>
      <c r="AC373" t="s"/>
      <c r="AD373" t="s">
        <v>72</v>
      </c>
      <c r="AE373" t="s"/>
      <c r="AF373" t="s"/>
      <c r="AG373" t="s"/>
      <c r="AH373" t="s"/>
      <c r="AI373" t="s"/>
      <c r="AJ373" t="s"/>
      <c r="AK373" t="s">
        <v>73</v>
      </c>
      <c r="AL373" t="s"/>
      <c r="AM373" t="s"/>
      <c r="AN373" t="s"/>
      <c r="AO373" t="s"/>
      <c r="AP373" t="n">
        <v>268</v>
      </c>
      <c r="AQ373" t="s">
        <v>74</v>
      </c>
      <c r="AR373" t="s"/>
      <c r="AS373" t="s"/>
      <c r="AT373" t="s">
        <v>75</v>
      </c>
      <c r="AU373" t="s"/>
      <c r="AV373" t="s"/>
      <c r="AW373" t="s"/>
      <c r="AX373" t="s"/>
      <c r="AY373" t="n">
        <v>5148966</v>
      </c>
      <c r="AZ373" t="s">
        <v>251</v>
      </c>
      <c r="BA373" t="s"/>
      <c r="BB373" t="n">
        <v>253724</v>
      </c>
      <c r="BC373" t="n">
        <v>46.1925532261525</v>
      </c>
      <c r="BD373" t="n">
        <v>46.1925532261525</v>
      </c>
    </row>
    <row r="374" spans="1:56">
      <c r="A374" t="s">
        <v>56</v>
      </c>
      <c r="B374" t="s">
        <v>57</v>
      </c>
      <c r="C374" t="s">
        <v>58</v>
      </c>
      <c r="D374" t="n">
        <v>2</v>
      </c>
      <c r="E374" t="s">
        <v>249</v>
      </c>
      <c r="F374" t="n">
        <v>-1</v>
      </c>
      <c r="G374" t="s">
        <v>60</v>
      </c>
      <c r="H374" t="s">
        <v>61</v>
      </c>
      <c r="I374" t="s"/>
      <c r="J374" t="s">
        <v>62</v>
      </c>
      <c r="K374" t="s"/>
      <c r="L374" t="s">
        <v>63</v>
      </c>
      <c r="M374" t="s"/>
      <c r="N374" t="s">
        <v>121</v>
      </c>
      <c r="O374" t="s">
        <v>65</v>
      </c>
      <c r="P374" t="s">
        <v>249</v>
      </c>
      <c r="Q374" t="s"/>
      <c r="R374" t="s">
        <v>63</v>
      </c>
      <c r="S374" t="s">
        <v>250</v>
      </c>
      <c r="T374" t="s">
        <v>68</v>
      </c>
      <c r="U374" t="s">
        <v>69</v>
      </c>
      <c r="V374" t="s"/>
      <c r="W374" t="s">
        <v>70</v>
      </c>
      <c r="X374" t="s"/>
      <c r="Y374" t="s">
        <v>71</v>
      </c>
      <c r="Z374">
        <f>HYPERLINK("https://hotel-media.eclerx.com/savepage/tk_15481385041678646_sr_1278.html","info")</f>
        <v/>
      </c>
      <c r="AA374" t="n">
        <v>-10132804</v>
      </c>
      <c r="AB374" t="s"/>
      <c r="AC374" t="s"/>
      <c r="AD374" t="s">
        <v>72</v>
      </c>
      <c r="AE374" t="s"/>
      <c r="AF374" t="s"/>
      <c r="AG374" t="s"/>
      <c r="AH374" t="s"/>
      <c r="AI374" t="s"/>
      <c r="AJ374" t="s"/>
      <c r="AK374" t="s">
        <v>73</v>
      </c>
      <c r="AL374" t="s"/>
      <c r="AM374" t="s"/>
      <c r="AN374" t="s"/>
      <c r="AO374" t="s"/>
      <c r="AP374" t="n">
        <v>268</v>
      </c>
      <c r="AQ374" t="s">
        <v>74</v>
      </c>
      <c r="AR374" t="s"/>
      <c r="AS374" t="s"/>
      <c r="AT374" t="s">
        <v>75</v>
      </c>
      <c r="AU374" t="s"/>
      <c r="AV374" t="s"/>
      <c r="AW374" t="s"/>
      <c r="AX374" t="s"/>
      <c r="AY374" t="n">
        <v>10132804</v>
      </c>
      <c r="AZ374" t="s"/>
      <c r="BA374" t="s"/>
      <c r="BB374" t="n">
        <v>253724</v>
      </c>
      <c r="BC374" t="s"/>
      <c r="BD374" t="s"/>
    </row>
    <row r="375" spans="1:56">
      <c r="A375" t="s">
        <v>56</v>
      </c>
      <c r="B375" t="s">
        <v>57</v>
      </c>
      <c r="C375" t="s">
        <v>58</v>
      </c>
      <c r="D375" t="n">
        <v>2</v>
      </c>
      <c r="E375" t="s">
        <v>151</v>
      </c>
      <c r="F375" t="n">
        <v>-1</v>
      </c>
      <c r="G375" t="s">
        <v>60</v>
      </c>
      <c r="H375" t="s">
        <v>61</v>
      </c>
      <c r="I375" t="s"/>
      <c r="J375" t="s">
        <v>62</v>
      </c>
      <c r="K375" t="s"/>
      <c r="L375" t="s">
        <v>63</v>
      </c>
      <c r="M375" t="s"/>
      <c r="N375" t="s">
        <v>101</v>
      </c>
      <c r="O375" t="s">
        <v>65</v>
      </c>
      <c r="P375" t="s">
        <v>151</v>
      </c>
      <c r="Q375" t="s"/>
      <c r="R375" t="s">
        <v>89</v>
      </c>
      <c r="S375" t="s">
        <v>152</v>
      </c>
      <c r="T375" t="s">
        <v>68</v>
      </c>
      <c r="U375" t="s">
        <v>69</v>
      </c>
      <c r="V375" t="s"/>
      <c r="W375" t="s">
        <v>70</v>
      </c>
      <c r="X375" t="s"/>
      <c r="Y375" t="s">
        <v>71</v>
      </c>
      <c r="Z375">
        <f>HYPERLINK("https://hotel-media.eclerx.com/savepage/tk_15481384608864763_sr_1278.html","info")</f>
        <v/>
      </c>
      <c r="AA375" t="n">
        <v>-10132779</v>
      </c>
      <c r="AB375" t="s"/>
      <c r="AC375" t="s"/>
      <c r="AD375" t="s">
        <v>72</v>
      </c>
      <c r="AE375" t="s"/>
      <c r="AF375" t="s"/>
      <c r="AG375" t="s"/>
      <c r="AH375" t="s"/>
      <c r="AI375" t="s"/>
      <c r="AJ375" t="s"/>
      <c r="AK375" t="s">
        <v>73</v>
      </c>
      <c r="AL375" t="s"/>
      <c r="AM375" t="s"/>
      <c r="AN375" t="s"/>
      <c r="AO375" t="s"/>
      <c r="AP375" t="n">
        <v>202</v>
      </c>
      <c r="AQ375" t="s">
        <v>74</v>
      </c>
      <c r="AR375" t="s"/>
      <c r="AS375" t="s"/>
      <c r="AT375" t="s">
        <v>75</v>
      </c>
      <c r="AU375" t="s"/>
      <c r="AV375" t="s"/>
      <c r="AW375" t="s"/>
      <c r="AX375" t="s"/>
      <c r="AY375" t="n">
        <v>10132779</v>
      </c>
      <c r="AZ375" t="s"/>
      <c r="BA375" t="s"/>
      <c r="BB375" t="n">
        <v>65413</v>
      </c>
      <c r="BC375" t="n">
        <v>0</v>
      </c>
      <c r="BD375" t="n">
        <v>0</v>
      </c>
    </row>
    <row r="376" spans="1:56">
      <c r="A376" t="s">
        <v>56</v>
      </c>
      <c r="B376" t="s">
        <v>57</v>
      </c>
      <c r="C376" t="s">
        <v>58</v>
      </c>
      <c r="D376" t="n">
        <v>2</v>
      </c>
      <c r="E376" t="s">
        <v>257</v>
      </c>
      <c r="F376" t="n">
        <v>-1</v>
      </c>
      <c r="G376" t="s">
        <v>60</v>
      </c>
      <c r="H376" t="s">
        <v>61</v>
      </c>
      <c r="I376" t="s"/>
      <c r="J376" t="s">
        <v>62</v>
      </c>
      <c r="K376" t="s"/>
      <c r="L376" t="s">
        <v>63</v>
      </c>
      <c r="M376" t="s"/>
      <c r="N376" t="s">
        <v>64</v>
      </c>
      <c r="O376" t="s">
        <v>65</v>
      </c>
      <c r="P376" t="s">
        <v>257</v>
      </c>
      <c r="Q376" t="s"/>
      <c r="R376" t="s">
        <v>66</v>
      </c>
      <c r="S376" t="s">
        <v>258</v>
      </c>
      <c r="T376" t="s">
        <v>68</v>
      </c>
      <c r="U376" t="s">
        <v>69</v>
      </c>
      <c r="V376" t="s"/>
      <c r="W376" t="s">
        <v>70</v>
      </c>
      <c r="X376" t="s"/>
      <c r="Y376" t="s">
        <v>71</v>
      </c>
      <c r="Z376">
        <f>HYPERLINK("https://hotel-media.eclerx.com/savepage/tk_154813839747889_sr_1278.html","info")</f>
        <v/>
      </c>
      <c r="AA376" t="n">
        <v>-10132778</v>
      </c>
      <c r="AB376" t="s"/>
      <c r="AC376" t="s"/>
      <c r="AD376" t="s">
        <v>72</v>
      </c>
      <c r="AE376" t="s"/>
      <c r="AF376" t="s"/>
      <c r="AG376" t="s"/>
      <c r="AH376" t="s"/>
      <c r="AI376" t="s"/>
      <c r="AJ376" t="s"/>
      <c r="AK376" t="s">
        <v>73</v>
      </c>
      <c r="AL376" t="s"/>
      <c r="AM376" t="s"/>
      <c r="AN376" t="s"/>
      <c r="AO376" t="s"/>
      <c r="AP376" t="n">
        <v>105</v>
      </c>
      <c r="AQ376" t="s">
        <v>74</v>
      </c>
      <c r="AR376" t="s"/>
      <c r="AS376" t="s"/>
      <c r="AT376" t="s">
        <v>75</v>
      </c>
      <c r="AU376" t="s"/>
      <c r="AV376" t="s"/>
      <c r="AW376" t="s"/>
      <c r="AX376" t="s"/>
      <c r="AY376" t="n">
        <v>10132778</v>
      </c>
      <c r="AZ376" t="s"/>
      <c r="BA376" t="s"/>
      <c r="BB376" t="n">
        <v>66344</v>
      </c>
      <c r="BC376" t="n">
        <v>0</v>
      </c>
      <c r="BD376" t="n">
        <v>0</v>
      </c>
    </row>
    <row r="377" spans="1:56">
      <c r="A377" t="s">
        <v>56</v>
      </c>
      <c r="B377" t="s">
        <v>57</v>
      </c>
      <c r="C377" t="s">
        <v>58</v>
      </c>
      <c r="D377" t="n">
        <v>2</v>
      </c>
      <c r="E377" t="s">
        <v>172</v>
      </c>
      <c r="F377" t="n">
        <v>-1</v>
      </c>
      <c r="G377" t="s">
        <v>60</v>
      </c>
      <c r="H377" t="s">
        <v>61</v>
      </c>
      <c r="I377" t="s"/>
      <c r="J377" t="s">
        <v>62</v>
      </c>
      <c r="K377" t="s"/>
      <c r="L377" t="s">
        <v>63</v>
      </c>
      <c r="M377" t="s"/>
      <c r="N377" t="s">
        <v>64</v>
      </c>
      <c r="O377" t="s">
        <v>65</v>
      </c>
      <c r="P377" t="s">
        <v>172</v>
      </c>
      <c r="Q377" t="s"/>
      <c r="R377" t="s">
        <v>89</v>
      </c>
      <c r="S377" t="s">
        <v>173</v>
      </c>
      <c r="T377" t="s">
        <v>68</v>
      </c>
      <c r="U377" t="s">
        <v>69</v>
      </c>
      <c r="V377" t="s"/>
      <c r="W377" t="s">
        <v>70</v>
      </c>
      <c r="X377" t="s"/>
      <c r="Y377" t="s">
        <v>71</v>
      </c>
      <c r="Z377">
        <f>HYPERLINK("https://hotel-media.eclerx.com/savepage/tk_1548138356835912_sr_1278.html","info")</f>
        <v/>
      </c>
      <c r="AA377" t="n">
        <v>-10132757</v>
      </c>
      <c r="AB377" t="s"/>
      <c r="AC377" t="s"/>
      <c r="AD377" t="s">
        <v>72</v>
      </c>
      <c r="AE377" t="s"/>
      <c r="AF377" t="s"/>
      <c r="AG377" t="s"/>
      <c r="AH377" t="s"/>
      <c r="AI377" t="s"/>
      <c r="AJ377" t="s"/>
      <c r="AK377" t="s">
        <v>73</v>
      </c>
      <c r="AL377" t="s"/>
      <c r="AM377" t="s"/>
      <c r="AN377" t="s"/>
      <c r="AO377" t="s"/>
      <c r="AP377" t="n">
        <v>43</v>
      </c>
      <c r="AQ377" t="s">
        <v>74</v>
      </c>
      <c r="AR377" t="s"/>
      <c r="AS377" t="s"/>
      <c r="AT377" t="s">
        <v>75</v>
      </c>
      <c r="AU377" t="s"/>
      <c r="AV377" t="s"/>
      <c r="AW377" t="s"/>
      <c r="AX377" t="s"/>
      <c r="AY377" t="n">
        <v>10132757</v>
      </c>
      <c r="AZ377" t="s"/>
      <c r="BA377" t="s"/>
      <c r="BB377" t="n">
        <v>65020</v>
      </c>
      <c r="BC377" t="n">
        <v>0</v>
      </c>
      <c r="BD377" t="n">
        <v>0</v>
      </c>
    </row>
    <row r="378" spans="1:56">
      <c r="A378" t="s">
        <v>56</v>
      </c>
      <c r="B378" t="s">
        <v>57</v>
      </c>
      <c r="C378" t="s">
        <v>58</v>
      </c>
      <c r="D378" t="n">
        <v>2</v>
      </c>
      <c r="E378" t="s">
        <v>59</v>
      </c>
      <c r="F378" t="n">
        <v>-1</v>
      </c>
      <c r="G378" t="s">
        <v>60</v>
      </c>
      <c r="H378" t="s">
        <v>61</v>
      </c>
      <c r="I378" t="s"/>
      <c r="J378" t="s">
        <v>62</v>
      </c>
      <c r="K378" t="s"/>
      <c r="L378" t="s">
        <v>63</v>
      </c>
      <c r="M378" t="s"/>
      <c r="N378" t="s">
        <v>64</v>
      </c>
      <c r="O378" t="s">
        <v>65</v>
      </c>
      <c r="P378" t="s">
        <v>59</v>
      </c>
      <c r="Q378" t="s"/>
      <c r="R378" t="s">
        <v>66</v>
      </c>
      <c r="S378" t="s">
        <v>67</v>
      </c>
      <c r="T378" t="s">
        <v>68</v>
      </c>
      <c r="U378" t="s">
        <v>69</v>
      </c>
      <c r="V378" t="s"/>
      <c r="W378" t="s">
        <v>70</v>
      </c>
      <c r="X378" t="s"/>
      <c r="Y378" t="s">
        <v>71</v>
      </c>
      <c r="Z378">
        <f>HYPERLINK("https://hotel-media.eclerx.com/savepage/tk_1548138491064381_sr_1278.html","info")</f>
        <v/>
      </c>
      <c r="AA378" t="n">
        <v>-10132909</v>
      </c>
      <c r="AB378" t="s"/>
      <c r="AC378" t="s"/>
      <c r="AD378" t="s">
        <v>72</v>
      </c>
      <c r="AE378" t="s"/>
      <c r="AF378" t="s"/>
      <c r="AG378" t="s"/>
      <c r="AH378" t="s"/>
      <c r="AI378" t="s"/>
      <c r="AJ378" t="s"/>
      <c r="AK378" t="s">
        <v>73</v>
      </c>
      <c r="AL378" t="s"/>
      <c r="AM378" t="s"/>
      <c r="AN378" t="s"/>
      <c r="AO378" t="s"/>
      <c r="AP378" t="n">
        <v>248</v>
      </c>
      <c r="AQ378" t="s">
        <v>74</v>
      </c>
      <c r="AR378" t="s"/>
      <c r="AS378" t="s"/>
      <c r="AT378" t="s">
        <v>75</v>
      </c>
      <c r="AU378" t="s"/>
      <c r="AV378" t="s"/>
      <c r="AW378" t="s"/>
      <c r="AX378" t="s"/>
      <c r="AY378" t="n">
        <v>10132909</v>
      </c>
      <c r="AZ378" t="s"/>
      <c r="BA378" t="s"/>
      <c r="BB378" t="n">
        <v>65929</v>
      </c>
      <c r="BC378" t="s"/>
      <c r="BD378" t="s"/>
    </row>
    <row r="379" spans="1:56">
      <c r="A379" t="s">
        <v>56</v>
      </c>
      <c r="B379" t="s">
        <v>57</v>
      </c>
      <c r="C379" t="s">
        <v>58</v>
      </c>
      <c r="D379" t="n">
        <v>2</v>
      </c>
      <c r="E379" t="s">
        <v>59</v>
      </c>
      <c r="F379" t="n">
        <v>-1</v>
      </c>
      <c r="G379" t="s">
        <v>60</v>
      </c>
      <c r="H379" t="s">
        <v>61</v>
      </c>
      <c r="I379" t="s"/>
      <c r="J379" t="s">
        <v>62</v>
      </c>
      <c r="K379" t="s"/>
      <c r="L379" t="s">
        <v>63</v>
      </c>
      <c r="M379" t="s"/>
      <c r="N379" t="s">
        <v>64</v>
      </c>
      <c r="O379" t="s">
        <v>65</v>
      </c>
      <c r="P379" t="s">
        <v>59</v>
      </c>
      <c r="Q379" t="s"/>
      <c r="R379" t="s">
        <v>66</v>
      </c>
      <c r="S379" t="s">
        <v>67</v>
      </c>
      <c r="T379" t="s">
        <v>68</v>
      </c>
      <c r="U379" t="s">
        <v>69</v>
      </c>
      <c r="V379" t="s"/>
      <c r="W379" t="s">
        <v>70</v>
      </c>
      <c r="X379" t="s"/>
      <c r="Y379" t="s">
        <v>71</v>
      </c>
      <c r="Z379">
        <f>HYPERLINK("https://hotel-media.eclerx.com/savepage/tk_1548138491064381_sr_1278.html","info")</f>
        <v/>
      </c>
      <c r="AA379" t="n">
        <v>-528814</v>
      </c>
      <c r="AB379" t="s"/>
      <c r="AC379" t="s"/>
      <c r="AD379" t="s">
        <v>72</v>
      </c>
      <c r="AE379" t="s"/>
      <c r="AF379" t="s"/>
      <c r="AG379" t="s"/>
      <c r="AH379" t="s"/>
      <c r="AI379" t="s"/>
      <c r="AJ379" t="s"/>
      <c r="AK379" t="s">
        <v>73</v>
      </c>
      <c r="AL379" t="s"/>
      <c r="AM379" t="s"/>
      <c r="AN379" t="s"/>
      <c r="AO379" t="s"/>
      <c r="AP379" t="n">
        <v>248</v>
      </c>
      <c r="AQ379" t="s">
        <v>74</v>
      </c>
      <c r="AR379" t="s"/>
      <c r="AS379" t="s"/>
      <c r="AT379" t="s">
        <v>75</v>
      </c>
      <c r="AU379" t="s"/>
      <c r="AV379" t="s"/>
      <c r="AW379" t="s"/>
      <c r="AX379" t="s"/>
      <c r="AY379" t="n">
        <v>528814</v>
      </c>
      <c r="AZ379" t="s">
        <v>76</v>
      </c>
      <c r="BA379" t="s"/>
      <c r="BB379" t="n">
        <v>65929</v>
      </c>
      <c r="BC379" t="n">
        <v>46.2239646608926</v>
      </c>
      <c r="BD379" t="n">
        <v>46.2239646608926</v>
      </c>
    </row>
    <row r="380" spans="1:56">
      <c r="A380" t="s">
        <v>56</v>
      </c>
      <c r="B380" t="s">
        <v>57</v>
      </c>
      <c r="C380" t="s">
        <v>58</v>
      </c>
      <c r="D380" t="n">
        <v>2</v>
      </c>
      <c r="E380" t="s">
        <v>304</v>
      </c>
      <c r="F380" t="n">
        <v>-1</v>
      </c>
      <c r="G380" t="s">
        <v>60</v>
      </c>
      <c r="H380" t="s">
        <v>61</v>
      </c>
      <c r="I380" t="s"/>
      <c r="J380" t="s">
        <v>62</v>
      </c>
      <c r="K380" t="s"/>
      <c r="L380" t="s">
        <v>63</v>
      </c>
      <c r="M380" t="s"/>
      <c r="N380" t="s">
        <v>64</v>
      </c>
      <c r="O380" t="s">
        <v>65</v>
      </c>
      <c r="P380" t="s">
        <v>304</v>
      </c>
      <c r="Q380" t="s"/>
      <c r="R380" t="s">
        <v>89</v>
      </c>
      <c r="S380" t="s">
        <v>305</v>
      </c>
      <c r="T380" t="s">
        <v>68</v>
      </c>
      <c r="U380" t="s">
        <v>69</v>
      </c>
      <c r="V380" t="s"/>
      <c r="W380" t="s">
        <v>70</v>
      </c>
      <c r="X380" t="s"/>
      <c r="Y380" t="s">
        <v>71</v>
      </c>
      <c r="Z380">
        <f>HYPERLINK("https://hotel-media.eclerx.com/savepage/tk_15481384464942126_sr_1278.html","info")</f>
        <v/>
      </c>
      <c r="AA380" t="n">
        <v>-10132822</v>
      </c>
      <c r="AB380" t="s"/>
      <c r="AC380" t="s"/>
      <c r="AD380" t="s">
        <v>72</v>
      </c>
      <c r="AE380" t="s"/>
      <c r="AF380" t="s"/>
      <c r="AG380" t="s"/>
      <c r="AH380" t="s"/>
      <c r="AI380" t="s"/>
      <c r="AJ380" t="s"/>
      <c r="AK380" t="s">
        <v>73</v>
      </c>
      <c r="AL380" t="s"/>
      <c r="AM380" t="s"/>
      <c r="AN380" t="s"/>
      <c r="AO380" t="s"/>
      <c r="AP380" t="n">
        <v>180</v>
      </c>
      <c r="AQ380" t="s">
        <v>74</v>
      </c>
      <c r="AR380" t="s"/>
      <c r="AS380" t="s"/>
      <c r="AT380" t="s">
        <v>75</v>
      </c>
      <c r="AU380" t="s"/>
      <c r="AV380" t="s"/>
      <c r="AW380" t="s"/>
      <c r="AX380" t="s"/>
      <c r="AY380" t="n">
        <v>10132822</v>
      </c>
      <c r="AZ380" t="s"/>
      <c r="BA380" t="s"/>
      <c r="BB380" t="n">
        <v>65049</v>
      </c>
      <c r="BC380" t="s"/>
      <c r="BD380" t="s"/>
    </row>
    <row r="381" spans="1:56">
      <c r="A381" t="s">
        <v>56</v>
      </c>
      <c r="B381" t="s">
        <v>57</v>
      </c>
      <c r="C381" t="s">
        <v>58</v>
      </c>
      <c r="D381" t="n">
        <v>2</v>
      </c>
      <c r="E381" t="s">
        <v>304</v>
      </c>
      <c r="F381" t="n">
        <v>-1</v>
      </c>
      <c r="G381" t="s">
        <v>60</v>
      </c>
      <c r="H381" t="s">
        <v>61</v>
      </c>
      <c r="I381" t="s"/>
      <c r="J381" t="s">
        <v>62</v>
      </c>
      <c r="K381" t="s"/>
      <c r="L381" t="s">
        <v>63</v>
      </c>
      <c r="M381" t="s"/>
      <c r="N381" t="s">
        <v>64</v>
      </c>
      <c r="O381" t="s">
        <v>65</v>
      </c>
      <c r="P381" t="s">
        <v>304</v>
      </c>
      <c r="Q381" t="s"/>
      <c r="R381" t="s">
        <v>89</v>
      </c>
      <c r="S381" t="s">
        <v>305</v>
      </c>
      <c r="T381" t="s">
        <v>68</v>
      </c>
      <c r="U381" t="s">
        <v>69</v>
      </c>
      <c r="V381" t="s"/>
      <c r="W381" t="s">
        <v>70</v>
      </c>
      <c r="X381" t="s"/>
      <c r="Y381" t="s">
        <v>71</v>
      </c>
      <c r="Z381">
        <f>HYPERLINK("https://hotel-media.eclerx.com/savepage/tk_15481384464942126_sr_1278.html","info")</f>
        <v/>
      </c>
      <c r="AA381" t="n">
        <v>-1665709</v>
      </c>
      <c r="AB381" t="s"/>
      <c r="AC381" t="s"/>
      <c r="AD381" t="s">
        <v>72</v>
      </c>
      <c r="AE381" t="s"/>
      <c r="AF381" t="s"/>
      <c r="AG381" t="s"/>
      <c r="AH381" t="s"/>
      <c r="AI381" t="s"/>
      <c r="AJ381" t="s"/>
      <c r="AK381" t="s">
        <v>73</v>
      </c>
      <c r="AL381" t="s"/>
      <c r="AM381" t="s"/>
      <c r="AN381" t="s"/>
      <c r="AO381" t="s"/>
      <c r="AP381" t="n">
        <v>180</v>
      </c>
      <c r="AQ381" t="s">
        <v>74</v>
      </c>
      <c r="AR381" t="s"/>
      <c r="AS381" t="s"/>
      <c r="AT381" t="s">
        <v>75</v>
      </c>
      <c r="AU381" t="s"/>
      <c r="AV381" t="s"/>
      <c r="AW381" t="s"/>
      <c r="AX381" t="s"/>
      <c r="AY381" t="n">
        <v>1665709</v>
      </c>
      <c r="AZ381" t="s">
        <v>306</v>
      </c>
      <c r="BA381" t="s"/>
      <c r="BB381" t="n">
        <v>65049</v>
      </c>
      <c r="BC381" t="n">
        <v>46.21142265949249</v>
      </c>
      <c r="BD381" t="n">
        <v>46.21142265949249</v>
      </c>
    </row>
    <row r="382" spans="1:56">
      <c r="A382" t="s">
        <v>56</v>
      </c>
      <c r="B382" t="s">
        <v>57</v>
      </c>
      <c r="C382" t="s">
        <v>58</v>
      </c>
      <c r="D382" t="n">
        <v>2</v>
      </c>
      <c r="E382" t="s">
        <v>437</v>
      </c>
      <c r="F382" t="n">
        <v>-1</v>
      </c>
      <c r="G382" t="s">
        <v>60</v>
      </c>
      <c r="H382" t="s">
        <v>61</v>
      </c>
      <c r="I382" t="s"/>
      <c r="J382" t="s">
        <v>62</v>
      </c>
      <c r="K382" t="s"/>
      <c r="L382" t="s">
        <v>63</v>
      </c>
      <c r="M382" t="s"/>
      <c r="N382" t="s">
        <v>101</v>
      </c>
      <c r="O382" t="s">
        <v>65</v>
      </c>
      <c r="P382" t="s">
        <v>437</v>
      </c>
      <c r="Q382" t="s"/>
      <c r="R382" t="s">
        <v>79</v>
      </c>
      <c r="S382" t="s">
        <v>438</v>
      </c>
      <c r="T382" t="s">
        <v>68</v>
      </c>
      <c r="U382" t="s">
        <v>69</v>
      </c>
      <c r="V382" t="s"/>
      <c r="W382" t="s">
        <v>70</v>
      </c>
      <c r="X382" t="s"/>
      <c r="Y382" t="s">
        <v>71</v>
      </c>
      <c r="Z382">
        <f>HYPERLINK("https://hotel-media.eclerx.com/savepage/tk_15481384733823361_sr_1278.html","info")</f>
        <v/>
      </c>
      <c r="AA382" t="n">
        <v>-10132912</v>
      </c>
      <c r="AB382" t="s"/>
      <c r="AC382" t="s"/>
      <c r="AD382" t="s">
        <v>72</v>
      </c>
      <c r="AE382" t="s"/>
      <c r="AF382" t="s"/>
      <c r="AG382" t="s"/>
      <c r="AH382" t="s"/>
      <c r="AI382" t="s"/>
      <c r="AJ382" t="s"/>
      <c r="AK382" t="s">
        <v>73</v>
      </c>
      <c r="AL382" t="s"/>
      <c r="AM382" t="s"/>
      <c r="AN382" t="s"/>
      <c r="AO382" t="s"/>
      <c r="AP382" t="n">
        <v>221</v>
      </c>
      <c r="AQ382" t="s">
        <v>74</v>
      </c>
      <c r="AR382" t="s"/>
      <c r="AS382" t="s"/>
      <c r="AT382" t="s">
        <v>75</v>
      </c>
      <c r="AU382" t="s"/>
      <c r="AV382" t="s"/>
      <c r="AW382" t="s"/>
      <c r="AX382" t="s"/>
      <c r="AY382" t="n">
        <v>10132912</v>
      </c>
      <c r="AZ382" t="s"/>
      <c r="BA382" t="s"/>
      <c r="BB382" t="n">
        <v>65079</v>
      </c>
      <c r="BC382" t="s"/>
      <c r="BD382" t="s"/>
    </row>
    <row r="383" spans="1:56">
      <c r="A383" t="s">
        <v>56</v>
      </c>
      <c r="B383" t="s">
        <v>57</v>
      </c>
      <c r="C383" t="s">
        <v>58</v>
      </c>
      <c r="D383" t="n">
        <v>2</v>
      </c>
      <c r="E383" t="s">
        <v>437</v>
      </c>
      <c r="F383" t="n">
        <v>-1</v>
      </c>
      <c r="G383" t="s">
        <v>60</v>
      </c>
      <c r="H383" t="s">
        <v>61</v>
      </c>
      <c r="I383" t="s"/>
      <c r="J383" t="s">
        <v>62</v>
      </c>
      <c r="K383" t="s"/>
      <c r="L383" t="s">
        <v>63</v>
      </c>
      <c r="M383" t="s"/>
      <c r="N383" t="s">
        <v>101</v>
      </c>
      <c r="O383" t="s">
        <v>65</v>
      </c>
      <c r="P383" t="s">
        <v>437</v>
      </c>
      <c r="Q383" t="s"/>
      <c r="R383" t="s">
        <v>79</v>
      </c>
      <c r="S383" t="s">
        <v>438</v>
      </c>
      <c r="T383" t="s">
        <v>68</v>
      </c>
      <c r="U383" t="s">
        <v>69</v>
      </c>
      <c r="V383" t="s"/>
      <c r="W383" t="s">
        <v>70</v>
      </c>
      <c r="X383" t="s"/>
      <c r="Y383" t="s">
        <v>71</v>
      </c>
      <c r="Z383">
        <f>HYPERLINK("https://hotel-media.eclerx.com/savepage/tk_15481384733823361_sr_1278.html","info")</f>
        <v/>
      </c>
      <c r="AA383" t="n">
        <v>-528765</v>
      </c>
      <c r="AB383" t="s"/>
      <c r="AC383" t="s"/>
      <c r="AD383" t="s">
        <v>72</v>
      </c>
      <c r="AE383" t="s"/>
      <c r="AF383" t="s"/>
      <c r="AG383" t="s"/>
      <c r="AH383" t="s"/>
      <c r="AI383" t="s"/>
      <c r="AJ383" t="s"/>
      <c r="AK383" t="s">
        <v>73</v>
      </c>
      <c r="AL383" t="s"/>
      <c r="AM383" t="s"/>
      <c r="AN383" t="s"/>
      <c r="AO383" t="s"/>
      <c r="AP383" t="n">
        <v>221</v>
      </c>
      <c r="AQ383" t="s">
        <v>74</v>
      </c>
      <c r="AR383" t="s"/>
      <c r="AS383" t="s"/>
      <c r="AT383" t="s">
        <v>75</v>
      </c>
      <c r="AU383" t="s"/>
      <c r="AV383" t="s"/>
      <c r="AW383" t="s"/>
      <c r="AX383" t="s"/>
      <c r="AY383" t="n">
        <v>528765</v>
      </c>
      <c r="AZ383" t="s">
        <v>439</v>
      </c>
      <c r="BA383" t="s"/>
      <c r="BB383" t="n">
        <v>65079</v>
      </c>
      <c r="BC383" t="n">
        <v>46.2280154232842</v>
      </c>
      <c r="BD383" t="n">
        <v>46.2280154232842</v>
      </c>
    </row>
    <row r="384" spans="1:56">
      <c r="A384" t="s">
        <v>56</v>
      </c>
      <c r="B384" t="s">
        <v>57</v>
      </c>
      <c r="C384" t="s">
        <v>58</v>
      </c>
      <c r="D384" t="n">
        <v>2</v>
      </c>
      <c r="E384" t="s">
        <v>270</v>
      </c>
      <c r="F384" t="n">
        <v>-1</v>
      </c>
      <c r="G384" t="s">
        <v>60</v>
      </c>
      <c r="H384" t="s">
        <v>61</v>
      </c>
      <c r="I384" t="s"/>
      <c r="J384" t="s">
        <v>62</v>
      </c>
      <c r="K384" t="s"/>
      <c r="L384" t="s">
        <v>63</v>
      </c>
      <c r="M384" t="s"/>
      <c r="N384" t="s">
        <v>101</v>
      </c>
      <c r="O384" t="s">
        <v>65</v>
      </c>
      <c r="P384" t="s">
        <v>270</v>
      </c>
      <c r="Q384" t="s"/>
      <c r="R384" t="s">
        <v>97</v>
      </c>
      <c r="S384" t="s">
        <v>271</v>
      </c>
      <c r="T384" t="s">
        <v>68</v>
      </c>
      <c r="U384" t="s">
        <v>69</v>
      </c>
      <c r="V384" t="s"/>
      <c r="W384" t="s">
        <v>70</v>
      </c>
      <c r="X384" t="s"/>
      <c r="Y384" t="s">
        <v>71</v>
      </c>
      <c r="Z384">
        <f>HYPERLINK("https://hotel-media.eclerx.com/savepage/tk_15481384373173554_sr_1278.html","info")</f>
        <v/>
      </c>
      <c r="AA384" t="n">
        <v>-10132865</v>
      </c>
      <c r="AB384" t="s"/>
      <c r="AC384" t="s"/>
      <c r="AD384" t="s">
        <v>72</v>
      </c>
      <c r="AE384" t="s"/>
      <c r="AF384" t="s"/>
      <c r="AG384" t="s"/>
      <c r="AH384" t="s"/>
      <c r="AI384" t="s"/>
      <c r="AJ384" t="s"/>
      <c r="AK384" t="s">
        <v>73</v>
      </c>
      <c r="AL384" t="s"/>
      <c r="AM384" t="s"/>
      <c r="AN384" t="s"/>
      <c r="AO384" t="s"/>
      <c r="AP384" t="n">
        <v>166</v>
      </c>
      <c r="AQ384" t="s">
        <v>74</v>
      </c>
      <c r="AR384" t="s"/>
      <c r="AS384" t="s"/>
      <c r="AT384" t="s">
        <v>75</v>
      </c>
      <c r="AU384" t="s"/>
      <c r="AV384" t="s"/>
      <c r="AW384" t="s"/>
      <c r="AX384" t="s"/>
      <c r="AY384" t="n">
        <v>10132865</v>
      </c>
      <c r="AZ384" t="s"/>
      <c r="BA384" t="s"/>
      <c r="BB384" t="n">
        <v>1483057</v>
      </c>
      <c r="BC384" t="s"/>
      <c r="BD384" t="s"/>
    </row>
    <row r="385" spans="1:56">
      <c r="A385" t="s">
        <v>56</v>
      </c>
      <c r="B385" t="s">
        <v>57</v>
      </c>
      <c r="C385" t="s">
        <v>58</v>
      </c>
      <c r="D385" t="n">
        <v>2</v>
      </c>
      <c r="E385" t="s">
        <v>270</v>
      </c>
      <c r="F385" t="n">
        <v>-1</v>
      </c>
      <c r="G385" t="s">
        <v>60</v>
      </c>
      <c r="H385" t="s">
        <v>61</v>
      </c>
      <c r="I385" t="s"/>
      <c r="J385" t="s">
        <v>62</v>
      </c>
      <c r="K385" t="s"/>
      <c r="L385" t="s">
        <v>63</v>
      </c>
      <c r="M385" t="s"/>
      <c r="N385" t="s">
        <v>101</v>
      </c>
      <c r="O385" t="s">
        <v>65</v>
      </c>
      <c r="P385" t="s">
        <v>270</v>
      </c>
      <c r="Q385" t="s"/>
      <c r="R385" t="s">
        <v>97</v>
      </c>
      <c r="S385" t="s">
        <v>271</v>
      </c>
      <c r="T385" t="s">
        <v>68</v>
      </c>
      <c r="U385" t="s">
        <v>69</v>
      </c>
      <c r="V385" t="s"/>
      <c r="W385" t="s">
        <v>70</v>
      </c>
      <c r="X385" t="s"/>
      <c r="Y385" t="s">
        <v>71</v>
      </c>
      <c r="Z385">
        <f>HYPERLINK("https://hotel-media.eclerx.com/savepage/tk_15481384373173554_sr_1278.html","info")</f>
        <v/>
      </c>
      <c r="AA385" t="n">
        <v>-2235675</v>
      </c>
      <c r="AB385" t="s"/>
      <c r="AC385" t="s"/>
      <c r="AD385" t="s">
        <v>72</v>
      </c>
      <c r="AE385" t="s"/>
      <c r="AF385" t="s"/>
      <c r="AG385" t="s"/>
      <c r="AH385" t="s"/>
      <c r="AI385" t="s"/>
      <c r="AJ385" t="s"/>
      <c r="AK385" t="s">
        <v>73</v>
      </c>
      <c r="AL385" t="s"/>
      <c r="AM385" t="s"/>
      <c r="AN385" t="s"/>
      <c r="AO385" t="s"/>
      <c r="AP385" t="n">
        <v>166</v>
      </c>
      <c r="AQ385" t="s">
        <v>74</v>
      </c>
      <c r="AR385" t="s"/>
      <c r="AS385" t="s"/>
      <c r="AT385" t="s">
        <v>75</v>
      </c>
      <c r="AU385" t="s"/>
      <c r="AV385" t="s"/>
      <c r="AW385" t="s"/>
      <c r="AX385" t="s"/>
      <c r="AY385" t="n">
        <v>2235675</v>
      </c>
      <c r="AZ385" t="s">
        <v>272</v>
      </c>
      <c r="BA385" t="s"/>
      <c r="BB385" t="n">
        <v>1483057</v>
      </c>
      <c r="BC385" t="n">
        <v>46.19577292646242</v>
      </c>
      <c r="BD385" t="n">
        <v>46.19577292646242</v>
      </c>
    </row>
    <row r="386" spans="1:56">
      <c r="A386" t="s">
        <v>56</v>
      </c>
      <c r="B386" t="s">
        <v>57</v>
      </c>
      <c r="C386" t="s">
        <v>58</v>
      </c>
      <c r="D386" t="n">
        <v>2</v>
      </c>
      <c r="E386" t="s">
        <v>254</v>
      </c>
      <c r="F386" t="n">
        <v>-1</v>
      </c>
      <c r="G386" t="s">
        <v>60</v>
      </c>
      <c r="H386" t="s">
        <v>61</v>
      </c>
      <c r="I386" t="s"/>
      <c r="J386" t="s">
        <v>62</v>
      </c>
      <c r="K386" t="s"/>
      <c r="L386" t="s">
        <v>63</v>
      </c>
      <c r="M386" t="s"/>
      <c r="N386" t="s">
        <v>64</v>
      </c>
      <c r="O386" t="s">
        <v>65</v>
      </c>
      <c r="P386" t="s">
        <v>254</v>
      </c>
      <c r="Q386" t="s"/>
      <c r="R386" t="s">
        <v>79</v>
      </c>
      <c r="S386" t="s">
        <v>255</v>
      </c>
      <c r="T386" t="s">
        <v>68</v>
      </c>
      <c r="U386" t="s">
        <v>69</v>
      </c>
      <c r="V386" t="s"/>
      <c r="W386" t="s">
        <v>70</v>
      </c>
      <c r="X386" t="s"/>
      <c r="Y386" t="s">
        <v>71</v>
      </c>
      <c r="Z386">
        <f>HYPERLINK("https://hotel-media.eclerx.com/savepage/tk_15481384858128877_sr_1278.html","info")</f>
        <v/>
      </c>
      <c r="AA386" t="n">
        <v>-10132900</v>
      </c>
      <c r="AB386" t="s"/>
      <c r="AC386" t="s"/>
      <c r="AD386" t="s">
        <v>72</v>
      </c>
      <c r="AE386" t="s"/>
      <c r="AF386" t="s"/>
      <c r="AG386" t="s"/>
      <c r="AH386" t="s"/>
      <c r="AI386" t="s"/>
      <c r="AJ386" t="s"/>
      <c r="AK386" t="s">
        <v>73</v>
      </c>
      <c r="AL386" t="s"/>
      <c r="AM386" t="s"/>
      <c r="AN386" t="s"/>
      <c r="AO386" t="s"/>
      <c r="AP386" t="n">
        <v>240</v>
      </c>
      <c r="AQ386" t="s">
        <v>74</v>
      </c>
      <c r="AR386" t="s"/>
      <c r="AS386" t="s"/>
      <c r="AT386" t="s">
        <v>75</v>
      </c>
      <c r="AU386" t="s"/>
      <c r="AV386" t="s"/>
      <c r="AW386" t="s"/>
      <c r="AX386" t="s"/>
      <c r="AY386" t="n">
        <v>10132900</v>
      </c>
      <c r="AZ386" t="s"/>
      <c r="BA386" t="s"/>
      <c r="BB386" t="n">
        <v>66527</v>
      </c>
      <c r="BC386" t="s"/>
      <c r="BD386" t="s"/>
    </row>
    <row r="387" spans="1:56">
      <c r="A387" t="s">
        <v>56</v>
      </c>
      <c r="B387" t="s">
        <v>57</v>
      </c>
      <c r="C387" t="s">
        <v>58</v>
      </c>
      <c r="D387" t="n">
        <v>2</v>
      </c>
      <c r="E387" t="s">
        <v>254</v>
      </c>
      <c r="F387" t="n">
        <v>-1</v>
      </c>
      <c r="G387" t="s">
        <v>60</v>
      </c>
      <c r="H387" t="s">
        <v>61</v>
      </c>
      <c r="I387" t="s"/>
      <c r="J387" t="s">
        <v>62</v>
      </c>
      <c r="K387" t="s"/>
      <c r="L387" t="s">
        <v>63</v>
      </c>
      <c r="M387" t="s"/>
      <c r="N387" t="s">
        <v>64</v>
      </c>
      <c r="O387" t="s">
        <v>65</v>
      </c>
      <c r="P387" t="s">
        <v>254</v>
      </c>
      <c r="Q387" t="s"/>
      <c r="R387" t="s">
        <v>79</v>
      </c>
      <c r="S387" t="s">
        <v>255</v>
      </c>
      <c r="T387" t="s">
        <v>68</v>
      </c>
      <c r="U387" t="s">
        <v>69</v>
      </c>
      <c r="V387" t="s"/>
      <c r="W387" t="s">
        <v>70</v>
      </c>
      <c r="X387" t="s"/>
      <c r="Y387" t="s">
        <v>71</v>
      </c>
      <c r="Z387">
        <f>HYPERLINK("https://hotel-media.eclerx.com/savepage/tk_15481384858128877_sr_1278.html","info")</f>
        <v/>
      </c>
      <c r="AA387" t="n">
        <v>-528812</v>
      </c>
      <c r="AB387" t="s"/>
      <c r="AC387" t="s"/>
      <c r="AD387" t="s">
        <v>72</v>
      </c>
      <c r="AE387" t="s"/>
      <c r="AF387" t="s"/>
      <c r="AG387" t="s"/>
      <c r="AH387" t="s"/>
      <c r="AI387" t="s"/>
      <c r="AJ387" t="s"/>
      <c r="AK387" t="s">
        <v>73</v>
      </c>
      <c r="AL387" t="s"/>
      <c r="AM387" t="s"/>
      <c r="AN387" t="s"/>
      <c r="AO387" t="s"/>
      <c r="AP387" t="n">
        <v>240</v>
      </c>
      <c r="AQ387" t="s">
        <v>74</v>
      </c>
      <c r="AR387" t="s"/>
      <c r="AS387" t="s"/>
      <c r="AT387" t="s">
        <v>75</v>
      </c>
      <c r="AU387" t="s"/>
      <c r="AV387" t="s"/>
      <c r="AW387" t="s"/>
      <c r="AX387" t="s"/>
      <c r="AY387" t="n">
        <v>528812</v>
      </c>
      <c r="AZ387" t="s">
        <v>256</v>
      </c>
      <c r="BA387" t="s"/>
      <c r="BB387" t="n">
        <v>66527</v>
      </c>
      <c r="BC387" t="n">
        <v>46.1941824775376</v>
      </c>
      <c r="BD387" t="n">
        <v>46.1941824775376</v>
      </c>
    </row>
    <row r="388" spans="1:56">
      <c r="A388" t="s">
        <v>56</v>
      </c>
      <c r="B388" t="s">
        <v>57</v>
      </c>
      <c r="C388" t="s">
        <v>58</v>
      </c>
      <c r="D388" t="n">
        <v>2</v>
      </c>
      <c r="E388" t="s">
        <v>140</v>
      </c>
      <c r="F388" t="n">
        <v>-1</v>
      </c>
      <c r="G388" t="s">
        <v>60</v>
      </c>
      <c r="H388" t="s">
        <v>61</v>
      </c>
      <c r="I388" t="s"/>
      <c r="J388" t="s">
        <v>62</v>
      </c>
      <c r="K388" t="s"/>
      <c r="L388" t="s">
        <v>63</v>
      </c>
      <c r="M388" t="s"/>
      <c r="N388" t="s">
        <v>101</v>
      </c>
      <c r="O388" t="s">
        <v>65</v>
      </c>
      <c r="P388" t="s">
        <v>140</v>
      </c>
      <c r="Q388" t="s"/>
      <c r="R388" t="s">
        <v>97</v>
      </c>
      <c r="S388" t="s">
        <v>141</v>
      </c>
      <c r="T388" t="s">
        <v>68</v>
      </c>
      <c r="U388" t="s">
        <v>69</v>
      </c>
      <c r="V388" t="s"/>
      <c r="W388" t="s">
        <v>94</v>
      </c>
      <c r="X388" t="s"/>
      <c r="Y388" t="s">
        <v>71</v>
      </c>
      <c r="Z388">
        <f>HYPERLINK("https://hotel-media.eclerx.com/savepage/tk_15481384307904832_sr_1278.html","info")</f>
        <v/>
      </c>
      <c r="AA388" t="n">
        <v>-10132853</v>
      </c>
      <c r="AB388" t="s"/>
      <c r="AC388" t="s"/>
      <c r="AD388" t="s">
        <v>72</v>
      </c>
      <c r="AE388" t="s"/>
      <c r="AF388" t="s"/>
      <c r="AG388" t="s"/>
      <c r="AH388" t="s"/>
      <c r="AI388" t="s"/>
      <c r="AJ388" t="s"/>
      <c r="AK388" t="s">
        <v>73</v>
      </c>
      <c r="AL388" t="s"/>
      <c r="AM388" t="s"/>
      <c r="AN388" t="s"/>
      <c r="AO388" t="s"/>
      <c r="AP388" t="n">
        <v>156</v>
      </c>
      <c r="AQ388" t="s">
        <v>74</v>
      </c>
      <c r="AR388" t="s"/>
      <c r="AS388" t="s"/>
      <c r="AT388" t="s">
        <v>75</v>
      </c>
      <c r="AU388" t="s"/>
      <c r="AV388" t="s"/>
      <c r="AW388" t="s"/>
      <c r="AX388" t="s"/>
      <c r="AY388" t="n">
        <v>10132853</v>
      </c>
      <c r="AZ388" t="s"/>
      <c r="BA388" t="s"/>
      <c r="BB388" t="n">
        <v>71675</v>
      </c>
      <c r="BC388" t="s"/>
      <c r="BD388" t="s"/>
    </row>
    <row r="389" spans="1:56">
      <c r="A389" t="s">
        <v>56</v>
      </c>
      <c r="B389" t="s">
        <v>57</v>
      </c>
      <c r="C389" t="s">
        <v>58</v>
      </c>
      <c r="D389" t="n">
        <v>2</v>
      </c>
      <c r="E389" t="s">
        <v>140</v>
      </c>
      <c r="F389" t="n">
        <v>-1</v>
      </c>
      <c r="G389" t="s">
        <v>60</v>
      </c>
      <c r="H389" t="s">
        <v>61</v>
      </c>
      <c r="I389" t="s"/>
      <c r="J389" t="s">
        <v>62</v>
      </c>
      <c r="K389" t="s"/>
      <c r="L389" t="s">
        <v>63</v>
      </c>
      <c r="M389" t="s"/>
      <c r="N389" t="s">
        <v>101</v>
      </c>
      <c r="O389" t="s">
        <v>65</v>
      </c>
      <c r="P389" t="s">
        <v>140</v>
      </c>
      <c r="Q389" t="s"/>
      <c r="R389" t="s">
        <v>97</v>
      </c>
      <c r="S389" t="s">
        <v>141</v>
      </c>
      <c r="T389" t="s">
        <v>68</v>
      </c>
      <c r="U389" t="s">
        <v>69</v>
      </c>
      <c r="V389" t="s"/>
      <c r="W389" t="s">
        <v>94</v>
      </c>
      <c r="X389" t="s"/>
      <c r="Y389" t="s">
        <v>71</v>
      </c>
      <c r="Z389">
        <f>HYPERLINK("https://hotel-media.eclerx.com/savepage/tk_15481384307904832_sr_1278.html","info")</f>
        <v/>
      </c>
      <c r="AA389" t="n">
        <v>-547232</v>
      </c>
      <c r="AB389" t="s"/>
      <c r="AC389" t="s"/>
      <c r="AD389" t="s">
        <v>72</v>
      </c>
      <c r="AE389" t="s"/>
      <c r="AF389" t="s"/>
      <c r="AG389" t="s"/>
      <c r="AH389" t="s"/>
      <c r="AI389" t="s"/>
      <c r="AJ389" t="s"/>
      <c r="AK389" t="s">
        <v>73</v>
      </c>
      <c r="AL389" t="s"/>
      <c r="AM389" t="s"/>
      <c r="AN389" t="s"/>
      <c r="AO389" t="s"/>
      <c r="AP389" t="n">
        <v>156</v>
      </c>
      <c r="AQ389" t="s">
        <v>74</v>
      </c>
      <c r="AR389" t="s"/>
      <c r="AS389" t="s"/>
      <c r="AT389" t="s">
        <v>75</v>
      </c>
      <c r="AU389" t="s"/>
      <c r="AV389" t="s"/>
      <c r="AW389" t="s"/>
      <c r="AX389" t="s"/>
      <c r="AY389" t="n">
        <v>547232</v>
      </c>
      <c r="AZ389" t="s">
        <v>142</v>
      </c>
      <c r="BA389" t="s"/>
      <c r="BB389" t="n">
        <v>71675</v>
      </c>
      <c r="BC389" t="n">
        <v>46.2064703969974</v>
      </c>
      <c r="BD389" t="n">
        <v>46.2064703969974</v>
      </c>
    </row>
    <row r="390" spans="1:56">
      <c r="A390" t="s">
        <v>56</v>
      </c>
      <c r="B390" t="s">
        <v>57</v>
      </c>
      <c r="C390" t="s">
        <v>58</v>
      </c>
      <c r="D390" t="n">
        <v>2</v>
      </c>
      <c r="E390" t="s">
        <v>434</v>
      </c>
      <c r="F390" t="n">
        <v>-1</v>
      </c>
      <c r="G390" t="s">
        <v>60</v>
      </c>
      <c r="H390" t="s">
        <v>61</v>
      </c>
      <c r="I390" t="s"/>
      <c r="J390" t="s">
        <v>62</v>
      </c>
      <c r="K390" t="s"/>
      <c r="L390" t="s">
        <v>63</v>
      </c>
      <c r="M390" t="s"/>
      <c r="N390" t="s">
        <v>64</v>
      </c>
      <c r="O390" t="s">
        <v>65</v>
      </c>
      <c r="P390" t="s">
        <v>434</v>
      </c>
      <c r="Q390" t="s"/>
      <c r="R390" t="s">
        <v>89</v>
      </c>
      <c r="S390" t="s">
        <v>435</v>
      </c>
      <c r="T390" t="s">
        <v>68</v>
      </c>
      <c r="U390" t="s">
        <v>69</v>
      </c>
      <c r="V390" t="s"/>
      <c r="W390" t="s">
        <v>70</v>
      </c>
      <c r="X390" t="s"/>
      <c r="Y390" t="s">
        <v>71</v>
      </c>
      <c r="Z390">
        <f>HYPERLINK("https://hotel-media.eclerx.com/savepage/tk_15481384510775735_sr_1278.html","info")</f>
        <v/>
      </c>
      <c r="AA390" t="n">
        <v>-10132902</v>
      </c>
      <c r="AB390" t="s"/>
      <c r="AC390" t="s"/>
      <c r="AD390" t="s">
        <v>72</v>
      </c>
      <c r="AE390" t="s"/>
      <c r="AF390" t="s"/>
      <c r="AG390" t="s"/>
      <c r="AH390" t="s"/>
      <c r="AI390" t="s"/>
      <c r="AJ390" t="s"/>
      <c r="AK390" t="s">
        <v>73</v>
      </c>
      <c r="AL390" t="s"/>
      <c r="AM390" t="s"/>
      <c r="AN390" t="s"/>
      <c r="AO390" t="s"/>
      <c r="AP390" t="n">
        <v>187</v>
      </c>
      <c r="AQ390" t="s">
        <v>74</v>
      </c>
      <c r="AR390" t="s"/>
      <c r="AS390" t="s"/>
      <c r="AT390" t="s">
        <v>75</v>
      </c>
      <c r="AU390" t="s"/>
      <c r="AV390" t="s"/>
      <c r="AW390" t="s"/>
      <c r="AX390" t="s"/>
      <c r="AY390" t="n">
        <v>10132902</v>
      </c>
      <c r="AZ390" t="s"/>
      <c r="BA390" t="s"/>
      <c r="BB390" t="n">
        <v>864775</v>
      </c>
      <c r="BC390" t="s"/>
      <c r="BD390" t="s"/>
    </row>
    <row r="391" spans="1:56">
      <c r="A391" t="s">
        <v>56</v>
      </c>
      <c r="B391" t="s">
        <v>57</v>
      </c>
      <c r="C391" t="s">
        <v>58</v>
      </c>
      <c r="D391" t="n">
        <v>2</v>
      </c>
      <c r="E391" t="s">
        <v>434</v>
      </c>
      <c r="F391" t="n">
        <v>-1</v>
      </c>
      <c r="G391" t="s">
        <v>60</v>
      </c>
      <c r="H391" t="s">
        <v>61</v>
      </c>
      <c r="I391" t="s"/>
      <c r="J391" t="s">
        <v>62</v>
      </c>
      <c r="K391" t="s"/>
      <c r="L391" t="s">
        <v>63</v>
      </c>
      <c r="M391" t="s"/>
      <c r="N391" t="s">
        <v>64</v>
      </c>
      <c r="O391" t="s">
        <v>65</v>
      </c>
      <c r="P391" t="s">
        <v>434</v>
      </c>
      <c r="Q391" t="s"/>
      <c r="R391" t="s">
        <v>89</v>
      </c>
      <c r="S391" t="s">
        <v>435</v>
      </c>
      <c r="T391" t="s">
        <v>68</v>
      </c>
      <c r="U391" t="s">
        <v>69</v>
      </c>
      <c r="V391" t="s"/>
      <c r="W391" t="s">
        <v>70</v>
      </c>
      <c r="X391" t="s"/>
      <c r="Y391" t="s">
        <v>71</v>
      </c>
      <c r="Z391">
        <f>HYPERLINK("https://hotel-media.eclerx.com/savepage/tk_15481384510775735_sr_1278.html","info")</f>
        <v/>
      </c>
      <c r="AA391" t="n">
        <v>-6167280</v>
      </c>
      <c r="AB391" t="s"/>
      <c r="AC391" t="s"/>
      <c r="AD391" t="s">
        <v>72</v>
      </c>
      <c r="AE391" t="s"/>
      <c r="AF391" t="s"/>
      <c r="AG391" t="s"/>
      <c r="AH391" t="s"/>
      <c r="AI391" t="s"/>
      <c r="AJ391" t="s"/>
      <c r="AK391" t="s">
        <v>73</v>
      </c>
      <c r="AL391" t="s"/>
      <c r="AM391" t="s"/>
      <c r="AN391" t="s"/>
      <c r="AO391" t="s"/>
      <c r="AP391" t="n">
        <v>187</v>
      </c>
      <c r="AQ391" t="s">
        <v>74</v>
      </c>
      <c r="AR391" t="s"/>
      <c r="AS391" t="s"/>
      <c r="AT391" t="s">
        <v>75</v>
      </c>
      <c r="AU391" t="s"/>
      <c r="AV391" t="s"/>
      <c r="AW391" t="s"/>
      <c r="AX391" t="s"/>
      <c r="AY391" t="n">
        <v>6167280</v>
      </c>
      <c r="AZ391" t="s">
        <v>436</v>
      </c>
      <c r="BA391" t="s"/>
      <c r="BB391" t="n">
        <v>864775</v>
      </c>
      <c r="BC391" t="n">
        <v>46.2808567544947</v>
      </c>
      <c r="BD391" t="n">
        <v>46.2808567544947</v>
      </c>
    </row>
    <row r="392" spans="1:56">
      <c r="A392" t="s">
        <v>56</v>
      </c>
      <c r="B392" t="s">
        <v>57</v>
      </c>
      <c r="C392" t="s">
        <v>58</v>
      </c>
      <c r="D392" t="n">
        <v>2</v>
      </c>
      <c r="E392" t="s">
        <v>428</v>
      </c>
      <c r="F392" t="n">
        <v>-1</v>
      </c>
      <c r="G392" t="s">
        <v>60</v>
      </c>
      <c r="H392" t="s">
        <v>61</v>
      </c>
      <c r="I392" t="s"/>
      <c r="J392" t="s">
        <v>62</v>
      </c>
      <c r="K392" t="s"/>
      <c r="L392" t="s">
        <v>63</v>
      </c>
      <c r="M392" t="s"/>
      <c r="N392" t="s">
        <v>64</v>
      </c>
      <c r="O392" t="s">
        <v>65</v>
      </c>
      <c r="P392" t="s">
        <v>428</v>
      </c>
      <c r="Q392" t="s"/>
      <c r="R392" t="s">
        <v>97</v>
      </c>
      <c r="S392" t="s">
        <v>429</v>
      </c>
      <c r="T392" t="s">
        <v>68</v>
      </c>
      <c r="U392" t="s">
        <v>69</v>
      </c>
      <c r="V392" t="s"/>
      <c r="W392" t="s">
        <v>70</v>
      </c>
      <c r="X392" t="s"/>
      <c r="Y392" t="s">
        <v>71</v>
      </c>
      <c r="Z392">
        <f>HYPERLINK("https://hotel-media.eclerx.com/savepage/tk_154813843601378_sr_1278.html","info")</f>
        <v/>
      </c>
      <c r="AA392" t="n">
        <v>-10132844</v>
      </c>
      <c r="AB392" t="s"/>
      <c r="AC392" t="s"/>
      <c r="AD392" t="s">
        <v>72</v>
      </c>
      <c r="AE392" t="s"/>
      <c r="AF392" t="s"/>
      <c r="AG392" t="s"/>
      <c r="AH392" t="s"/>
      <c r="AI392" t="s"/>
      <c r="AJ392" t="s"/>
      <c r="AK392" t="s">
        <v>73</v>
      </c>
      <c r="AL392" t="s"/>
      <c r="AM392" t="s"/>
      <c r="AN392" t="s"/>
      <c r="AO392" t="s"/>
      <c r="AP392" t="n">
        <v>164</v>
      </c>
      <c r="AQ392" t="s">
        <v>74</v>
      </c>
      <c r="AR392" t="s"/>
      <c r="AS392" t="s"/>
      <c r="AT392" t="s">
        <v>75</v>
      </c>
      <c r="AU392" t="s"/>
      <c r="AV392" t="s"/>
      <c r="AW392" t="s"/>
      <c r="AX392" t="s"/>
      <c r="AY392" t="n">
        <v>10132844</v>
      </c>
      <c r="AZ392" t="s"/>
      <c r="BA392" t="s"/>
      <c r="BB392" t="n">
        <v>1658005</v>
      </c>
      <c r="BC392" t="s"/>
      <c r="BD392" t="s"/>
    </row>
    <row r="393" spans="1:56">
      <c r="A393" t="s">
        <v>56</v>
      </c>
      <c r="B393" t="s">
        <v>57</v>
      </c>
      <c r="C393" t="s">
        <v>58</v>
      </c>
      <c r="D393" t="n">
        <v>2</v>
      </c>
      <c r="E393" t="s">
        <v>428</v>
      </c>
      <c r="F393" t="n">
        <v>-1</v>
      </c>
      <c r="G393" t="s">
        <v>60</v>
      </c>
      <c r="H393" t="s">
        <v>61</v>
      </c>
      <c r="I393" t="s"/>
      <c r="J393" t="s">
        <v>62</v>
      </c>
      <c r="K393" t="s"/>
      <c r="L393" t="s">
        <v>63</v>
      </c>
      <c r="M393" t="s"/>
      <c r="N393" t="s">
        <v>64</v>
      </c>
      <c r="O393" t="s">
        <v>65</v>
      </c>
      <c r="P393" t="s">
        <v>428</v>
      </c>
      <c r="Q393" t="s"/>
      <c r="R393" t="s">
        <v>97</v>
      </c>
      <c r="S393" t="s">
        <v>429</v>
      </c>
      <c r="T393" t="s">
        <v>68</v>
      </c>
      <c r="U393" t="s">
        <v>69</v>
      </c>
      <c r="V393" t="s"/>
      <c r="W393" t="s">
        <v>70</v>
      </c>
      <c r="X393" t="s"/>
      <c r="Y393" t="s">
        <v>71</v>
      </c>
      <c r="Z393">
        <f>HYPERLINK("https://hotel-media.eclerx.com/savepage/tk_154813843601378_sr_1278.html","info")</f>
        <v/>
      </c>
      <c r="AA393" t="n">
        <v>-2623847</v>
      </c>
      <c r="AB393" t="s"/>
      <c r="AC393" t="s"/>
      <c r="AD393" t="s">
        <v>72</v>
      </c>
      <c r="AE393" t="s"/>
      <c r="AF393" t="s"/>
      <c r="AG393" t="s"/>
      <c r="AH393" t="s"/>
      <c r="AI393" t="s"/>
      <c r="AJ393" t="s"/>
      <c r="AK393" t="s">
        <v>73</v>
      </c>
      <c r="AL393" t="s"/>
      <c r="AM393" t="s"/>
      <c r="AN393" t="s"/>
      <c r="AO393" t="s"/>
      <c r="AP393" t="n">
        <v>164</v>
      </c>
      <c r="AQ393" t="s">
        <v>74</v>
      </c>
      <c r="AR393" t="s"/>
      <c r="AS393" t="s"/>
      <c r="AT393" t="s">
        <v>75</v>
      </c>
      <c r="AU393" t="s"/>
      <c r="AV393" t="s"/>
      <c r="AW393" t="s"/>
      <c r="AX393" t="s"/>
      <c r="AY393" t="n">
        <v>2623847</v>
      </c>
      <c r="AZ393" t="s">
        <v>430</v>
      </c>
      <c r="BA393" t="s"/>
      <c r="BB393" t="n">
        <v>1658005</v>
      </c>
      <c r="BC393" t="n">
        <v>46.19418837332444</v>
      </c>
      <c r="BD393" t="n">
        <v>46.19418837332444</v>
      </c>
    </row>
    <row r="394" spans="1:56">
      <c r="A394" t="s">
        <v>56</v>
      </c>
      <c r="B394" t="s">
        <v>57</v>
      </c>
      <c r="C394" t="s">
        <v>58</v>
      </c>
      <c r="D394" t="n">
        <v>2</v>
      </c>
      <c r="E394" t="s">
        <v>399</v>
      </c>
      <c r="F394" t="n">
        <v>-1</v>
      </c>
      <c r="G394" t="s">
        <v>60</v>
      </c>
      <c r="H394" t="s">
        <v>61</v>
      </c>
      <c r="I394" t="s"/>
      <c r="J394" t="s">
        <v>62</v>
      </c>
      <c r="K394" t="s"/>
      <c r="L394" t="s">
        <v>63</v>
      </c>
      <c r="M394" t="s"/>
      <c r="N394" t="s">
        <v>64</v>
      </c>
      <c r="O394" t="s">
        <v>65</v>
      </c>
      <c r="P394" t="s">
        <v>399</v>
      </c>
      <c r="Q394" t="s"/>
      <c r="R394" t="s">
        <v>89</v>
      </c>
      <c r="S394" t="s">
        <v>400</v>
      </c>
      <c r="T394" t="s">
        <v>68</v>
      </c>
      <c r="U394" t="s">
        <v>69</v>
      </c>
      <c r="V394" t="s"/>
      <c r="W394" t="s">
        <v>70</v>
      </c>
      <c r="X394" t="s"/>
      <c r="Y394" t="s">
        <v>71</v>
      </c>
      <c r="Z394">
        <f>HYPERLINK("https://hotel-media.eclerx.com/savepage/tk_15481383601011705_sr_1278.html","info")</f>
        <v/>
      </c>
      <c r="AA394" t="n">
        <v>-10132836</v>
      </c>
      <c r="AB394" t="s"/>
      <c r="AC394" t="s"/>
      <c r="AD394" t="s">
        <v>72</v>
      </c>
      <c r="AE394" t="s"/>
      <c r="AF394" t="s"/>
      <c r="AG394" t="s"/>
      <c r="AH394" t="s"/>
      <c r="AI394" t="s"/>
      <c r="AJ394" t="s"/>
      <c r="AK394" t="s">
        <v>73</v>
      </c>
      <c r="AL394" t="s"/>
      <c r="AM394" t="s"/>
      <c r="AN394" t="s"/>
      <c r="AO394" t="s"/>
      <c r="AP394" t="n">
        <v>48</v>
      </c>
      <c r="AQ394" t="s">
        <v>74</v>
      </c>
      <c r="AR394" t="s"/>
      <c r="AS394" t="s"/>
      <c r="AT394" t="s">
        <v>75</v>
      </c>
      <c r="AU394" t="s"/>
      <c r="AV394" t="s"/>
      <c r="AW394" t="s"/>
      <c r="AX394" t="s"/>
      <c r="AY394" t="n">
        <v>10132836</v>
      </c>
      <c r="AZ394" t="s"/>
      <c r="BA394" t="s"/>
      <c r="BB394" t="n">
        <v>182039</v>
      </c>
      <c r="BC394" t="s"/>
      <c r="BD394" t="s"/>
    </row>
    <row r="395" spans="1:56">
      <c r="A395" t="s">
        <v>56</v>
      </c>
      <c r="B395" t="s">
        <v>57</v>
      </c>
      <c r="C395" t="s">
        <v>58</v>
      </c>
      <c r="D395" t="n">
        <v>2</v>
      </c>
      <c r="E395" t="s">
        <v>399</v>
      </c>
      <c r="F395" t="n">
        <v>-1</v>
      </c>
      <c r="G395" t="s">
        <v>60</v>
      </c>
      <c r="H395" t="s">
        <v>61</v>
      </c>
      <c r="I395" t="s"/>
      <c r="J395" t="s">
        <v>62</v>
      </c>
      <c r="K395" t="s"/>
      <c r="L395" t="s">
        <v>63</v>
      </c>
      <c r="M395" t="s"/>
      <c r="N395" t="s">
        <v>64</v>
      </c>
      <c r="O395" t="s">
        <v>65</v>
      </c>
      <c r="P395" t="s">
        <v>399</v>
      </c>
      <c r="Q395" t="s"/>
      <c r="R395" t="s">
        <v>89</v>
      </c>
      <c r="S395" t="s">
        <v>400</v>
      </c>
      <c r="T395" t="s">
        <v>68</v>
      </c>
      <c r="U395" t="s">
        <v>69</v>
      </c>
      <c r="V395" t="s"/>
      <c r="W395" t="s">
        <v>70</v>
      </c>
      <c r="X395" t="s"/>
      <c r="Y395" t="s">
        <v>71</v>
      </c>
      <c r="Z395">
        <f>HYPERLINK("https://hotel-media.eclerx.com/savepage/tk_15481383601011705_sr_1278.html","info")</f>
        <v/>
      </c>
      <c r="AA395" t="n">
        <v>-528789</v>
      </c>
      <c r="AB395" t="s"/>
      <c r="AC395" t="s"/>
      <c r="AD395" t="s">
        <v>72</v>
      </c>
      <c r="AE395" t="s"/>
      <c r="AF395" t="s"/>
      <c r="AG395" t="s"/>
      <c r="AH395" t="s"/>
      <c r="AI395" t="s"/>
      <c r="AJ395" t="s"/>
      <c r="AK395" t="s">
        <v>73</v>
      </c>
      <c r="AL395" t="s"/>
      <c r="AM395" t="s"/>
      <c r="AN395" t="s"/>
      <c r="AO395" t="s"/>
      <c r="AP395" t="n">
        <v>48</v>
      </c>
      <c r="AQ395" t="s">
        <v>74</v>
      </c>
      <c r="AR395" t="s"/>
      <c r="AS395" t="s"/>
      <c r="AT395" t="s">
        <v>75</v>
      </c>
      <c r="AU395" t="s"/>
      <c r="AV395" t="s"/>
      <c r="AW395" t="s"/>
      <c r="AX395" t="s"/>
      <c r="AY395" t="n">
        <v>528789</v>
      </c>
      <c r="AZ395" t="s">
        <v>401</v>
      </c>
      <c r="BA395" t="s"/>
      <c r="BB395" t="n">
        <v>182039</v>
      </c>
      <c r="BC395" t="n">
        <v>46.18960002688184</v>
      </c>
      <c r="BD395" t="n">
        <v>46.18960002688184</v>
      </c>
    </row>
    <row r="396" spans="1:56">
      <c r="A396" t="s">
        <v>56</v>
      </c>
      <c r="B396" t="s">
        <v>57</v>
      </c>
      <c r="C396" t="s">
        <v>58</v>
      </c>
      <c r="D396" t="n">
        <v>2</v>
      </c>
      <c r="E396" t="s">
        <v>431</v>
      </c>
      <c r="F396" t="n">
        <v>-1</v>
      </c>
      <c r="G396" t="s">
        <v>60</v>
      </c>
      <c r="H396" t="s">
        <v>61</v>
      </c>
      <c r="I396" t="s"/>
      <c r="J396" t="s">
        <v>62</v>
      </c>
      <c r="K396" t="s"/>
      <c r="L396" t="s">
        <v>63</v>
      </c>
      <c r="M396" t="s"/>
      <c r="N396" t="s">
        <v>83</v>
      </c>
      <c r="O396" t="s">
        <v>65</v>
      </c>
      <c r="P396" t="s">
        <v>431</v>
      </c>
      <c r="Q396" t="s"/>
      <c r="R396" t="s">
        <v>66</v>
      </c>
      <c r="S396" t="s">
        <v>432</v>
      </c>
      <c r="T396" t="s">
        <v>68</v>
      </c>
      <c r="U396" t="s">
        <v>69</v>
      </c>
      <c r="V396" t="s"/>
      <c r="W396" t="s">
        <v>70</v>
      </c>
      <c r="X396" t="s"/>
      <c r="Y396" t="s">
        <v>71</v>
      </c>
      <c r="Z396">
        <f>HYPERLINK("https://hotel-media.eclerx.com/savepage/tk_1548138493689141_sr_1278.html","info")</f>
        <v/>
      </c>
      <c r="AA396" t="n">
        <v>-10132931</v>
      </c>
      <c r="AB396" t="s"/>
      <c r="AC396" t="s"/>
      <c r="AD396" t="s">
        <v>72</v>
      </c>
      <c r="AE396" t="s"/>
      <c r="AF396" t="s"/>
      <c r="AG396" t="s"/>
      <c r="AH396" t="s"/>
      <c r="AI396" t="s"/>
      <c r="AJ396" t="s"/>
      <c r="AK396" t="s">
        <v>73</v>
      </c>
      <c r="AL396" t="s"/>
      <c r="AM396" t="s"/>
      <c r="AN396" t="s"/>
      <c r="AO396" t="s"/>
      <c r="AP396" t="n">
        <v>252</v>
      </c>
      <c r="AQ396" t="s">
        <v>74</v>
      </c>
      <c r="AR396" t="s"/>
      <c r="AS396" t="s"/>
      <c r="AT396" t="s">
        <v>75</v>
      </c>
      <c r="AU396" t="s"/>
      <c r="AV396" t="s"/>
      <c r="AW396" t="s"/>
      <c r="AX396" t="s"/>
      <c r="AY396" t="n">
        <v>10132931</v>
      </c>
      <c r="AZ396" t="s"/>
      <c r="BA396" t="s"/>
      <c r="BB396" t="n">
        <v>426630</v>
      </c>
      <c r="BC396" t="s"/>
      <c r="BD396" t="s"/>
    </row>
    <row r="397" spans="1:56">
      <c r="A397" t="s">
        <v>56</v>
      </c>
      <c r="B397" t="s">
        <v>57</v>
      </c>
      <c r="C397" t="s">
        <v>58</v>
      </c>
      <c r="D397" t="n">
        <v>2</v>
      </c>
      <c r="E397" t="s">
        <v>431</v>
      </c>
      <c r="F397" t="n">
        <v>-1</v>
      </c>
      <c r="G397" t="s">
        <v>60</v>
      </c>
      <c r="H397" t="s">
        <v>61</v>
      </c>
      <c r="I397" t="s"/>
      <c r="J397" t="s">
        <v>62</v>
      </c>
      <c r="K397" t="s"/>
      <c r="L397" t="s">
        <v>63</v>
      </c>
      <c r="M397" t="s"/>
      <c r="N397" t="s">
        <v>83</v>
      </c>
      <c r="O397" t="s">
        <v>65</v>
      </c>
      <c r="P397" t="s">
        <v>431</v>
      </c>
      <c r="Q397" t="s"/>
      <c r="R397" t="s">
        <v>66</v>
      </c>
      <c r="S397" t="s">
        <v>432</v>
      </c>
      <c r="T397" t="s">
        <v>68</v>
      </c>
      <c r="U397" t="s">
        <v>69</v>
      </c>
      <c r="V397" t="s"/>
      <c r="W397" t="s">
        <v>70</v>
      </c>
      <c r="X397" t="s"/>
      <c r="Y397" t="s">
        <v>71</v>
      </c>
      <c r="Z397">
        <f>HYPERLINK("https://hotel-media.eclerx.com/savepage/tk_1548138493689141_sr_1278.html","info")</f>
        <v/>
      </c>
      <c r="AA397" t="n">
        <v>-2119449</v>
      </c>
      <c r="AB397" t="s"/>
      <c r="AC397" t="s"/>
      <c r="AD397" t="s">
        <v>72</v>
      </c>
      <c r="AE397" t="s"/>
      <c r="AF397" t="s"/>
      <c r="AG397" t="s"/>
      <c r="AH397" t="s"/>
      <c r="AI397" t="s"/>
      <c r="AJ397" t="s"/>
      <c r="AK397" t="s">
        <v>73</v>
      </c>
      <c r="AL397" t="s"/>
      <c r="AM397" t="s"/>
      <c r="AN397" t="s"/>
      <c r="AO397" t="s"/>
      <c r="AP397" t="n">
        <v>252</v>
      </c>
      <c r="AQ397" t="s">
        <v>74</v>
      </c>
      <c r="AR397" t="s"/>
      <c r="AS397" t="s"/>
      <c r="AT397" t="s">
        <v>75</v>
      </c>
      <c r="AU397" t="s"/>
      <c r="AV397" t="s"/>
      <c r="AW397" t="s"/>
      <c r="AX397" t="s"/>
      <c r="AY397" t="n">
        <v>2119449</v>
      </c>
      <c r="AZ397" t="s">
        <v>433</v>
      </c>
      <c r="BA397" t="s"/>
      <c r="BB397" t="n">
        <v>426630</v>
      </c>
      <c r="BC397" t="n">
        <v>46.2094551723784</v>
      </c>
      <c r="BD397" t="n">
        <v>46.2094551723784</v>
      </c>
    </row>
    <row r="398" spans="1:56">
      <c r="A398" t="s">
        <v>56</v>
      </c>
      <c r="B398" t="s">
        <v>57</v>
      </c>
      <c r="C398" t="s">
        <v>58</v>
      </c>
      <c r="D398" t="n">
        <v>2</v>
      </c>
      <c r="E398" t="s">
        <v>310</v>
      </c>
      <c r="F398" t="n">
        <v>-1</v>
      </c>
      <c r="G398" t="s">
        <v>60</v>
      </c>
      <c r="H398" t="s">
        <v>61</v>
      </c>
      <c r="I398" t="s"/>
      <c r="J398" t="s">
        <v>62</v>
      </c>
      <c r="K398" t="s"/>
      <c r="L398" t="s">
        <v>63</v>
      </c>
      <c r="M398" t="s"/>
      <c r="N398" t="s">
        <v>64</v>
      </c>
      <c r="O398" t="s">
        <v>65</v>
      </c>
      <c r="P398" t="s">
        <v>310</v>
      </c>
      <c r="Q398" t="s"/>
      <c r="R398" t="s">
        <v>89</v>
      </c>
      <c r="S398" t="s">
        <v>311</v>
      </c>
      <c r="T398" t="s">
        <v>68</v>
      </c>
      <c r="U398" t="s">
        <v>69</v>
      </c>
      <c r="V398" t="s"/>
      <c r="W398" t="s">
        <v>70</v>
      </c>
      <c r="X398" t="s"/>
      <c r="Y398" t="s">
        <v>71</v>
      </c>
      <c r="Z398">
        <f>HYPERLINK("https://hotel-media.eclerx.com/savepage/tk_1548138367302815_sr_1278.html","info")</f>
        <v/>
      </c>
      <c r="AA398" t="n">
        <v>-10132814</v>
      </c>
      <c r="AB398" t="s"/>
      <c r="AC398" t="s"/>
      <c r="AD398" t="s">
        <v>72</v>
      </c>
      <c r="AE398" t="s"/>
      <c r="AF398" t="s"/>
      <c r="AG398" t="s"/>
      <c r="AH398" t="s"/>
      <c r="AI398" t="s"/>
      <c r="AJ398" t="s"/>
      <c r="AK398" t="s">
        <v>73</v>
      </c>
      <c r="AL398" t="s"/>
      <c r="AM398" t="s"/>
      <c r="AN398" t="s"/>
      <c r="AO398" t="s"/>
      <c r="AP398" t="n">
        <v>59</v>
      </c>
      <c r="AQ398" t="s">
        <v>74</v>
      </c>
      <c r="AR398" t="s"/>
      <c r="AS398" t="s"/>
      <c r="AT398" t="s">
        <v>75</v>
      </c>
      <c r="AU398" t="s"/>
      <c r="AV398" t="s"/>
      <c r="AW398" t="s"/>
      <c r="AX398" t="s"/>
      <c r="AY398" t="n">
        <v>10132814</v>
      </c>
      <c r="AZ398" t="s"/>
      <c r="BA398" t="s"/>
      <c r="BB398" t="n">
        <v>1159725</v>
      </c>
      <c r="BC398" t="s"/>
      <c r="BD398" t="s"/>
    </row>
    <row r="399" spans="1:56">
      <c r="A399" t="s">
        <v>56</v>
      </c>
      <c r="B399" t="s">
        <v>57</v>
      </c>
      <c r="C399" t="s">
        <v>58</v>
      </c>
      <c r="D399" t="n">
        <v>2</v>
      </c>
      <c r="E399" t="s">
        <v>310</v>
      </c>
      <c r="F399" t="n">
        <v>-1</v>
      </c>
      <c r="G399" t="s">
        <v>60</v>
      </c>
      <c r="H399" t="s">
        <v>61</v>
      </c>
      <c r="I399" t="s"/>
      <c r="J399" t="s">
        <v>62</v>
      </c>
      <c r="K399" t="s"/>
      <c r="L399" t="s">
        <v>63</v>
      </c>
      <c r="M399" t="s"/>
      <c r="N399" t="s">
        <v>64</v>
      </c>
      <c r="O399" t="s">
        <v>65</v>
      </c>
      <c r="P399" t="s">
        <v>310</v>
      </c>
      <c r="Q399" t="s"/>
      <c r="R399" t="s">
        <v>89</v>
      </c>
      <c r="S399" t="s">
        <v>311</v>
      </c>
      <c r="T399" t="s">
        <v>68</v>
      </c>
      <c r="U399" t="s">
        <v>69</v>
      </c>
      <c r="V399" t="s"/>
      <c r="W399" t="s">
        <v>70</v>
      </c>
      <c r="X399" t="s"/>
      <c r="Y399" t="s">
        <v>71</v>
      </c>
      <c r="Z399">
        <f>HYPERLINK("https://hotel-media.eclerx.com/savepage/tk_1548138367302815_sr_1278.html","info")</f>
        <v/>
      </c>
      <c r="AA399" t="n">
        <v>-2119333</v>
      </c>
      <c r="AB399" t="s"/>
      <c r="AC399" t="s"/>
      <c r="AD399" t="s">
        <v>72</v>
      </c>
      <c r="AE399" t="s"/>
      <c r="AF399" t="s"/>
      <c r="AG399" t="s"/>
      <c r="AH399" t="s"/>
      <c r="AI399" t="s"/>
      <c r="AJ399" t="s"/>
      <c r="AK399" t="s">
        <v>73</v>
      </c>
      <c r="AL399" t="s"/>
      <c r="AM399" t="s"/>
      <c r="AN399" t="s"/>
      <c r="AO399" t="s"/>
      <c r="AP399" t="n">
        <v>59</v>
      </c>
      <c r="AQ399" t="s">
        <v>74</v>
      </c>
      <c r="AR399" t="s"/>
      <c r="AS399" t="s"/>
      <c r="AT399" t="s">
        <v>75</v>
      </c>
      <c r="AU399" t="s"/>
      <c r="AV399" t="s"/>
      <c r="AW399" t="s"/>
      <c r="AX399" t="s"/>
      <c r="AY399" t="n">
        <v>2119333</v>
      </c>
      <c r="AZ399" t="s">
        <v>312</v>
      </c>
      <c r="BA399" t="s"/>
      <c r="BB399" t="n">
        <v>1159725</v>
      </c>
      <c r="BC399" t="n">
        <v>46.19475436064452</v>
      </c>
      <c r="BD399" t="n">
        <v>46.19475436064452</v>
      </c>
    </row>
    <row r="400" spans="1:56">
      <c r="A400" t="s">
        <v>56</v>
      </c>
      <c r="B400" t="s">
        <v>57</v>
      </c>
      <c r="C400" t="s">
        <v>58</v>
      </c>
      <c r="D400" t="n">
        <v>2</v>
      </c>
      <c r="E400" t="s">
        <v>440</v>
      </c>
      <c r="F400" t="n">
        <v>-1</v>
      </c>
      <c r="G400" t="s">
        <v>60</v>
      </c>
      <c r="H400" t="s">
        <v>61</v>
      </c>
      <c r="I400" t="s"/>
      <c r="J400" t="s">
        <v>62</v>
      </c>
      <c r="K400" t="s"/>
      <c r="L400" t="s">
        <v>63</v>
      </c>
      <c r="M400" t="s"/>
      <c r="N400" t="s">
        <v>78</v>
      </c>
      <c r="O400" t="s">
        <v>65</v>
      </c>
      <c r="P400" t="s">
        <v>440</v>
      </c>
      <c r="Q400" t="s"/>
      <c r="R400" t="s">
        <v>79</v>
      </c>
      <c r="S400" t="s">
        <v>441</v>
      </c>
      <c r="T400" t="s">
        <v>68</v>
      </c>
      <c r="U400" t="s">
        <v>69</v>
      </c>
      <c r="V400" t="s"/>
      <c r="W400" t="s">
        <v>70</v>
      </c>
      <c r="X400" t="s"/>
      <c r="Y400" t="s">
        <v>71</v>
      </c>
      <c r="Z400">
        <f>HYPERLINK("https://hotel-media.eclerx.com/savepage/tk_1548138375822814_sr_1278.html","info")</f>
        <v/>
      </c>
      <c r="AA400" t="n">
        <v>-10132926</v>
      </c>
      <c r="AB400" t="s"/>
      <c r="AC400" t="s"/>
      <c r="AD400" t="s">
        <v>72</v>
      </c>
      <c r="AE400" t="s"/>
      <c r="AF400" t="s"/>
      <c r="AG400" t="s"/>
      <c r="AH400" t="s"/>
      <c r="AI400" t="s"/>
      <c r="AJ400" t="s"/>
      <c r="AK400" t="s">
        <v>73</v>
      </c>
      <c r="AL400" t="s"/>
      <c r="AM400" t="s"/>
      <c r="AN400" t="s"/>
      <c r="AO400" t="s"/>
      <c r="AP400" t="n">
        <v>72</v>
      </c>
      <c r="AQ400" t="s">
        <v>74</v>
      </c>
      <c r="AR400" t="s"/>
      <c r="AS400" t="s"/>
      <c r="AT400" t="s">
        <v>75</v>
      </c>
      <c r="AU400" t="s"/>
      <c r="AV400" t="s"/>
      <c r="AW400" t="s"/>
      <c r="AX400" t="s"/>
      <c r="AY400" t="n">
        <v>10132926</v>
      </c>
      <c r="AZ400" t="s"/>
      <c r="BA400" t="s"/>
      <c r="BB400" t="n">
        <v>65316</v>
      </c>
      <c r="BC400" t="s"/>
      <c r="BD400" t="s"/>
    </row>
    <row r="401" spans="1:56">
      <c r="A401" t="s">
        <v>56</v>
      </c>
      <c r="B401" t="s">
        <v>57</v>
      </c>
      <c r="C401" t="s">
        <v>58</v>
      </c>
      <c r="D401" t="n">
        <v>2</v>
      </c>
      <c r="E401" t="s">
        <v>440</v>
      </c>
      <c r="F401" t="n">
        <v>-1</v>
      </c>
      <c r="G401" t="s">
        <v>60</v>
      </c>
      <c r="H401" t="s">
        <v>61</v>
      </c>
      <c r="I401" t="s"/>
      <c r="J401" t="s">
        <v>62</v>
      </c>
      <c r="K401" t="s"/>
      <c r="L401" t="s">
        <v>63</v>
      </c>
      <c r="M401" t="s"/>
      <c r="N401" t="s">
        <v>78</v>
      </c>
      <c r="O401" t="s">
        <v>65</v>
      </c>
      <c r="P401" t="s">
        <v>440</v>
      </c>
      <c r="Q401" t="s"/>
      <c r="R401" t="s">
        <v>79</v>
      </c>
      <c r="S401" t="s">
        <v>441</v>
      </c>
      <c r="T401" t="s">
        <v>68</v>
      </c>
      <c r="U401" t="s">
        <v>69</v>
      </c>
      <c r="V401" t="s"/>
      <c r="W401" t="s">
        <v>70</v>
      </c>
      <c r="X401" t="s"/>
      <c r="Y401" t="s">
        <v>71</v>
      </c>
      <c r="Z401">
        <f>HYPERLINK("https://hotel-media.eclerx.com/savepage/tk_1548138375822814_sr_1278.html","info")</f>
        <v/>
      </c>
      <c r="AA401" t="n">
        <v>-763144</v>
      </c>
      <c r="AB401" t="s"/>
      <c r="AC401" t="s"/>
      <c r="AD401" t="s">
        <v>72</v>
      </c>
      <c r="AE401" t="s"/>
      <c r="AF401" t="s"/>
      <c r="AG401" t="s"/>
      <c r="AH401" t="s"/>
      <c r="AI401" t="s"/>
      <c r="AJ401" t="s"/>
      <c r="AK401" t="s">
        <v>73</v>
      </c>
      <c r="AL401" t="s"/>
      <c r="AM401" t="s"/>
      <c r="AN401" t="s"/>
      <c r="AO401" t="s"/>
      <c r="AP401" t="n">
        <v>72</v>
      </c>
      <c r="AQ401" t="s">
        <v>74</v>
      </c>
      <c r="AR401" t="s"/>
      <c r="AS401" t="s"/>
      <c r="AT401" t="s">
        <v>75</v>
      </c>
      <c r="AU401" t="s"/>
      <c r="AV401" t="s"/>
      <c r="AW401" t="s"/>
      <c r="AX401" t="s"/>
      <c r="AY401" t="n">
        <v>763144</v>
      </c>
      <c r="AZ401" t="s">
        <v>442</v>
      </c>
      <c r="BA401" t="s"/>
      <c r="BB401" t="n">
        <v>65316</v>
      </c>
      <c r="BC401" t="n">
        <v>46.23628116851795</v>
      </c>
      <c r="BD401" t="n">
        <v>46.23628116851795</v>
      </c>
    </row>
    <row r="402" spans="1:56">
      <c r="A402" t="s">
        <v>56</v>
      </c>
      <c r="B402" t="s">
        <v>57</v>
      </c>
      <c r="C402" t="s">
        <v>58</v>
      </c>
      <c r="D402" t="n">
        <v>2</v>
      </c>
      <c r="E402" t="s">
        <v>366</v>
      </c>
      <c r="F402" t="n">
        <v>-1</v>
      </c>
      <c r="G402" t="s">
        <v>60</v>
      </c>
      <c r="H402" t="s">
        <v>61</v>
      </c>
      <c r="I402" t="s"/>
      <c r="J402" t="s">
        <v>62</v>
      </c>
      <c r="K402" t="s"/>
      <c r="L402" t="s">
        <v>63</v>
      </c>
      <c r="M402" t="s"/>
      <c r="N402" t="s"/>
      <c r="O402" t="s">
        <v>65</v>
      </c>
      <c r="P402" t="s">
        <v>366</v>
      </c>
      <c r="Q402" t="s"/>
      <c r="R402" t="s">
        <v>63</v>
      </c>
      <c r="S402" t="s"/>
      <c r="T402" t="s"/>
      <c r="U402" t="s">
        <v>69</v>
      </c>
      <c r="V402" t="s"/>
      <c r="W402" t="s">
        <v>70</v>
      </c>
      <c r="X402" t="s"/>
      <c r="Y402" t="s">
        <v>71</v>
      </c>
      <c r="Z402">
        <f>HYPERLINK("https://hotel-media.eclerx.com/savepage/tk_15481385126769361_sr_1278.html","info")</f>
        <v/>
      </c>
      <c r="AA402" t="n">
        <v>-10132752</v>
      </c>
      <c r="AB402" t="s"/>
      <c r="AC402" t="s"/>
      <c r="AD402" t="s">
        <v>72</v>
      </c>
      <c r="AE402" t="s"/>
      <c r="AF402" t="s"/>
      <c r="AG402" t="s"/>
      <c r="AH402" t="s"/>
      <c r="AI402" t="s"/>
      <c r="AJ402" t="s"/>
      <c r="AK402" t="s">
        <v>73</v>
      </c>
      <c r="AL402" t="s"/>
      <c r="AM402" t="s"/>
      <c r="AN402" t="s"/>
      <c r="AO402" t="s"/>
      <c r="AP402" t="n">
        <v>281</v>
      </c>
      <c r="AQ402" t="s">
        <v>74</v>
      </c>
      <c r="AR402" t="s"/>
      <c r="AS402" t="s"/>
      <c r="AT402" t="s">
        <v>75</v>
      </c>
      <c r="AU402" t="s"/>
      <c r="AV402" t="s"/>
      <c r="AW402" t="s"/>
      <c r="AX402" t="s"/>
      <c r="AY402" t="n">
        <v>10132752</v>
      </c>
      <c r="AZ402" t="s"/>
      <c r="BA402" t="s"/>
      <c r="BB402" t="n">
        <v>2113858</v>
      </c>
      <c r="BC402" t="n">
        <v>0</v>
      </c>
      <c r="BD402" t="n">
        <v>0</v>
      </c>
    </row>
    <row r="403" spans="1:56">
      <c r="A403" t="s">
        <v>56</v>
      </c>
      <c r="B403" t="s">
        <v>57</v>
      </c>
      <c r="C403" t="s">
        <v>58</v>
      </c>
      <c r="D403" t="n">
        <v>2</v>
      </c>
      <c r="E403" t="s">
        <v>423</v>
      </c>
      <c r="F403" t="n">
        <v>-1</v>
      </c>
      <c r="G403" t="s">
        <v>60</v>
      </c>
      <c r="H403" t="s">
        <v>61</v>
      </c>
      <c r="I403" t="s"/>
      <c r="J403" t="s">
        <v>62</v>
      </c>
      <c r="K403" t="s"/>
      <c r="L403" t="s">
        <v>63</v>
      </c>
      <c r="M403" t="s"/>
      <c r="N403" t="s">
        <v>64</v>
      </c>
      <c r="O403" t="s">
        <v>65</v>
      </c>
      <c r="P403" t="s">
        <v>423</v>
      </c>
      <c r="Q403" t="s"/>
      <c r="R403" t="s">
        <v>89</v>
      </c>
      <c r="S403" t="s">
        <v>424</v>
      </c>
      <c r="T403" t="s">
        <v>68</v>
      </c>
      <c r="U403" t="s">
        <v>69</v>
      </c>
      <c r="V403" t="s"/>
      <c r="W403" t="s">
        <v>70</v>
      </c>
      <c r="X403" t="s"/>
      <c r="Y403" t="s">
        <v>71</v>
      </c>
      <c r="Z403">
        <f>HYPERLINK("https://hotel-media.eclerx.com/savepage/tk_15481384530482113_sr_1278.html","info")</f>
        <v/>
      </c>
      <c r="AA403" t="n">
        <v>-10132802</v>
      </c>
      <c r="AB403" t="s"/>
      <c r="AC403" t="s"/>
      <c r="AD403" t="s">
        <v>72</v>
      </c>
      <c r="AE403" t="s"/>
      <c r="AF403" t="s"/>
      <c r="AG403" t="s"/>
      <c r="AH403" t="s"/>
      <c r="AI403" t="s"/>
      <c r="AJ403" t="s"/>
      <c r="AK403" t="s">
        <v>73</v>
      </c>
      <c r="AL403" t="s"/>
      <c r="AM403" t="s"/>
      <c r="AN403" t="s"/>
      <c r="AO403" t="s"/>
      <c r="AP403" t="n">
        <v>190</v>
      </c>
      <c r="AQ403" t="s">
        <v>74</v>
      </c>
      <c r="AR403" t="s"/>
      <c r="AS403" t="s"/>
      <c r="AT403" t="s">
        <v>75</v>
      </c>
      <c r="AU403" t="s"/>
      <c r="AV403" t="s"/>
      <c r="AW403" t="s"/>
      <c r="AX403" t="s"/>
      <c r="AY403" t="n">
        <v>10132802</v>
      </c>
      <c r="AZ403" t="s"/>
      <c r="BA403" t="s"/>
      <c r="BB403" t="n">
        <v>3222759</v>
      </c>
      <c r="BC403" t="s"/>
      <c r="BD403" t="s"/>
    </row>
    <row r="404" spans="1:56">
      <c r="A404" t="s">
        <v>56</v>
      </c>
      <c r="B404" t="s">
        <v>57</v>
      </c>
      <c r="C404" t="s">
        <v>58</v>
      </c>
      <c r="D404" t="n">
        <v>2</v>
      </c>
      <c r="E404" t="s">
        <v>423</v>
      </c>
      <c r="F404" t="n">
        <v>-1</v>
      </c>
      <c r="G404" t="s">
        <v>60</v>
      </c>
      <c r="H404" t="s">
        <v>61</v>
      </c>
      <c r="I404" t="s"/>
      <c r="J404" t="s">
        <v>62</v>
      </c>
      <c r="K404" t="s"/>
      <c r="L404" t="s">
        <v>63</v>
      </c>
      <c r="M404" t="s"/>
      <c r="N404" t="s">
        <v>64</v>
      </c>
      <c r="O404" t="s">
        <v>65</v>
      </c>
      <c r="P404" t="s">
        <v>423</v>
      </c>
      <c r="Q404" t="s"/>
      <c r="R404" t="s">
        <v>89</v>
      </c>
      <c r="S404" t="s">
        <v>424</v>
      </c>
      <c r="T404" t="s">
        <v>68</v>
      </c>
      <c r="U404" t="s">
        <v>69</v>
      </c>
      <c r="V404" t="s"/>
      <c r="W404" t="s">
        <v>70</v>
      </c>
      <c r="X404" t="s"/>
      <c r="Y404" t="s">
        <v>71</v>
      </c>
      <c r="Z404">
        <f>HYPERLINK("https://hotel-media.eclerx.com/savepage/tk_15481384530482113_sr_1278.html","info")</f>
        <v/>
      </c>
      <c r="AA404" t="n">
        <v>-6658250</v>
      </c>
      <c r="AB404" t="s"/>
      <c r="AC404" t="s"/>
      <c r="AD404" t="s">
        <v>72</v>
      </c>
      <c r="AE404" t="s"/>
      <c r="AF404" t="s"/>
      <c r="AG404" t="s"/>
      <c r="AH404" t="s"/>
      <c r="AI404" t="s"/>
      <c r="AJ404" t="s"/>
      <c r="AK404" t="s">
        <v>73</v>
      </c>
      <c r="AL404" t="s"/>
      <c r="AM404" t="s"/>
      <c r="AN404" t="s"/>
      <c r="AO404" t="s"/>
      <c r="AP404" t="n">
        <v>190</v>
      </c>
      <c r="AQ404" t="s">
        <v>74</v>
      </c>
      <c r="AR404" t="s"/>
      <c r="AS404" t="s"/>
      <c r="AT404" t="s">
        <v>75</v>
      </c>
      <c r="AU404" t="s"/>
      <c r="AV404" t="s"/>
      <c r="AW404" t="s"/>
      <c r="AX404" t="s"/>
      <c r="AY404" t="n">
        <v>6658250</v>
      </c>
      <c r="AZ404" t="s"/>
      <c r="BA404" t="s"/>
      <c r="BB404" t="n">
        <v>3222759</v>
      </c>
      <c r="BC404" t="n">
        <v>46.210559</v>
      </c>
      <c r="BD404" t="n">
        <v>46.210559</v>
      </c>
    </row>
    <row r="405" spans="1:56">
      <c r="A405" t="s">
        <v>56</v>
      </c>
      <c r="B405" t="s">
        <v>57</v>
      </c>
      <c r="C405" t="s">
        <v>58</v>
      </c>
      <c r="D405" t="n">
        <v>2</v>
      </c>
      <c r="E405" t="s">
        <v>370</v>
      </c>
      <c r="F405" t="n">
        <v>-1</v>
      </c>
      <c r="G405" t="s">
        <v>60</v>
      </c>
      <c r="H405" t="s">
        <v>61</v>
      </c>
      <c r="I405" t="s"/>
      <c r="J405" t="s">
        <v>62</v>
      </c>
      <c r="K405" t="s"/>
      <c r="L405" t="s">
        <v>63</v>
      </c>
      <c r="M405" t="s"/>
      <c r="N405" t="s">
        <v>83</v>
      </c>
      <c r="O405" t="s">
        <v>65</v>
      </c>
      <c r="P405" t="s">
        <v>370</v>
      </c>
      <c r="Q405" t="s"/>
      <c r="R405" t="s">
        <v>63</v>
      </c>
      <c r="S405" t="s">
        <v>371</v>
      </c>
      <c r="T405" t="s">
        <v>68</v>
      </c>
      <c r="U405" t="s">
        <v>69</v>
      </c>
      <c r="V405" t="s"/>
      <c r="W405" t="s">
        <v>70</v>
      </c>
      <c r="X405" t="s"/>
      <c r="Y405" t="s">
        <v>71</v>
      </c>
      <c r="Z405">
        <f>HYPERLINK("https://hotel-media.eclerx.com/savepage/tk_15481384995834167_sr_1278.html","info")</f>
        <v/>
      </c>
      <c r="AA405" t="n">
        <v>-3004389</v>
      </c>
      <c r="AB405" t="s"/>
      <c r="AC405" t="s"/>
      <c r="AD405" t="s">
        <v>72</v>
      </c>
      <c r="AE405" t="s"/>
      <c r="AF405" t="s"/>
      <c r="AG405" t="s"/>
      <c r="AH405" t="s"/>
      <c r="AI405" t="s"/>
      <c r="AJ405" t="s"/>
      <c r="AK405" t="s">
        <v>73</v>
      </c>
      <c r="AL405" t="s"/>
      <c r="AM405" t="s"/>
      <c r="AN405" t="s"/>
      <c r="AO405" t="s"/>
      <c r="AP405" t="n">
        <v>261</v>
      </c>
      <c r="AQ405" t="s">
        <v>74</v>
      </c>
      <c r="AR405" t="s"/>
      <c r="AS405" t="s"/>
      <c r="AT405" t="s">
        <v>75</v>
      </c>
      <c r="AU405" t="s"/>
      <c r="AV405" t="s"/>
      <c r="AW405" t="s"/>
      <c r="AX405" t="s"/>
      <c r="AY405" t="n">
        <v>3004389</v>
      </c>
      <c r="AZ405" t="s">
        <v>372</v>
      </c>
      <c r="BA405" t="s"/>
      <c r="BB405" t="n">
        <v>1837966</v>
      </c>
      <c r="BC405" t="n">
        <v>46.2006003</v>
      </c>
      <c r="BD405" t="n">
        <v>46.2006003</v>
      </c>
    </row>
    <row r="406" spans="1:56">
      <c r="A406" t="s">
        <v>56</v>
      </c>
      <c r="B406" t="s">
        <v>57</v>
      </c>
      <c r="C406" t="s">
        <v>58</v>
      </c>
      <c r="D406" t="n">
        <v>2</v>
      </c>
      <c r="E406" t="s">
        <v>443</v>
      </c>
      <c r="F406" t="n">
        <v>-1</v>
      </c>
      <c r="G406" t="s">
        <v>60</v>
      </c>
      <c r="H406" t="s">
        <v>61</v>
      </c>
      <c r="I406" t="s"/>
      <c r="J406" t="s">
        <v>62</v>
      </c>
      <c r="K406" t="s"/>
      <c r="L406" t="s">
        <v>63</v>
      </c>
      <c r="M406" t="s"/>
      <c r="N406" t="s">
        <v>83</v>
      </c>
      <c r="O406" t="s">
        <v>65</v>
      </c>
      <c r="P406" t="s">
        <v>443</v>
      </c>
      <c r="Q406" t="s"/>
      <c r="R406" t="s">
        <v>63</v>
      </c>
      <c r="S406" t="s">
        <v>444</v>
      </c>
      <c r="T406" t="s">
        <v>68</v>
      </c>
      <c r="U406" t="s">
        <v>69</v>
      </c>
      <c r="V406" t="s"/>
      <c r="W406" t="s">
        <v>70</v>
      </c>
      <c r="X406" t="s"/>
      <c r="Y406" t="s">
        <v>71</v>
      </c>
      <c r="Z406">
        <f>HYPERLINK("https://hotel-media.eclerx.com/savepage/tk_15481384222825553_sr_1278.html","info")</f>
        <v/>
      </c>
      <c r="AA406" t="n">
        <v>-8165306</v>
      </c>
      <c r="AB406" t="s"/>
      <c r="AC406" t="s"/>
      <c r="AD406" t="s">
        <v>72</v>
      </c>
      <c r="AE406" t="s"/>
      <c r="AF406" t="s"/>
      <c r="AG406" t="s"/>
      <c r="AH406" t="s"/>
      <c r="AI406" t="s"/>
      <c r="AJ406" t="s"/>
      <c r="AK406" t="s">
        <v>73</v>
      </c>
      <c r="AL406" t="s"/>
      <c r="AM406" t="s"/>
      <c r="AN406" t="s"/>
      <c r="AO406" t="s"/>
      <c r="AP406" t="n">
        <v>143</v>
      </c>
      <c r="AQ406" t="s">
        <v>74</v>
      </c>
      <c r="AR406" t="s"/>
      <c r="AS406" t="s"/>
      <c r="AT406" t="s">
        <v>75</v>
      </c>
      <c r="AU406" t="s"/>
      <c r="AV406" t="s"/>
      <c r="AW406" t="s"/>
      <c r="AX406" t="s"/>
      <c r="AY406" t="n">
        <v>8165306</v>
      </c>
      <c r="AZ406" t="s"/>
      <c r="BA406" t="s"/>
      <c r="BB406" t="n">
        <v>4002939</v>
      </c>
      <c r="BC406" t="n">
        <v>46.206704</v>
      </c>
      <c r="BD406" t="n">
        <v>46.206704</v>
      </c>
    </row>
    <row r="407" spans="1:56">
      <c r="A407" t="s">
        <v>56</v>
      </c>
      <c r="B407" t="s">
        <v>57</v>
      </c>
      <c r="C407" t="s">
        <v>58</v>
      </c>
      <c r="D407" t="n">
        <v>2</v>
      </c>
      <c r="E407" t="s">
        <v>350</v>
      </c>
      <c r="F407" t="n">
        <v>-1</v>
      </c>
      <c r="G407" t="s">
        <v>60</v>
      </c>
      <c r="H407" t="s">
        <v>61</v>
      </c>
      <c r="I407" t="s"/>
      <c r="J407" t="s">
        <v>62</v>
      </c>
      <c r="K407" t="s"/>
      <c r="L407" t="s">
        <v>63</v>
      </c>
      <c r="M407" t="s"/>
      <c r="N407" t="s">
        <v>64</v>
      </c>
      <c r="O407" t="s">
        <v>65</v>
      </c>
      <c r="P407" t="s">
        <v>350</v>
      </c>
      <c r="Q407" t="s"/>
      <c r="R407" t="s">
        <v>79</v>
      </c>
      <c r="S407" t="s">
        <v>351</v>
      </c>
      <c r="T407" t="s">
        <v>68</v>
      </c>
      <c r="U407" t="s">
        <v>69</v>
      </c>
      <c r="V407" t="s"/>
      <c r="W407" t="s">
        <v>70</v>
      </c>
      <c r="X407" t="s"/>
      <c r="Y407" t="s">
        <v>71</v>
      </c>
      <c r="Z407">
        <f>HYPERLINK("https://hotel-media.eclerx.com/savepage/tk_15481383732058322_sr_1278.html","info")</f>
        <v/>
      </c>
      <c r="AA407" t="n">
        <v>-10132873</v>
      </c>
      <c r="AB407" t="s"/>
      <c r="AC407" t="s"/>
      <c r="AD407" t="s">
        <v>72</v>
      </c>
      <c r="AE407" t="s"/>
      <c r="AF407" t="s"/>
      <c r="AG407" t="s"/>
      <c r="AH407" t="s"/>
      <c r="AI407" t="s"/>
      <c r="AJ407" t="s"/>
      <c r="AK407" t="s">
        <v>73</v>
      </c>
      <c r="AL407" t="s"/>
      <c r="AM407" t="s"/>
      <c r="AN407" t="s"/>
      <c r="AO407" t="s"/>
      <c r="AP407" t="n">
        <v>68</v>
      </c>
      <c r="AQ407" t="s">
        <v>74</v>
      </c>
      <c r="AR407" t="s"/>
      <c r="AS407" t="s"/>
      <c r="AT407" t="s">
        <v>75</v>
      </c>
      <c r="AU407" t="s"/>
      <c r="AV407" t="s"/>
      <c r="AW407" t="s"/>
      <c r="AX407" t="s"/>
      <c r="AY407" t="n">
        <v>10132873</v>
      </c>
      <c r="AZ407" t="s"/>
      <c r="BA407" t="s"/>
      <c r="BB407" t="n">
        <v>65329</v>
      </c>
      <c r="BC407" t="s"/>
      <c r="BD407" t="s"/>
    </row>
    <row r="408" spans="1:56">
      <c r="A408" t="s">
        <v>56</v>
      </c>
      <c r="B408" t="s">
        <v>57</v>
      </c>
      <c r="C408" t="s">
        <v>58</v>
      </c>
      <c r="D408" t="n">
        <v>2</v>
      </c>
      <c r="E408" t="s">
        <v>350</v>
      </c>
      <c r="F408" t="n">
        <v>-1</v>
      </c>
      <c r="G408" t="s">
        <v>60</v>
      </c>
      <c r="H408" t="s">
        <v>61</v>
      </c>
      <c r="I408" t="s"/>
      <c r="J408" t="s">
        <v>62</v>
      </c>
      <c r="K408" t="s"/>
      <c r="L408" t="s">
        <v>63</v>
      </c>
      <c r="M408" t="s"/>
      <c r="N408" t="s">
        <v>64</v>
      </c>
      <c r="O408" t="s">
        <v>65</v>
      </c>
      <c r="P408" t="s">
        <v>350</v>
      </c>
      <c r="Q408" t="s"/>
      <c r="R408" t="s">
        <v>79</v>
      </c>
      <c r="S408" t="s">
        <v>351</v>
      </c>
      <c r="T408" t="s">
        <v>68</v>
      </c>
      <c r="U408" t="s">
        <v>69</v>
      </c>
      <c r="V408" t="s"/>
      <c r="W408" t="s">
        <v>70</v>
      </c>
      <c r="X408" t="s"/>
      <c r="Y408" t="s">
        <v>71</v>
      </c>
      <c r="Z408">
        <f>HYPERLINK("https://hotel-media.eclerx.com/savepage/tk_15481383732058322_sr_1278.html","info")</f>
        <v/>
      </c>
      <c r="AA408" t="n">
        <v>-2119380</v>
      </c>
      <c r="AB408" t="s"/>
      <c r="AC408" t="s"/>
      <c r="AD408" t="s">
        <v>72</v>
      </c>
      <c r="AE408" t="s"/>
      <c r="AF408" t="s"/>
      <c r="AG408" t="s"/>
      <c r="AH408" t="s"/>
      <c r="AI408" t="s"/>
      <c r="AJ408" t="s"/>
      <c r="AK408" t="s">
        <v>73</v>
      </c>
      <c r="AL408" t="s"/>
      <c r="AM408" t="s"/>
      <c r="AN408" t="s"/>
      <c r="AO408" t="s"/>
      <c r="AP408" t="n">
        <v>68</v>
      </c>
      <c r="AQ408" t="s">
        <v>74</v>
      </c>
      <c r="AR408" t="s"/>
      <c r="AS408" t="s"/>
      <c r="AT408" t="s">
        <v>75</v>
      </c>
      <c r="AU408" t="s"/>
      <c r="AV408" t="s"/>
      <c r="AW408" t="s"/>
      <c r="AX408" t="s"/>
      <c r="AY408" t="n">
        <v>2119380</v>
      </c>
      <c r="AZ408" t="s">
        <v>352</v>
      </c>
      <c r="BA408" t="s"/>
      <c r="BB408" t="n">
        <v>65329</v>
      </c>
      <c r="BC408" t="n">
        <v>46.21117951159994</v>
      </c>
      <c r="BD408" t="n">
        <v>46.21117951159994</v>
      </c>
    </row>
    <row r="409" spans="1:56">
      <c r="A409" t="s">
        <v>56</v>
      </c>
      <c r="B409" t="s">
        <v>57</v>
      </c>
      <c r="C409" t="s">
        <v>58</v>
      </c>
      <c r="D409" t="n">
        <v>2</v>
      </c>
      <c r="E409" t="s">
        <v>128</v>
      </c>
      <c r="F409" t="n">
        <v>-1</v>
      </c>
      <c r="G409" t="s">
        <v>60</v>
      </c>
      <c r="H409" t="s">
        <v>61</v>
      </c>
      <c r="I409" t="s"/>
      <c r="J409" t="s">
        <v>62</v>
      </c>
      <c r="K409" t="s"/>
      <c r="L409" t="s">
        <v>63</v>
      </c>
      <c r="M409" t="s"/>
      <c r="N409" t="s">
        <v>64</v>
      </c>
      <c r="O409" t="s">
        <v>65</v>
      </c>
      <c r="P409" t="s">
        <v>128</v>
      </c>
      <c r="Q409" t="s"/>
      <c r="R409" t="s">
        <v>129</v>
      </c>
      <c r="S409" t="s">
        <v>130</v>
      </c>
      <c r="T409" t="s">
        <v>68</v>
      </c>
      <c r="U409" t="s">
        <v>69</v>
      </c>
      <c r="V409" t="s"/>
      <c r="W409" t="s">
        <v>94</v>
      </c>
      <c r="X409" t="s"/>
      <c r="Y409" t="s">
        <v>71</v>
      </c>
      <c r="Z409">
        <f>HYPERLINK("https://hotel-media.eclerx.com/savepage/tk_15481383306387424_sr_1278.html","info")</f>
        <v/>
      </c>
      <c r="AA409" t="n">
        <v>-10132880</v>
      </c>
      <c r="AB409" t="s"/>
      <c r="AC409" t="s"/>
      <c r="AD409" t="s">
        <v>72</v>
      </c>
      <c r="AE409" t="s"/>
      <c r="AF409" t="s"/>
      <c r="AG409" t="s"/>
      <c r="AH409" t="s"/>
      <c r="AI409" t="s"/>
      <c r="AJ409" t="s"/>
      <c r="AK409" t="s">
        <v>73</v>
      </c>
      <c r="AL409" t="s"/>
      <c r="AM409" t="s"/>
      <c r="AN409" t="s"/>
      <c r="AO409" t="s"/>
      <c r="AP409" t="n">
        <v>3</v>
      </c>
      <c r="AQ409" t="s">
        <v>74</v>
      </c>
      <c r="AR409" t="s"/>
      <c r="AS409" t="s"/>
      <c r="AT409" t="s">
        <v>75</v>
      </c>
      <c r="AU409" t="s"/>
      <c r="AV409" t="s"/>
      <c r="AW409" t="s"/>
      <c r="AX409" t="s"/>
      <c r="AY409" t="n">
        <v>10132880</v>
      </c>
      <c r="AZ409" t="s"/>
      <c r="BA409" t="s"/>
      <c r="BB409" t="n">
        <v>65338</v>
      </c>
      <c r="BC409" t="s"/>
      <c r="BD409" t="s"/>
    </row>
    <row r="410" spans="1:56">
      <c r="A410" t="s">
        <v>56</v>
      </c>
      <c r="B410" t="s">
        <v>57</v>
      </c>
      <c r="C410" t="s">
        <v>58</v>
      </c>
      <c r="D410" t="n">
        <v>2</v>
      </c>
      <c r="E410" t="s">
        <v>128</v>
      </c>
      <c r="F410" t="n">
        <v>-1</v>
      </c>
      <c r="G410" t="s">
        <v>60</v>
      </c>
      <c r="H410" t="s">
        <v>61</v>
      </c>
      <c r="I410" t="s"/>
      <c r="J410" t="s">
        <v>62</v>
      </c>
      <c r="K410" t="s"/>
      <c r="L410" t="s">
        <v>63</v>
      </c>
      <c r="M410" t="s"/>
      <c r="N410" t="s">
        <v>64</v>
      </c>
      <c r="O410" t="s">
        <v>65</v>
      </c>
      <c r="P410" t="s">
        <v>128</v>
      </c>
      <c r="Q410" t="s"/>
      <c r="R410" t="s">
        <v>129</v>
      </c>
      <c r="S410" t="s">
        <v>130</v>
      </c>
      <c r="T410" t="s">
        <v>68</v>
      </c>
      <c r="U410" t="s">
        <v>69</v>
      </c>
      <c r="V410" t="s"/>
      <c r="W410" t="s">
        <v>94</v>
      </c>
      <c r="X410" t="s"/>
      <c r="Y410" t="s">
        <v>71</v>
      </c>
      <c r="Z410">
        <f>HYPERLINK("https://hotel-media.eclerx.com/savepage/tk_15481383306387424_sr_1278.html","info")</f>
        <v/>
      </c>
      <c r="AA410" t="n">
        <v>-528807</v>
      </c>
      <c r="AB410" t="s"/>
      <c r="AC410" t="s"/>
      <c r="AD410" t="s">
        <v>72</v>
      </c>
      <c r="AE410" t="s"/>
      <c r="AF410" t="s"/>
      <c r="AG410" t="s"/>
      <c r="AH410" t="s"/>
      <c r="AI410" t="s"/>
      <c r="AJ410" t="s"/>
      <c r="AK410" t="s">
        <v>73</v>
      </c>
      <c r="AL410" t="s"/>
      <c r="AM410" t="s"/>
      <c r="AN410" t="s"/>
      <c r="AO410" t="s"/>
      <c r="AP410" t="n">
        <v>3</v>
      </c>
      <c r="AQ410" t="s">
        <v>74</v>
      </c>
      <c r="AR410" t="s"/>
      <c r="AS410" t="s"/>
      <c r="AT410" t="s">
        <v>75</v>
      </c>
      <c r="AU410" t="s"/>
      <c r="AV410" t="s"/>
      <c r="AW410" t="s"/>
      <c r="AX410" t="s"/>
      <c r="AY410" t="n">
        <v>528807</v>
      </c>
      <c r="AZ410" t="s">
        <v>131</v>
      </c>
      <c r="BA410" t="s"/>
      <c r="BB410" t="n">
        <v>65338</v>
      </c>
      <c r="BC410" t="n">
        <v>46.2069149680379</v>
      </c>
      <c r="BD410" t="n">
        <v>46.2069149680379</v>
      </c>
    </row>
    <row r="411" spans="1:56">
      <c r="A411" t="s">
        <v>56</v>
      </c>
      <c r="B411" t="s">
        <v>57</v>
      </c>
      <c r="C411" t="s">
        <v>58</v>
      </c>
      <c r="D411" t="n">
        <v>2</v>
      </c>
      <c r="E411" t="s">
        <v>386</v>
      </c>
      <c r="F411" t="n">
        <v>-1</v>
      </c>
      <c r="G411" t="s">
        <v>60</v>
      </c>
      <c r="H411" t="s">
        <v>61</v>
      </c>
      <c r="I411" t="s"/>
      <c r="J411" t="s">
        <v>62</v>
      </c>
      <c r="K411" t="s"/>
      <c r="L411" t="s">
        <v>63</v>
      </c>
      <c r="M411" t="s"/>
      <c r="N411" t="s"/>
      <c r="O411" t="s">
        <v>65</v>
      </c>
      <c r="P411" t="s">
        <v>386</v>
      </c>
      <c r="Q411" t="s"/>
      <c r="R411" t="s">
        <v>63</v>
      </c>
      <c r="S411" t="s"/>
      <c r="T411" t="s"/>
      <c r="U411" t="s">
        <v>69</v>
      </c>
      <c r="V411" t="s"/>
      <c r="W411" t="s">
        <v>70</v>
      </c>
      <c r="X411" t="s"/>
      <c r="Y411" t="s">
        <v>71</v>
      </c>
      <c r="Z411">
        <f>HYPERLINK("https://hotel-media.eclerx.com/savepage/tk_15481384118328407_sr_1278.html","info")</f>
        <v/>
      </c>
      <c r="AA411" t="n">
        <v>-10132743</v>
      </c>
      <c r="AB411" t="s"/>
      <c r="AC411" t="s"/>
      <c r="AD411" t="s">
        <v>72</v>
      </c>
      <c r="AE411" t="s"/>
      <c r="AF411" t="s"/>
      <c r="AG411" t="s"/>
      <c r="AH411" t="s"/>
      <c r="AI411" t="s"/>
      <c r="AJ411" t="s"/>
      <c r="AK411" t="s">
        <v>73</v>
      </c>
      <c r="AL411" t="s"/>
      <c r="AM411" t="s"/>
      <c r="AN411" t="s"/>
      <c r="AO411" t="s"/>
      <c r="AP411" t="n">
        <v>127</v>
      </c>
      <c r="AQ411" t="s">
        <v>74</v>
      </c>
      <c r="AR411" t="s"/>
      <c r="AS411" t="s"/>
      <c r="AT411" t="s">
        <v>75</v>
      </c>
      <c r="AU411" t="s"/>
      <c r="AV411" t="s"/>
      <c r="AW411" t="s"/>
      <c r="AX411" t="s"/>
      <c r="AY411" t="n">
        <v>10132743</v>
      </c>
      <c r="AZ411" t="s"/>
      <c r="BA411" t="s"/>
      <c r="BB411" t="n">
        <v>4167345</v>
      </c>
      <c r="BC411" t="n">
        <v>0</v>
      </c>
      <c r="BD411" t="n">
        <v>0</v>
      </c>
    </row>
    <row r="412" spans="1:56">
      <c r="A412" t="s">
        <v>56</v>
      </c>
      <c r="B412" t="s">
        <v>57</v>
      </c>
      <c r="C412" t="s">
        <v>58</v>
      </c>
      <c r="D412" t="n">
        <v>2</v>
      </c>
      <c r="E412" t="s">
        <v>414</v>
      </c>
      <c r="F412" t="n">
        <v>-1</v>
      </c>
      <c r="G412" t="s">
        <v>60</v>
      </c>
      <c r="H412" t="s">
        <v>61</v>
      </c>
      <c r="I412" t="s"/>
      <c r="J412" t="s">
        <v>62</v>
      </c>
      <c r="K412" t="s"/>
      <c r="L412" t="s">
        <v>63</v>
      </c>
      <c r="M412" t="s"/>
      <c r="N412" t="s">
        <v>101</v>
      </c>
      <c r="O412" t="s">
        <v>65</v>
      </c>
      <c r="P412" t="s">
        <v>414</v>
      </c>
      <c r="Q412" t="s"/>
      <c r="R412" t="s">
        <v>129</v>
      </c>
      <c r="S412" t="s">
        <v>231</v>
      </c>
      <c r="T412" t="s">
        <v>68</v>
      </c>
      <c r="U412" t="s">
        <v>69</v>
      </c>
      <c r="V412" t="s"/>
      <c r="W412" t="s">
        <v>70</v>
      </c>
      <c r="X412" t="s"/>
      <c r="Y412" t="s">
        <v>71</v>
      </c>
      <c r="Z412">
        <f>HYPERLINK("https://hotel-media.eclerx.com/savepage/tk_15481383299793239_sr_1278.html","info")</f>
        <v/>
      </c>
      <c r="AA412" t="n">
        <v>-10132885</v>
      </c>
      <c r="AB412" t="s"/>
      <c r="AC412" t="s"/>
      <c r="AD412" t="s">
        <v>72</v>
      </c>
      <c r="AE412" t="s"/>
      <c r="AF412" t="s"/>
      <c r="AG412" t="s"/>
      <c r="AH412" t="s"/>
      <c r="AI412" t="s"/>
      <c r="AJ412" t="s"/>
      <c r="AK412" t="s">
        <v>73</v>
      </c>
      <c r="AL412" t="s"/>
      <c r="AM412" t="s"/>
      <c r="AN412" t="s"/>
      <c r="AO412" t="s"/>
      <c r="AP412" t="n">
        <v>2</v>
      </c>
      <c r="AQ412" t="s">
        <v>74</v>
      </c>
      <c r="AR412" t="s"/>
      <c r="AS412" t="s"/>
      <c r="AT412" t="s">
        <v>75</v>
      </c>
      <c r="AU412" t="s"/>
      <c r="AV412" t="s"/>
      <c r="AW412" t="s"/>
      <c r="AX412" t="s"/>
      <c r="AY412" t="n">
        <v>10132885</v>
      </c>
      <c r="AZ412" t="s"/>
      <c r="BA412" t="s"/>
      <c r="BB412" t="n">
        <v>549529</v>
      </c>
      <c r="BC412" t="s"/>
      <c r="BD412" t="s"/>
    </row>
    <row r="413" spans="1:56">
      <c r="A413" t="s">
        <v>56</v>
      </c>
      <c r="B413" t="s">
        <v>57</v>
      </c>
      <c r="C413" t="s">
        <v>58</v>
      </c>
      <c r="D413" t="n">
        <v>2</v>
      </c>
      <c r="E413" t="s">
        <v>414</v>
      </c>
      <c r="F413" t="n">
        <v>-1</v>
      </c>
      <c r="G413" t="s">
        <v>60</v>
      </c>
      <c r="H413" t="s">
        <v>61</v>
      </c>
      <c r="I413" t="s"/>
      <c r="J413" t="s">
        <v>62</v>
      </c>
      <c r="K413" t="s"/>
      <c r="L413" t="s">
        <v>63</v>
      </c>
      <c r="M413" t="s"/>
      <c r="N413" t="s">
        <v>101</v>
      </c>
      <c r="O413" t="s">
        <v>65</v>
      </c>
      <c r="P413" t="s">
        <v>414</v>
      </c>
      <c r="Q413" t="s"/>
      <c r="R413" t="s">
        <v>129</v>
      </c>
      <c r="S413" t="s">
        <v>231</v>
      </c>
      <c r="T413" t="s">
        <v>68</v>
      </c>
      <c r="U413" t="s">
        <v>69</v>
      </c>
      <c r="V413" t="s"/>
      <c r="W413" t="s">
        <v>70</v>
      </c>
      <c r="X413" t="s"/>
      <c r="Y413" t="s">
        <v>71</v>
      </c>
      <c r="Z413">
        <f>HYPERLINK("https://hotel-media.eclerx.com/savepage/tk_15481383299793239_sr_1278.html","info")</f>
        <v/>
      </c>
      <c r="AA413" t="n">
        <v>-5148955</v>
      </c>
      <c r="AB413" t="s"/>
      <c r="AC413" t="s"/>
      <c r="AD413" t="s">
        <v>72</v>
      </c>
      <c r="AE413" t="s"/>
      <c r="AF413" t="s"/>
      <c r="AG413" t="s"/>
      <c r="AH413" t="s"/>
      <c r="AI413" t="s"/>
      <c r="AJ413" t="s"/>
      <c r="AK413" t="s">
        <v>73</v>
      </c>
      <c r="AL413" t="s"/>
      <c r="AM413" t="s"/>
      <c r="AN413" t="s"/>
      <c r="AO413" t="s"/>
      <c r="AP413" t="n">
        <v>2</v>
      </c>
      <c r="AQ413" t="s">
        <v>74</v>
      </c>
      <c r="AR413" t="s"/>
      <c r="AS413" t="s"/>
      <c r="AT413" t="s">
        <v>75</v>
      </c>
      <c r="AU413" t="s"/>
      <c r="AV413" t="s"/>
      <c r="AW413" t="s"/>
      <c r="AX413" t="s"/>
      <c r="AY413" t="n">
        <v>5148955</v>
      </c>
      <c r="AZ413" t="s">
        <v>415</v>
      </c>
      <c r="BA413" t="s"/>
      <c r="BB413" t="n">
        <v>549529</v>
      </c>
      <c r="BC413" t="n">
        <v>46.2205154531122</v>
      </c>
      <c r="BD413" t="n">
        <v>46.2205154531122</v>
      </c>
    </row>
    <row r="414" spans="1:56">
      <c r="A414" t="s">
        <v>56</v>
      </c>
      <c r="B414" t="s">
        <v>57</v>
      </c>
      <c r="C414" t="s">
        <v>58</v>
      </c>
      <c r="D414" t="n">
        <v>2</v>
      </c>
      <c r="E414" t="s">
        <v>276</v>
      </c>
      <c r="F414" t="n">
        <v>-1</v>
      </c>
      <c r="G414" t="s">
        <v>60</v>
      </c>
      <c r="H414" t="s">
        <v>61</v>
      </c>
      <c r="I414" t="s"/>
      <c r="J414" t="s">
        <v>62</v>
      </c>
      <c r="K414" t="s"/>
      <c r="L414" t="s">
        <v>63</v>
      </c>
      <c r="M414" t="s"/>
      <c r="N414" t="s">
        <v>78</v>
      </c>
      <c r="O414" t="s">
        <v>65</v>
      </c>
      <c r="P414" t="s">
        <v>276</v>
      </c>
      <c r="Q414" t="s"/>
      <c r="R414" t="s">
        <v>79</v>
      </c>
      <c r="S414" t="s">
        <v>277</v>
      </c>
      <c r="T414" t="s">
        <v>68</v>
      </c>
      <c r="U414" t="s">
        <v>69</v>
      </c>
      <c r="V414" t="s"/>
      <c r="W414" t="s">
        <v>70</v>
      </c>
      <c r="X414" t="s"/>
      <c r="Y414" t="s">
        <v>71</v>
      </c>
      <c r="Z414">
        <f>HYPERLINK("https://hotel-media.eclerx.com/savepage/tk_15481384792659287_sr_1278.html","info")</f>
        <v/>
      </c>
      <c r="AA414" t="n">
        <v>-10132935</v>
      </c>
      <c r="AB414" t="s"/>
      <c r="AC414" t="s"/>
      <c r="AD414" t="s">
        <v>72</v>
      </c>
      <c r="AE414" t="s"/>
      <c r="AF414" t="s"/>
      <c r="AG414" t="s"/>
      <c r="AH414" t="s"/>
      <c r="AI414" t="s"/>
      <c r="AJ414" t="s"/>
      <c r="AK414" t="s">
        <v>73</v>
      </c>
      <c r="AL414" t="s"/>
      <c r="AM414" t="s"/>
      <c r="AN414" t="s"/>
      <c r="AO414" t="s"/>
      <c r="AP414" t="n">
        <v>230</v>
      </c>
      <c r="AQ414" t="s">
        <v>74</v>
      </c>
      <c r="AR414" t="s"/>
      <c r="AS414" t="s"/>
      <c r="AT414" t="s">
        <v>75</v>
      </c>
      <c r="AU414" t="s"/>
      <c r="AV414" t="s"/>
      <c r="AW414" t="s"/>
      <c r="AX414" t="s"/>
      <c r="AY414" t="n">
        <v>10132935</v>
      </c>
      <c r="AZ414" t="s"/>
      <c r="BA414" t="s"/>
      <c r="BB414" t="n">
        <v>79900</v>
      </c>
      <c r="BC414" t="s"/>
      <c r="BD414" t="s"/>
    </row>
    <row r="415" spans="1:56">
      <c r="A415" t="s">
        <v>56</v>
      </c>
      <c r="B415" t="s">
        <v>57</v>
      </c>
      <c r="C415" t="s">
        <v>58</v>
      </c>
      <c r="D415" t="n">
        <v>2</v>
      </c>
      <c r="E415" t="s">
        <v>276</v>
      </c>
      <c r="F415" t="n">
        <v>-1</v>
      </c>
      <c r="G415" t="s">
        <v>60</v>
      </c>
      <c r="H415" t="s">
        <v>61</v>
      </c>
      <c r="I415" t="s"/>
      <c r="J415" t="s">
        <v>62</v>
      </c>
      <c r="K415" t="s"/>
      <c r="L415" t="s">
        <v>63</v>
      </c>
      <c r="M415" t="s"/>
      <c r="N415" t="s">
        <v>78</v>
      </c>
      <c r="O415" t="s">
        <v>65</v>
      </c>
      <c r="P415" t="s">
        <v>276</v>
      </c>
      <c r="Q415" t="s"/>
      <c r="R415" t="s">
        <v>79</v>
      </c>
      <c r="S415" t="s">
        <v>277</v>
      </c>
      <c r="T415" t="s">
        <v>68</v>
      </c>
      <c r="U415" t="s">
        <v>69</v>
      </c>
      <c r="V415" t="s"/>
      <c r="W415" t="s">
        <v>70</v>
      </c>
      <c r="X415" t="s"/>
      <c r="Y415" t="s">
        <v>71</v>
      </c>
      <c r="Z415">
        <f>HYPERLINK("https://hotel-media.eclerx.com/savepage/tk_15481384792659287_sr_1278.html","info")</f>
        <v/>
      </c>
      <c r="AA415" t="n">
        <v>-528826</v>
      </c>
      <c r="AB415" t="s"/>
      <c r="AC415" t="s"/>
      <c r="AD415" t="s">
        <v>72</v>
      </c>
      <c r="AE415" t="s"/>
      <c r="AF415" t="s"/>
      <c r="AG415" t="s"/>
      <c r="AH415" t="s"/>
      <c r="AI415" t="s"/>
      <c r="AJ415" t="s"/>
      <c r="AK415" t="s">
        <v>73</v>
      </c>
      <c r="AL415" t="s"/>
      <c r="AM415" t="s"/>
      <c r="AN415" t="s"/>
      <c r="AO415" t="s"/>
      <c r="AP415" t="n">
        <v>230</v>
      </c>
      <c r="AQ415" t="s">
        <v>74</v>
      </c>
      <c r="AR415" t="s"/>
      <c r="AS415" t="s"/>
      <c r="AT415" t="s">
        <v>75</v>
      </c>
      <c r="AU415" t="s"/>
      <c r="AV415" t="s"/>
      <c r="AW415" t="s"/>
      <c r="AX415" t="s"/>
      <c r="AY415" t="n">
        <v>528826</v>
      </c>
      <c r="AZ415" t="s">
        <v>278</v>
      </c>
      <c r="BA415" t="s"/>
      <c r="BB415" t="n">
        <v>79900</v>
      </c>
      <c r="BC415" t="n">
        <v>46.2019929298228</v>
      </c>
      <c r="BD415" t="n">
        <v>46.2019929298228</v>
      </c>
    </row>
    <row r="416" spans="1:56">
      <c r="A416" t="s">
        <v>56</v>
      </c>
      <c r="B416" t="s">
        <v>57</v>
      </c>
      <c r="C416" t="s">
        <v>58</v>
      </c>
      <c r="D416" t="n">
        <v>2</v>
      </c>
      <c r="E416" t="s">
        <v>329</v>
      </c>
      <c r="F416" t="n">
        <v>-1</v>
      </c>
      <c r="G416" t="s">
        <v>60</v>
      </c>
      <c r="H416" t="s">
        <v>61</v>
      </c>
      <c r="I416" t="s"/>
      <c r="J416" t="s">
        <v>62</v>
      </c>
      <c r="K416" t="s"/>
      <c r="L416" t="s">
        <v>63</v>
      </c>
      <c r="M416" t="s"/>
      <c r="N416" t="s">
        <v>64</v>
      </c>
      <c r="O416" t="s">
        <v>65</v>
      </c>
      <c r="P416" t="s">
        <v>329</v>
      </c>
      <c r="Q416" t="s"/>
      <c r="R416" t="s">
        <v>89</v>
      </c>
      <c r="S416" t="s">
        <v>330</v>
      </c>
      <c r="T416" t="s">
        <v>68</v>
      </c>
      <c r="U416" t="s">
        <v>69</v>
      </c>
      <c r="V416" t="s"/>
      <c r="W416" t="s">
        <v>94</v>
      </c>
      <c r="X416" t="s"/>
      <c r="Y416" t="s">
        <v>71</v>
      </c>
      <c r="Z416">
        <f>HYPERLINK("https://hotel-media.eclerx.com/savepage/tk_15481383653401752_sr_1278.html","info")</f>
        <v/>
      </c>
      <c r="AA416" t="n">
        <v>-10132862</v>
      </c>
      <c r="AB416" t="s"/>
      <c r="AC416" t="s"/>
      <c r="AD416" t="s">
        <v>72</v>
      </c>
      <c r="AE416" t="s"/>
      <c r="AF416" t="s"/>
      <c r="AG416" t="s"/>
      <c r="AH416" t="s"/>
      <c r="AI416" t="s"/>
      <c r="AJ416" t="s"/>
      <c r="AK416" t="s">
        <v>73</v>
      </c>
      <c r="AL416" t="s"/>
      <c r="AM416" t="s"/>
      <c r="AN416" t="s"/>
      <c r="AO416" t="s"/>
      <c r="AP416" t="n">
        <v>56</v>
      </c>
      <c r="AQ416" t="s">
        <v>74</v>
      </c>
      <c r="AR416" t="s"/>
      <c r="AS416" t="s"/>
      <c r="AT416" t="s">
        <v>75</v>
      </c>
      <c r="AU416" t="s"/>
      <c r="AV416" t="s"/>
      <c r="AW416" t="s"/>
      <c r="AX416" t="s"/>
      <c r="AY416" t="n">
        <v>10132862</v>
      </c>
      <c r="AZ416" t="s"/>
      <c r="BA416" t="s"/>
      <c r="BB416" t="n">
        <v>65300</v>
      </c>
      <c r="BC416" t="s"/>
      <c r="BD416" t="s"/>
    </row>
    <row r="417" spans="1:56">
      <c r="A417" t="s">
        <v>56</v>
      </c>
      <c r="B417" t="s">
        <v>57</v>
      </c>
      <c r="C417" t="s">
        <v>58</v>
      </c>
      <c r="D417" t="n">
        <v>2</v>
      </c>
      <c r="E417" t="s">
        <v>329</v>
      </c>
      <c r="F417" t="n">
        <v>-1</v>
      </c>
      <c r="G417" t="s">
        <v>60</v>
      </c>
      <c r="H417" t="s">
        <v>61</v>
      </c>
      <c r="I417" t="s"/>
      <c r="J417" t="s">
        <v>62</v>
      </c>
      <c r="K417" t="s"/>
      <c r="L417" t="s">
        <v>63</v>
      </c>
      <c r="M417" t="s"/>
      <c r="N417" t="s">
        <v>64</v>
      </c>
      <c r="O417" t="s">
        <v>65</v>
      </c>
      <c r="P417" t="s">
        <v>329</v>
      </c>
      <c r="Q417" t="s"/>
      <c r="R417" t="s">
        <v>89</v>
      </c>
      <c r="S417" t="s">
        <v>330</v>
      </c>
      <c r="T417" t="s">
        <v>68</v>
      </c>
      <c r="U417" t="s">
        <v>69</v>
      </c>
      <c r="V417" t="s"/>
      <c r="W417" t="s">
        <v>94</v>
      </c>
      <c r="X417" t="s"/>
      <c r="Y417" t="s">
        <v>71</v>
      </c>
      <c r="Z417">
        <f>HYPERLINK("https://hotel-media.eclerx.com/savepage/tk_15481383653401752_sr_1278.html","info")</f>
        <v/>
      </c>
      <c r="AA417" t="n">
        <v>-528798</v>
      </c>
      <c r="AB417" t="s"/>
      <c r="AC417" t="s"/>
      <c r="AD417" t="s">
        <v>72</v>
      </c>
      <c r="AE417" t="s"/>
      <c r="AF417" t="s"/>
      <c r="AG417" t="s"/>
      <c r="AH417" t="s"/>
      <c r="AI417" t="s"/>
      <c r="AJ417" t="s"/>
      <c r="AK417" t="s">
        <v>73</v>
      </c>
      <c r="AL417" t="s"/>
      <c r="AM417" t="s"/>
      <c r="AN417" t="s"/>
      <c r="AO417" t="s"/>
      <c r="AP417" t="n">
        <v>56</v>
      </c>
      <c r="AQ417" t="s">
        <v>74</v>
      </c>
      <c r="AR417" t="s"/>
      <c r="AS417" t="s"/>
      <c r="AT417" t="s">
        <v>75</v>
      </c>
      <c r="AU417" t="s"/>
      <c r="AV417" t="s"/>
      <c r="AW417" t="s"/>
      <c r="AX417" t="s"/>
      <c r="AY417" t="n">
        <v>528798</v>
      </c>
      <c r="AZ417" t="s">
        <v>331</v>
      </c>
      <c r="BA417" t="s"/>
      <c r="BB417" t="n">
        <v>65300</v>
      </c>
      <c r="BC417" t="n">
        <v>46.22199483951387</v>
      </c>
      <c r="BD417" t="n">
        <v>46.22199483951387</v>
      </c>
    </row>
    <row r="418" spans="1:56">
      <c r="A418" t="s">
        <v>56</v>
      </c>
      <c r="B418" t="s">
        <v>57</v>
      </c>
      <c r="C418" t="s">
        <v>58</v>
      </c>
      <c r="D418" t="n">
        <v>2</v>
      </c>
      <c r="E418" t="s">
        <v>233</v>
      </c>
      <c r="F418" t="n">
        <v>-1</v>
      </c>
      <c r="G418" t="s">
        <v>60</v>
      </c>
      <c r="H418" t="s">
        <v>61</v>
      </c>
      <c r="I418" t="s"/>
      <c r="J418" t="s">
        <v>62</v>
      </c>
      <c r="K418" t="s"/>
      <c r="L418" t="s">
        <v>63</v>
      </c>
      <c r="M418" t="s"/>
      <c r="N418" t="s">
        <v>101</v>
      </c>
      <c r="O418" t="s">
        <v>65</v>
      </c>
      <c r="P418" t="s">
        <v>233</v>
      </c>
      <c r="Q418" t="s"/>
      <c r="R418" t="s">
        <v>97</v>
      </c>
      <c r="S418" t="s">
        <v>234</v>
      </c>
      <c r="T418" t="s">
        <v>68</v>
      </c>
      <c r="U418" t="s">
        <v>69</v>
      </c>
      <c r="V418" t="s"/>
      <c r="W418" t="s">
        <v>94</v>
      </c>
      <c r="X418" t="s"/>
      <c r="Y418" t="s">
        <v>71</v>
      </c>
      <c r="Z418">
        <f>HYPERLINK("https://hotel-media.eclerx.com/savepage/tk_15481384314413834_sr_1278.html","info")</f>
        <v/>
      </c>
      <c r="AA418" t="n">
        <v>-10132845</v>
      </c>
      <c r="AB418" t="s"/>
      <c r="AC418" t="s"/>
      <c r="AD418" t="s">
        <v>72</v>
      </c>
      <c r="AE418" t="s"/>
      <c r="AF418" t="s"/>
      <c r="AG418" t="s"/>
      <c r="AH418" t="s"/>
      <c r="AI418" t="s"/>
      <c r="AJ418" t="s"/>
      <c r="AK418" t="s">
        <v>73</v>
      </c>
      <c r="AL418" t="s"/>
      <c r="AM418" t="s"/>
      <c r="AN418" t="s"/>
      <c r="AO418" t="s"/>
      <c r="AP418" t="n">
        <v>157</v>
      </c>
      <c r="AQ418" t="s">
        <v>74</v>
      </c>
      <c r="AR418" t="s"/>
      <c r="AS418" t="s"/>
      <c r="AT418" t="s">
        <v>75</v>
      </c>
      <c r="AU418" t="s"/>
      <c r="AV418" t="s"/>
      <c r="AW418" t="s"/>
      <c r="AX418" t="s"/>
      <c r="AY418" t="n">
        <v>10132845</v>
      </c>
      <c r="AZ418" t="s"/>
      <c r="BA418" t="s"/>
      <c r="BB418" t="n">
        <v>48621</v>
      </c>
      <c r="BC418" t="s"/>
      <c r="BD418" t="s"/>
    </row>
    <row r="419" spans="1:56">
      <c r="A419" t="s">
        <v>56</v>
      </c>
      <c r="B419" t="s">
        <v>57</v>
      </c>
      <c r="C419" t="s">
        <v>58</v>
      </c>
      <c r="D419" t="n">
        <v>2</v>
      </c>
      <c r="E419" t="s">
        <v>233</v>
      </c>
      <c r="F419" t="n">
        <v>-1</v>
      </c>
      <c r="G419" t="s">
        <v>60</v>
      </c>
      <c r="H419" t="s">
        <v>61</v>
      </c>
      <c r="I419" t="s"/>
      <c r="J419" t="s">
        <v>62</v>
      </c>
      <c r="K419" t="s"/>
      <c r="L419" t="s">
        <v>63</v>
      </c>
      <c r="M419" t="s"/>
      <c r="N419" t="s">
        <v>101</v>
      </c>
      <c r="O419" t="s">
        <v>65</v>
      </c>
      <c r="P419" t="s">
        <v>233</v>
      </c>
      <c r="Q419" t="s"/>
      <c r="R419" t="s">
        <v>97</v>
      </c>
      <c r="S419" t="s">
        <v>234</v>
      </c>
      <c r="T419" t="s">
        <v>68</v>
      </c>
      <c r="U419" t="s">
        <v>69</v>
      </c>
      <c r="V419" t="s"/>
      <c r="W419" t="s">
        <v>94</v>
      </c>
      <c r="X419" t="s"/>
      <c r="Y419" t="s">
        <v>71</v>
      </c>
      <c r="Z419">
        <f>HYPERLINK("https://hotel-media.eclerx.com/savepage/tk_15481384314413834_sr_1278.html","info")</f>
        <v/>
      </c>
      <c r="AA419" t="n">
        <v>-3080168</v>
      </c>
      <c r="AB419" t="s"/>
      <c r="AC419" t="s"/>
      <c r="AD419" t="s">
        <v>72</v>
      </c>
      <c r="AE419" t="s"/>
      <c r="AF419" t="s"/>
      <c r="AG419" t="s"/>
      <c r="AH419" t="s"/>
      <c r="AI419" t="s"/>
      <c r="AJ419" t="s"/>
      <c r="AK419" t="s">
        <v>73</v>
      </c>
      <c r="AL419" t="s"/>
      <c r="AM419" t="s"/>
      <c r="AN419" t="s"/>
      <c r="AO419" t="s"/>
      <c r="AP419" t="n">
        <v>157</v>
      </c>
      <c r="AQ419" t="s">
        <v>74</v>
      </c>
      <c r="AR419" t="s"/>
      <c r="AS419" t="s"/>
      <c r="AT419" t="s">
        <v>75</v>
      </c>
      <c r="AU419" t="s"/>
      <c r="AV419" t="s"/>
      <c r="AW419" t="s"/>
      <c r="AX419" t="s"/>
      <c r="AY419" t="n">
        <v>3080168</v>
      </c>
      <c r="AZ419" t="s">
        <v>235</v>
      </c>
      <c r="BA419" t="s"/>
      <c r="BB419" t="n">
        <v>48621</v>
      </c>
      <c r="BC419" t="n">
        <v>46.20296196485506</v>
      </c>
      <c r="BD419" t="n">
        <v>46.20296196485506</v>
      </c>
    </row>
    <row r="420" spans="1:56">
      <c r="A420" t="s">
        <v>56</v>
      </c>
      <c r="B420" t="s">
        <v>57</v>
      </c>
      <c r="C420" t="s">
        <v>58</v>
      </c>
      <c r="D420" t="n">
        <v>2</v>
      </c>
      <c r="E420" t="s">
        <v>252</v>
      </c>
      <c r="F420" t="n">
        <v>-1</v>
      </c>
      <c r="G420" t="s">
        <v>60</v>
      </c>
      <c r="H420" t="s">
        <v>61</v>
      </c>
      <c r="I420" t="s"/>
      <c r="J420" t="s">
        <v>62</v>
      </c>
      <c r="K420" t="s"/>
      <c r="L420" t="s">
        <v>63</v>
      </c>
      <c r="M420" t="s"/>
      <c r="N420" t="s">
        <v>83</v>
      </c>
      <c r="O420" t="s">
        <v>65</v>
      </c>
      <c r="P420" t="s">
        <v>252</v>
      </c>
      <c r="Q420" t="s"/>
      <c r="R420" t="s">
        <v>63</v>
      </c>
      <c r="S420" t="s">
        <v>253</v>
      </c>
      <c r="T420" t="s">
        <v>68</v>
      </c>
      <c r="U420" t="s">
        <v>69</v>
      </c>
      <c r="V420" t="s"/>
      <c r="W420" t="s">
        <v>70</v>
      </c>
      <c r="X420" t="s"/>
      <c r="Y420" t="s">
        <v>71</v>
      </c>
      <c r="Z420">
        <f>HYPERLINK("https://hotel-media.eclerx.com/savepage/tk_1548138409228748_sr_1278.html","info")</f>
        <v/>
      </c>
      <c r="AA420" t="n">
        <v>-6589848</v>
      </c>
      <c r="AB420" t="s"/>
      <c r="AC420" t="s"/>
      <c r="AD420" t="s">
        <v>72</v>
      </c>
      <c r="AE420" t="s"/>
      <c r="AF420" t="s"/>
      <c r="AG420" t="s"/>
      <c r="AH420" t="s"/>
      <c r="AI420" t="s"/>
      <c r="AJ420" t="s"/>
      <c r="AK420" t="s">
        <v>73</v>
      </c>
      <c r="AL420" t="s"/>
      <c r="AM420" t="s"/>
      <c r="AN420" t="s"/>
      <c r="AO420" t="s"/>
      <c r="AP420" t="n">
        <v>123</v>
      </c>
      <c r="AQ420" t="s">
        <v>74</v>
      </c>
      <c r="AR420" t="s"/>
      <c r="AS420" t="s"/>
      <c r="AT420" t="s">
        <v>75</v>
      </c>
      <c r="AU420" t="s"/>
      <c r="AV420" t="s"/>
      <c r="AW420" t="s"/>
      <c r="AX420" t="s"/>
      <c r="AY420" t="n">
        <v>6589848</v>
      </c>
      <c r="AZ420" t="s"/>
      <c r="BA420" t="s"/>
      <c r="BB420" t="n">
        <v>3319238</v>
      </c>
      <c r="BC420" t="n">
        <v>46.179567</v>
      </c>
      <c r="BD420" t="n">
        <v>46.179567</v>
      </c>
    </row>
    <row r="421" spans="1:56">
      <c r="A421" t="s">
        <v>56</v>
      </c>
      <c r="B421" t="s">
        <v>57</v>
      </c>
      <c r="C421" t="s">
        <v>58</v>
      </c>
      <c r="D421" t="n">
        <v>2</v>
      </c>
      <c r="E421" t="s">
        <v>317</v>
      </c>
      <c r="F421" t="n">
        <v>-1</v>
      </c>
      <c r="G421" t="s">
        <v>60</v>
      </c>
      <c r="H421" t="s">
        <v>61</v>
      </c>
      <c r="I421" t="s"/>
      <c r="J421" t="s">
        <v>62</v>
      </c>
      <c r="K421" t="s"/>
      <c r="L421" t="s">
        <v>63</v>
      </c>
      <c r="M421" t="s"/>
      <c r="N421" t="s">
        <v>101</v>
      </c>
      <c r="O421" t="s">
        <v>65</v>
      </c>
      <c r="P421" t="s">
        <v>317</v>
      </c>
      <c r="Q421" t="s"/>
      <c r="R421" t="s">
        <v>79</v>
      </c>
      <c r="S421" t="s">
        <v>318</v>
      </c>
      <c r="T421" t="s">
        <v>68</v>
      </c>
      <c r="U421" t="s">
        <v>69</v>
      </c>
      <c r="V421" t="s"/>
      <c r="W421" t="s">
        <v>94</v>
      </c>
      <c r="X421" t="s"/>
      <c r="Y421" t="s">
        <v>71</v>
      </c>
      <c r="Z421">
        <f>HYPERLINK("https://hotel-media.eclerx.com/savepage/tk_15481383764810698_sr_1278.html","info")</f>
        <v/>
      </c>
      <c r="AA421" t="n">
        <v>-10132851</v>
      </c>
      <c r="AB421" t="s"/>
      <c r="AC421" t="s"/>
      <c r="AD421" t="s">
        <v>72</v>
      </c>
      <c r="AE421" t="s"/>
      <c r="AF421" t="s"/>
      <c r="AG421" t="s"/>
      <c r="AH421" t="s"/>
      <c r="AI421" t="s"/>
      <c r="AJ421" t="s"/>
      <c r="AK421" t="s">
        <v>73</v>
      </c>
      <c r="AL421" t="s"/>
      <c r="AM421" t="s"/>
      <c r="AN421" t="s"/>
      <c r="AO421" t="s"/>
      <c r="AP421" t="n">
        <v>73</v>
      </c>
      <c r="AQ421" t="s">
        <v>74</v>
      </c>
      <c r="AR421" t="s"/>
      <c r="AS421" t="s"/>
      <c r="AT421" t="s">
        <v>75</v>
      </c>
      <c r="AU421" t="s"/>
      <c r="AV421" t="s"/>
      <c r="AW421" t="s"/>
      <c r="AX421" t="s"/>
      <c r="AY421" t="n">
        <v>10132851</v>
      </c>
      <c r="AZ421" t="s"/>
      <c r="BA421" t="s"/>
      <c r="BB421" t="n">
        <v>65484</v>
      </c>
      <c r="BC421" t="s"/>
      <c r="BD421" t="s"/>
    </row>
    <row r="422" spans="1:56">
      <c r="A422" t="s">
        <v>56</v>
      </c>
      <c r="B422" t="s">
        <v>57</v>
      </c>
      <c r="C422" t="s">
        <v>58</v>
      </c>
      <c r="D422" t="n">
        <v>2</v>
      </c>
      <c r="E422" t="s">
        <v>317</v>
      </c>
      <c r="F422" t="n">
        <v>-1</v>
      </c>
      <c r="G422" t="s">
        <v>60</v>
      </c>
      <c r="H422" t="s">
        <v>61</v>
      </c>
      <c r="I422" t="s"/>
      <c r="J422" t="s">
        <v>62</v>
      </c>
      <c r="K422" t="s"/>
      <c r="L422" t="s">
        <v>63</v>
      </c>
      <c r="M422" t="s"/>
      <c r="N422" t="s">
        <v>101</v>
      </c>
      <c r="O422" t="s">
        <v>65</v>
      </c>
      <c r="P422" t="s">
        <v>317</v>
      </c>
      <c r="Q422" t="s"/>
      <c r="R422" t="s">
        <v>79</v>
      </c>
      <c r="S422" t="s">
        <v>318</v>
      </c>
      <c r="T422" t="s">
        <v>68</v>
      </c>
      <c r="U422" t="s">
        <v>69</v>
      </c>
      <c r="V422" t="s"/>
      <c r="W422" t="s">
        <v>94</v>
      </c>
      <c r="X422" t="s"/>
      <c r="Y422" t="s">
        <v>71</v>
      </c>
      <c r="Z422">
        <f>HYPERLINK("https://hotel-media.eclerx.com/savepage/tk_15481383764810698_sr_1278.html","info")</f>
        <v/>
      </c>
      <c r="AA422" t="n">
        <v>-5148949</v>
      </c>
      <c r="AB422" t="s"/>
      <c r="AC422" t="s"/>
      <c r="AD422" t="s">
        <v>72</v>
      </c>
      <c r="AE422" t="s"/>
      <c r="AF422" t="s"/>
      <c r="AG422" t="s"/>
      <c r="AH422" t="s"/>
      <c r="AI422" t="s"/>
      <c r="AJ422" t="s"/>
      <c r="AK422" t="s">
        <v>73</v>
      </c>
      <c r="AL422" t="s"/>
      <c r="AM422" t="s"/>
      <c r="AN422" t="s"/>
      <c r="AO422" t="s"/>
      <c r="AP422" t="n">
        <v>73</v>
      </c>
      <c r="AQ422" t="s">
        <v>74</v>
      </c>
      <c r="AR422" t="s"/>
      <c r="AS422" t="s"/>
      <c r="AT422" t="s">
        <v>75</v>
      </c>
      <c r="AU422" t="s"/>
      <c r="AV422" t="s"/>
      <c r="AW422" t="s"/>
      <c r="AX422" t="s"/>
      <c r="AY422" t="n">
        <v>5148949</v>
      </c>
      <c r="AZ422" t="s">
        <v>319</v>
      </c>
      <c r="BA422" t="s"/>
      <c r="BB422" t="n">
        <v>65484</v>
      </c>
      <c r="BC422" t="n">
        <v>46.2071934031828</v>
      </c>
      <c r="BD422" t="n">
        <v>46.2071934031828</v>
      </c>
    </row>
    <row r="423" spans="1:56">
      <c r="A423" t="s">
        <v>56</v>
      </c>
      <c r="B423" t="s">
        <v>57</v>
      </c>
      <c r="C423" t="s">
        <v>58</v>
      </c>
      <c r="D423" t="n">
        <v>2</v>
      </c>
      <c r="E423" t="s">
        <v>425</v>
      </c>
      <c r="F423" t="n">
        <v>-1</v>
      </c>
      <c r="G423" t="s">
        <v>60</v>
      </c>
      <c r="H423" t="s">
        <v>61</v>
      </c>
      <c r="I423" t="s"/>
      <c r="J423" t="s">
        <v>62</v>
      </c>
      <c r="K423" t="s"/>
      <c r="L423" t="s">
        <v>63</v>
      </c>
      <c r="M423" t="s"/>
      <c r="N423" t="s">
        <v>101</v>
      </c>
      <c r="O423" t="s">
        <v>65</v>
      </c>
      <c r="P423" t="s">
        <v>425</v>
      </c>
      <c r="Q423" t="s"/>
      <c r="R423" t="s">
        <v>79</v>
      </c>
      <c r="S423" t="s">
        <v>426</v>
      </c>
      <c r="T423" t="s">
        <v>68</v>
      </c>
      <c r="U423" t="s">
        <v>69</v>
      </c>
      <c r="V423" t="s"/>
      <c r="W423" t="s">
        <v>70</v>
      </c>
      <c r="X423" t="s"/>
      <c r="Y423" t="s">
        <v>71</v>
      </c>
      <c r="Z423">
        <f>HYPERLINK("https://hotel-media.eclerx.com/savepage/tk_15481383725543733_sr_1278.html","info")</f>
        <v/>
      </c>
      <c r="AA423" t="n">
        <v>-10132910</v>
      </c>
      <c r="AB423" t="s"/>
      <c r="AC423" t="s"/>
      <c r="AD423" t="s">
        <v>72</v>
      </c>
      <c r="AE423" t="s"/>
      <c r="AF423" t="s"/>
      <c r="AG423" t="s"/>
      <c r="AH423" t="s"/>
      <c r="AI423" t="s"/>
      <c r="AJ423" t="s"/>
      <c r="AK423" t="s">
        <v>73</v>
      </c>
      <c r="AL423" t="s"/>
      <c r="AM423" t="s"/>
      <c r="AN423" t="s"/>
      <c r="AO423" t="s"/>
      <c r="AP423" t="n">
        <v>67</v>
      </c>
      <c r="AQ423" t="s">
        <v>74</v>
      </c>
      <c r="AR423" t="s"/>
      <c r="AS423" t="s"/>
      <c r="AT423" t="s">
        <v>75</v>
      </c>
      <c r="AU423" t="s"/>
      <c r="AV423" t="s"/>
      <c r="AW423" t="s"/>
      <c r="AX423" t="s"/>
      <c r="AY423" t="n">
        <v>10132910</v>
      </c>
      <c r="AZ423" t="s"/>
      <c r="BA423" t="s"/>
      <c r="BB423" t="n">
        <v>182065</v>
      </c>
      <c r="BC423" t="s"/>
      <c r="BD423" t="s"/>
    </row>
    <row r="424" spans="1:56">
      <c r="A424" t="s">
        <v>56</v>
      </c>
      <c r="B424" t="s">
        <v>57</v>
      </c>
      <c r="C424" t="s">
        <v>58</v>
      </c>
      <c r="D424" t="n">
        <v>2</v>
      </c>
      <c r="E424" t="s">
        <v>425</v>
      </c>
      <c r="F424" t="n">
        <v>-1</v>
      </c>
      <c r="G424" t="s">
        <v>60</v>
      </c>
      <c r="H424" t="s">
        <v>61</v>
      </c>
      <c r="I424" t="s"/>
      <c r="J424" t="s">
        <v>62</v>
      </c>
      <c r="K424" t="s"/>
      <c r="L424" t="s">
        <v>63</v>
      </c>
      <c r="M424" t="s"/>
      <c r="N424" t="s">
        <v>101</v>
      </c>
      <c r="O424" t="s">
        <v>65</v>
      </c>
      <c r="P424" t="s">
        <v>425</v>
      </c>
      <c r="Q424" t="s"/>
      <c r="R424" t="s">
        <v>79</v>
      </c>
      <c r="S424" t="s">
        <v>426</v>
      </c>
      <c r="T424" t="s">
        <v>68</v>
      </c>
      <c r="U424" t="s">
        <v>69</v>
      </c>
      <c r="V424" t="s"/>
      <c r="W424" t="s">
        <v>70</v>
      </c>
      <c r="X424" t="s"/>
      <c r="Y424" t="s">
        <v>71</v>
      </c>
      <c r="Z424">
        <f>HYPERLINK("https://hotel-media.eclerx.com/savepage/tk_15481383725543733_sr_1278.html","info")</f>
        <v/>
      </c>
      <c r="AA424" t="n">
        <v>-528763</v>
      </c>
      <c r="AB424" t="s"/>
      <c r="AC424" t="s"/>
      <c r="AD424" t="s">
        <v>72</v>
      </c>
      <c r="AE424" t="s"/>
      <c r="AF424" t="s"/>
      <c r="AG424" t="s"/>
      <c r="AH424" t="s"/>
      <c r="AI424" t="s"/>
      <c r="AJ424" t="s"/>
      <c r="AK424" t="s">
        <v>73</v>
      </c>
      <c r="AL424" t="s"/>
      <c r="AM424" t="s"/>
      <c r="AN424" t="s"/>
      <c r="AO424" t="s"/>
      <c r="AP424" t="n">
        <v>67</v>
      </c>
      <c r="AQ424" t="s">
        <v>74</v>
      </c>
      <c r="AR424" t="s"/>
      <c r="AS424" t="s"/>
      <c r="AT424" t="s">
        <v>75</v>
      </c>
      <c r="AU424" t="s"/>
      <c r="AV424" t="s"/>
      <c r="AW424" t="s"/>
      <c r="AX424" t="s"/>
      <c r="AY424" t="n">
        <v>528763</v>
      </c>
      <c r="AZ424" t="s">
        <v>427</v>
      </c>
      <c r="BA424" t="s"/>
      <c r="BB424" t="n">
        <v>182065</v>
      </c>
      <c r="BC424" t="n">
        <v>46.2269020964823</v>
      </c>
      <c r="BD424" t="n">
        <v>46.2269020964823</v>
      </c>
    </row>
    <row r="425" spans="1:56">
      <c r="A425" t="s">
        <v>56</v>
      </c>
      <c r="B425" t="s">
        <v>57</v>
      </c>
      <c r="C425" t="s">
        <v>58</v>
      </c>
      <c r="D425" t="n">
        <v>2</v>
      </c>
      <c r="E425" t="s">
        <v>445</v>
      </c>
      <c r="F425" t="n">
        <v>-1</v>
      </c>
      <c r="G425" t="s">
        <v>60</v>
      </c>
      <c r="H425" t="s">
        <v>61</v>
      </c>
      <c r="I425" t="s"/>
      <c r="J425" t="s">
        <v>62</v>
      </c>
      <c r="K425" t="s"/>
      <c r="L425" t="s">
        <v>63</v>
      </c>
      <c r="M425" t="s"/>
      <c r="N425" t="s">
        <v>83</v>
      </c>
      <c r="O425" t="s">
        <v>65</v>
      </c>
      <c r="P425" t="s">
        <v>445</v>
      </c>
      <c r="Q425" t="s"/>
      <c r="R425" t="s">
        <v>63</v>
      </c>
      <c r="S425" t="s">
        <v>446</v>
      </c>
      <c r="T425" t="s">
        <v>68</v>
      </c>
      <c r="U425" t="s">
        <v>69</v>
      </c>
      <c r="V425" t="s"/>
      <c r="W425" t="s">
        <v>70</v>
      </c>
      <c r="X425" t="s"/>
      <c r="Y425" t="s">
        <v>71</v>
      </c>
      <c r="Z425">
        <f>HYPERLINK("https://hotel-media.eclerx.com/savepage/tk_15481384216261659_sr_1278.html","info")</f>
        <v/>
      </c>
      <c r="AA425" t="n">
        <v>-4624891</v>
      </c>
      <c r="AB425" t="s"/>
      <c r="AC425" t="s"/>
      <c r="AD425" t="s">
        <v>72</v>
      </c>
      <c r="AE425" t="s"/>
      <c r="AF425" t="s"/>
      <c r="AG425" t="s"/>
      <c r="AH425" t="s"/>
      <c r="AI425" t="s"/>
      <c r="AJ425" t="s"/>
      <c r="AK425" t="s">
        <v>73</v>
      </c>
      <c r="AL425" t="s"/>
      <c r="AM425" t="s"/>
      <c r="AN425" t="s"/>
      <c r="AO425" t="s"/>
      <c r="AP425" t="n">
        <v>142</v>
      </c>
      <c r="AQ425" t="s">
        <v>74</v>
      </c>
      <c r="AR425" t="s"/>
      <c r="AS425" t="s"/>
      <c r="AT425" t="s">
        <v>75</v>
      </c>
      <c r="AU425" t="s"/>
      <c r="AV425" t="s"/>
      <c r="AW425" t="s"/>
      <c r="AX425" t="s"/>
      <c r="AY425" t="n">
        <v>4624891</v>
      </c>
      <c r="AZ425" t="s">
        <v>447</v>
      </c>
      <c r="BA425" t="s"/>
      <c r="BB425" t="n">
        <v>2696927</v>
      </c>
      <c r="BC425" t="n">
        <v>46.1915</v>
      </c>
      <c r="BD425" t="n">
        <v>46.1915</v>
      </c>
    </row>
    <row r="426" spans="1:56">
      <c r="A426" t="s">
        <v>56</v>
      </c>
      <c r="B426" t="s">
        <v>57</v>
      </c>
      <c r="C426" t="s">
        <v>58</v>
      </c>
      <c r="D426" t="n">
        <v>2</v>
      </c>
      <c r="E426" t="s">
        <v>445</v>
      </c>
      <c r="F426" t="n">
        <v>-1</v>
      </c>
      <c r="G426" t="s">
        <v>60</v>
      </c>
      <c r="H426" t="s">
        <v>61</v>
      </c>
      <c r="I426" t="s"/>
      <c r="J426" t="s">
        <v>62</v>
      </c>
      <c r="K426" t="s"/>
      <c r="L426" t="s">
        <v>63</v>
      </c>
      <c r="M426" t="s"/>
      <c r="N426" t="s">
        <v>83</v>
      </c>
      <c r="O426" t="s">
        <v>65</v>
      </c>
      <c r="P426" t="s">
        <v>445</v>
      </c>
      <c r="Q426" t="s"/>
      <c r="R426" t="s">
        <v>63</v>
      </c>
      <c r="S426" t="s">
        <v>446</v>
      </c>
      <c r="T426" t="s">
        <v>68</v>
      </c>
      <c r="U426" t="s">
        <v>69</v>
      </c>
      <c r="V426" t="s"/>
      <c r="W426" t="s">
        <v>70</v>
      </c>
      <c r="X426" t="s"/>
      <c r="Y426" t="s">
        <v>71</v>
      </c>
      <c r="Z426">
        <f>HYPERLINK("https://hotel-media.eclerx.com/savepage/tk_15481384216261659_sr_1278.html","info")</f>
        <v/>
      </c>
      <c r="AA426" t="n">
        <v>-10132929</v>
      </c>
      <c r="AB426" t="s"/>
      <c r="AC426" t="s"/>
      <c r="AD426" t="s">
        <v>72</v>
      </c>
      <c r="AE426" t="s"/>
      <c r="AF426" t="s"/>
      <c r="AG426" t="s"/>
      <c r="AH426" t="s"/>
      <c r="AI426" t="s"/>
      <c r="AJ426" t="s"/>
      <c r="AK426" t="s">
        <v>73</v>
      </c>
      <c r="AL426" t="s"/>
      <c r="AM426" t="s"/>
      <c r="AN426" t="s"/>
      <c r="AO426" t="s"/>
      <c r="AP426" t="n">
        <v>142</v>
      </c>
      <c r="AQ426" t="s">
        <v>74</v>
      </c>
      <c r="AR426" t="s"/>
      <c r="AS426" t="s"/>
      <c r="AT426" t="s">
        <v>75</v>
      </c>
      <c r="AU426" t="s"/>
      <c r="AV426" t="s"/>
      <c r="AW426" t="s"/>
      <c r="AX426" t="s"/>
      <c r="AY426" t="n">
        <v>10132929</v>
      </c>
      <c r="AZ426" t="s"/>
      <c r="BA426" t="s"/>
      <c r="BB426" t="n">
        <v>2696927</v>
      </c>
      <c r="BC426" t="s"/>
      <c r="BD426" t="s"/>
    </row>
    <row r="427" spans="1:56">
      <c r="A427" t="s">
        <v>56</v>
      </c>
      <c r="B427" t="s">
        <v>57</v>
      </c>
      <c r="C427" t="s">
        <v>58</v>
      </c>
      <c r="D427" t="n">
        <v>2</v>
      </c>
      <c r="E427" t="s">
        <v>155</v>
      </c>
      <c r="F427" t="n">
        <v>-1</v>
      </c>
      <c r="G427" t="s">
        <v>60</v>
      </c>
      <c r="H427" t="s">
        <v>61</v>
      </c>
      <c r="I427" t="s"/>
      <c r="J427" t="s">
        <v>62</v>
      </c>
      <c r="K427" t="s"/>
      <c r="L427" t="s">
        <v>63</v>
      </c>
      <c r="M427" t="s"/>
      <c r="N427" t="s">
        <v>64</v>
      </c>
      <c r="O427" t="s">
        <v>65</v>
      </c>
      <c r="P427" t="s">
        <v>155</v>
      </c>
      <c r="Q427" t="s"/>
      <c r="R427" t="s">
        <v>89</v>
      </c>
      <c r="S427" t="s">
        <v>156</v>
      </c>
      <c r="T427" t="s">
        <v>68</v>
      </c>
      <c r="U427" t="s">
        <v>69</v>
      </c>
      <c r="V427" t="s"/>
      <c r="W427" t="s">
        <v>70</v>
      </c>
      <c r="X427" t="s"/>
      <c r="Y427" t="s">
        <v>71</v>
      </c>
      <c r="Z427">
        <f>HYPERLINK("https://hotel-media.eclerx.com/savepage/tk_15481383561768339_sr_1278.html","info")</f>
        <v/>
      </c>
      <c r="AA427" t="n">
        <v>-10132763</v>
      </c>
      <c r="AB427" t="s"/>
      <c r="AC427" t="s"/>
      <c r="AD427" t="s">
        <v>72</v>
      </c>
      <c r="AE427" t="s"/>
      <c r="AF427" t="s"/>
      <c r="AG427" t="s"/>
      <c r="AH427" t="s"/>
      <c r="AI427" t="s"/>
      <c r="AJ427" t="s"/>
      <c r="AK427" t="s">
        <v>73</v>
      </c>
      <c r="AL427" t="s"/>
      <c r="AM427" t="s"/>
      <c r="AN427" t="s"/>
      <c r="AO427" t="s"/>
      <c r="AP427" t="n">
        <v>42</v>
      </c>
      <c r="AQ427" t="s">
        <v>74</v>
      </c>
      <c r="AR427" t="s"/>
      <c r="AS427" t="s"/>
      <c r="AT427" t="s">
        <v>75</v>
      </c>
      <c r="AU427" t="s"/>
      <c r="AV427" t="s"/>
      <c r="AW427" t="s"/>
      <c r="AX427" t="s"/>
      <c r="AY427" t="n">
        <v>10132763</v>
      </c>
      <c r="AZ427" t="s"/>
      <c r="BA427" t="s"/>
      <c r="BB427" t="n">
        <v>2150443</v>
      </c>
      <c r="BC427" t="n">
        <v>0</v>
      </c>
      <c r="BD427" t="n">
        <v>0</v>
      </c>
    </row>
    <row r="428" spans="1:56">
      <c r="A428" t="s">
        <v>56</v>
      </c>
      <c r="B428" t="s">
        <v>57</v>
      </c>
      <c r="C428" t="s">
        <v>58</v>
      </c>
      <c r="D428" t="n">
        <v>2</v>
      </c>
      <c r="E428" t="s">
        <v>348</v>
      </c>
      <c r="F428" t="n">
        <v>-1</v>
      </c>
      <c r="G428" t="s">
        <v>60</v>
      </c>
      <c r="H428" t="s">
        <v>61</v>
      </c>
      <c r="I428" t="s"/>
      <c r="J428" t="s">
        <v>62</v>
      </c>
      <c r="K428" t="s"/>
      <c r="L428" t="s">
        <v>63</v>
      </c>
      <c r="M428" t="s"/>
      <c r="N428" t="s">
        <v>83</v>
      </c>
      <c r="O428" t="s">
        <v>65</v>
      </c>
      <c r="P428" t="s">
        <v>348</v>
      </c>
      <c r="Q428" t="s"/>
      <c r="R428" t="s">
        <v>63</v>
      </c>
      <c r="S428" t="s">
        <v>349</v>
      </c>
      <c r="T428" t="s">
        <v>68</v>
      </c>
      <c r="U428" t="s">
        <v>69</v>
      </c>
      <c r="V428" t="s"/>
      <c r="W428" t="s">
        <v>70</v>
      </c>
      <c r="X428" t="s"/>
      <c r="Y428" t="s">
        <v>71</v>
      </c>
      <c r="Z428">
        <f>HYPERLINK("https://hotel-media.eclerx.com/savepage/tk_15481384040091794_sr_1278.html","info")</f>
        <v/>
      </c>
      <c r="AA428" t="n">
        <v>-10132741</v>
      </c>
      <c r="AB428" t="s"/>
      <c r="AC428" t="s"/>
      <c r="AD428" t="s">
        <v>72</v>
      </c>
      <c r="AE428" t="s"/>
      <c r="AF428" t="s"/>
      <c r="AG428" t="s"/>
      <c r="AH428" t="s"/>
      <c r="AI428" t="s"/>
      <c r="AJ428" t="s"/>
      <c r="AK428" t="s">
        <v>73</v>
      </c>
      <c r="AL428" t="s"/>
      <c r="AM428" t="s"/>
      <c r="AN428" t="s"/>
      <c r="AO428" t="s"/>
      <c r="AP428" t="n">
        <v>115</v>
      </c>
      <c r="AQ428" t="s">
        <v>74</v>
      </c>
      <c r="AR428" t="s"/>
      <c r="AS428" t="s"/>
      <c r="AT428" t="s">
        <v>75</v>
      </c>
      <c r="AU428" t="s"/>
      <c r="AV428" t="s"/>
      <c r="AW428" t="s"/>
      <c r="AX428" t="s"/>
      <c r="AY428" t="n">
        <v>10132741</v>
      </c>
      <c r="AZ428" t="s"/>
      <c r="BA428" t="s"/>
      <c r="BB428" t="n">
        <v>3048770</v>
      </c>
      <c r="BC428" t="n">
        <v>0</v>
      </c>
      <c r="BD428" t="n">
        <v>0</v>
      </c>
    </row>
    <row r="429" spans="1:56">
      <c r="A429" t="s">
        <v>56</v>
      </c>
      <c r="B429" t="s">
        <v>57</v>
      </c>
      <c r="C429" t="s">
        <v>58</v>
      </c>
      <c r="D429" t="n">
        <v>2</v>
      </c>
      <c r="E429" t="s">
        <v>416</v>
      </c>
      <c r="F429" t="n">
        <v>-1</v>
      </c>
      <c r="G429" t="s">
        <v>60</v>
      </c>
      <c r="H429" t="s">
        <v>61</v>
      </c>
      <c r="I429" t="s"/>
      <c r="J429" t="s">
        <v>62</v>
      </c>
      <c r="K429" t="s"/>
      <c r="L429" t="s">
        <v>63</v>
      </c>
      <c r="M429" t="s"/>
      <c r="N429" t="s">
        <v>64</v>
      </c>
      <c r="O429" t="s">
        <v>65</v>
      </c>
      <c r="P429" t="s">
        <v>416</v>
      </c>
      <c r="Q429" t="s"/>
      <c r="R429" t="s">
        <v>89</v>
      </c>
      <c r="S429" t="s">
        <v>417</v>
      </c>
      <c r="T429" t="s">
        <v>68</v>
      </c>
      <c r="U429" t="s">
        <v>69</v>
      </c>
      <c r="V429" t="s"/>
      <c r="W429" t="s">
        <v>94</v>
      </c>
      <c r="X429" t="s"/>
      <c r="Y429" t="s">
        <v>71</v>
      </c>
      <c r="Z429">
        <f>HYPERLINK("https://hotel-media.eclerx.com/savepage/tk_15481383712355754_sr_1278.html","info")</f>
        <v/>
      </c>
      <c r="AA429" t="n">
        <v>-10132751</v>
      </c>
      <c r="AB429" t="s"/>
      <c r="AC429" t="s"/>
      <c r="AD429" t="s">
        <v>72</v>
      </c>
      <c r="AE429" t="s"/>
      <c r="AF429" t="s"/>
      <c r="AG429" t="s"/>
      <c r="AH429" t="s"/>
      <c r="AI429" t="s"/>
      <c r="AJ429" t="s"/>
      <c r="AK429" t="s">
        <v>73</v>
      </c>
      <c r="AL429" t="s"/>
      <c r="AM429" t="s"/>
      <c r="AN429" t="s"/>
      <c r="AO429" t="s"/>
      <c r="AP429" t="n">
        <v>65</v>
      </c>
      <c r="AQ429" t="s">
        <v>74</v>
      </c>
      <c r="AR429" t="s"/>
      <c r="AS429" t="s"/>
      <c r="AT429" t="s">
        <v>75</v>
      </c>
      <c r="AU429" t="s"/>
      <c r="AV429" t="s"/>
      <c r="AW429" t="s"/>
      <c r="AX429" t="s"/>
      <c r="AY429" t="n">
        <v>10132751</v>
      </c>
      <c r="AZ429" t="s"/>
      <c r="BA429" t="s"/>
      <c r="BB429" t="n">
        <v>1135903</v>
      </c>
      <c r="BC429" t="n">
        <v>0</v>
      </c>
      <c r="BD429" t="n">
        <v>0</v>
      </c>
    </row>
    <row r="430" spans="1:56">
      <c r="A430" t="s">
        <v>56</v>
      </c>
      <c r="B430" t="s">
        <v>57</v>
      </c>
      <c r="C430" t="s">
        <v>58</v>
      </c>
      <c r="D430" t="n">
        <v>2</v>
      </c>
      <c r="E430" t="s">
        <v>353</v>
      </c>
      <c r="F430" t="n">
        <v>-1</v>
      </c>
      <c r="G430" t="s">
        <v>60</v>
      </c>
      <c r="H430" t="s">
        <v>61</v>
      </c>
      <c r="I430" t="s"/>
      <c r="J430" t="s">
        <v>62</v>
      </c>
      <c r="K430" t="s"/>
      <c r="L430" t="s">
        <v>63</v>
      </c>
      <c r="M430" t="s"/>
      <c r="N430" t="s">
        <v>78</v>
      </c>
      <c r="O430" t="s">
        <v>65</v>
      </c>
      <c r="P430" t="s">
        <v>353</v>
      </c>
      <c r="Q430" t="s"/>
      <c r="R430" t="s">
        <v>79</v>
      </c>
      <c r="S430" t="s">
        <v>354</v>
      </c>
      <c r="T430" t="s">
        <v>68</v>
      </c>
      <c r="U430" t="s">
        <v>69</v>
      </c>
      <c r="V430" t="s"/>
      <c r="W430" t="s">
        <v>70</v>
      </c>
      <c r="X430" t="s"/>
      <c r="Y430" t="s">
        <v>71</v>
      </c>
      <c r="Z430">
        <f>HYPERLINK("https://hotel-media.eclerx.com/savepage/tk_15481384831977453_sr_1278.html","info")</f>
        <v/>
      </c>
      <c r="AA430" t="n">
        <v>-10132821</v>
      </c>
      <c r="AB430" t="s"/>
      <c r="AC430" t="s"/>
      <c r="AD430" t="s">
        <v>72</v>
      </c>
      <c r="AE430" t="s"/>
      <c r="AF430" t="s"/>
      <c r="AG430" t="s"/>
      <c r="AH430" t="s"/>
      <c r="AI430" t="s"/>
      <c r="AJ430" t="s"/>
      <c r="AK430" t="s">
        <v>73</v>
      </c>
      <c r="AL430" t="s"/>
      <c r="AM430" t="s"/>
      <c r="AN430" t="s"/>
      <c r="AO430" t="s"/>
      <c r="AP430" t="n">
        <v>236</v>
      </c>
      <c r="AQ430" t="s">
        <v>74</v>
      </c>
      <c r="AR430" t="s"/>
      <c r="AS430" t="s"/>
      <c r="AT430" t="s">
        <v>75</v>
      </c>
      <c r="AU430" t="s"/>
      <c r="AV430" t="s"/>
      <c r="AW430" t="s"/>
      <c r="AX430" t="s"/>
      <c r="AY430" t="n">
        <v>10132821</v>
      </c>
      <c r="AZ430" t="s"/>
      <c r="BA430" t="s"/>
      <c r="BB430" t="n">
        <v>79857</v>
      </c>
      <c r="BC430" t="s"/>
      <c r="BD430" t="s"/>
    </row>
    <row r="431" spans="1:56">
      <c r="A431" t="s">
        <v>56</v>
      </c>
      <c r="B431" t="s">
        <v>57</v>
      </c>
      <c r="C431" t="s">
        <v>58</v>
      </c>
      <c r="D431" t="n">
        <v>2</v>
      </c>
      <c r="E431" t="s">
        <v>353</v>
      </c>
      <c r="F431" t="n">
        <v>-1</v>
      </c>
      <c r="G431" t="s">
        <v>60</v>
      </c>
      <c r="H431" t="s">
        <v>61</v>
      </c>
      <c r="I431" t="s"/>
      <c r="J431" t="s">
        <v>62</v>
      </c>
      <c r="K431" t="s"/>
      <c r="L431" t="s">
        <v>63</v>
      </c>
      <c r="M431" t="s"/>
      <c r="N431" t="s">
        <v>78</v>
      </c>
      <c r="O431" t="s">
        <v>65</v>
      </c>
      <c r="P431" t="s">
        <v>353</v>
      </c>
      <c r="Q431" t="s"/>
      <c r="R431" t="s">
        <v>79</v>
      </c>
      <c r="S431" t="s">
        <v>354</v>
      </c>
      <c r="T431" t="s">
        <v>68</v>
      </c>
      <c r="U431" t="s">
        <v>69</v>
      </c>
      <c r="V431" t="s"/>
      <c r="W431" t="s">
        <v>70</v>
      </c>
      <c r="X431" t="s"/>
      <c r="Y431" t="s">
        <v>71</v>
      </c>
      <c r="Z431">
        <f>HYPERLINK("https://hotel-media.eclerx.com/savepage/tk_15481384831977453_sr_1278.html","info")</f>
        <v/>
      </c>
      <c r="AA431" t="n">
        <v>-528785</v>
      </c>
      <c r="AB431" t="s"/>
      <c r="AC431" t="s"/>
      <c r="AD431" t="s">
        <v>72</v>
      </c>
      <c r="AE431" t="s"/>
      <c r="AF431" t="s"/>
      <c r="AG431" t="s"/>
      <c r="AH431" t="s"/>
      <c r="AI431" t="s"/>
      <c r="AJ431" t="s"/>
      <c r="AK431" t="s">
        <v>73</v>
      </c>
      <c r="AL431" t="s"/>
      <c r="AM431" t="s"/>
      <c r="AN431" t="s"/>
      <c r="AO431" t="s"/>
      <c r="AP431" t="n">
        <v>236</v>
      </c>
      <c r="AQ431" t="s">
        <v>74</v>
      </c>
      <c r="AR431" t="s"/>
      <c r="AS431" t="s"/>
      <c r="AT431" t="s">
        <v>75</v>
      </c>
      <c r="AU431" t="s"/>
      <c r="AV431" t="s"/>
      <c r="AW431" t="s"/>
      <c r="AX431" t="s"/>
      <c r="AY431" t="n">
        <v>528785</v>
      </c>
      <c r="AZ431" t="s">
        <v>355</v>
      </c>
      <c r="BA431" t="s"/>
      <c r="BB431" t="n">
        <v>79857</v>
      </c>
      <c r="BC431" t="n">
        <v>46.20981897719361</v>
      </c>
      <c r="BD431" t="n">
        <v>46.20981897719361</v>
      </c>
    </row>
    <row r="432" spans="1:56">
      <c r="A432" t="s">
        <v>56</v>
      </c>
      <c r="B432" t="s">
        <v>57</v>
      </c>
      <c r="C432" t="s">
        <v>58</v>
      </c>
      <c r="D432" t="n">
        <v>2</v>
      </c>
      <c r="E432" t="s">
        <v>440</v>
      </c>
      <c r="F432" t="n">
        <v>-1</v>
      </c>
      <c r="G432" t="s">
        <v>60</v>
      </c>
      <c r="H432" t="s">
        <v>61</v>
      </c>
      <c r="I432" t="s"/>
      <c r="J432" t="s">
        <v>62</v>
      </c>
      <c r="K432" t="s"/>
      <c r="L432" t="s">
        <v>63</v>
      </c>
      <c r="M432" t="s"/>
      <c r="N432" t="s">
        <v>78</v>
      </c>
      <c r="O432" t="s">
        <v>65</v>
      </c>
      <c r="P432" t="s">
        <v>440</v>
      </c>
      <c r="Q432" t="s"/>
      <c r="R432" t="s">
        <v>79</v>
      </c>
      <c r="S432" t="s">
        <v>441</v>
      </c>
      <c r="T432" t="s">
        <v>68</v>
      </c>
      <c r="U432" t="s">
        <v>69</v>
      </c>
      <c r="V432" t="s"/>
      <c r="W432" t="s">
        <v>70</v>
      </c>
      <c r="X432" t="s"/>
      <c r="Y432" t="s">
        <v>71</v>
      </c>
      <c r="Z432">
        <f>HYPERLINK("https://hotel-media.eclerx.com/savepage/tk_15481384740393448_sr_1278.html","info")</f>
        <v/>
      </c>
      <c r="AA432" t="n">
        <v>-10132926</v>
      </c>
      <c r="AB432" t="s"/>
      <c r="AC432" t="s"/>
      <c r="AD432" t="s">
        <v>72</v>
      </c>
      <c r="AE432" t="s"/>
      <c r="AF432" t="s"/>
      <c r="AG432" t="s"/>
      <c r="AH432" t="s"/>
      <c r="AI432" t="s"/>
      <c r="AJ432" t="s"/>
      <c r="AK432" t="s">
        <v>73</v>
      </c>
      <c r="AL432" t="s"/>
      <c r="AM432" t="s"/>
      <c r="AN432" t="s"/>
      <c r="AO432" t="s"/>
      <c r="AP432" t="n">
        <v>222</v>
      </c>
      <c r="AQ432" t="s">
        <v>74</v>
      </c>
      <c r="AR432" t="s"/>
      <c r="AS432" t="s"/>
      <c r="AT432" t="s">
        <v>75</v>
      </c>
      <c r="AU432" t="s"/>
      <c r="AV432" t="s"/>
      <c r="AW432" t="s"/>
      <c r="AX432" t="s"/>
      <c r="AY432" t="n">
        <v>10132926</v>
      </c>
      <c r="AZ432" t="s"/>
      <c r="BA432" t="s"/>
      <c r="BB432" t="n">
        <v>65316</v>
      </c>
      <c r="BC432" t="s"/>
      <c r="BD432" t="s"/>
    </row>
    <row r="433" spans="1:56">
      <c r="A433" t="s">
        <v>56</v>
      </c>
      <c r="B433" t="s">
        <v>57</v>
      </c>
      <c r="C433" t="s">
        <v>58</v>
      </c>
      <c r="D433" t="n">
        <v>2</v>
      </c>
      <c r="E433" t="s">
        <v>440</v>
      </c>
      <c r="F433" t="n">
        <v>-1</v>
      </c>
      <c r="G433" t="s">
        <v>60</v>
      </c>
      <c r="H433" t="s">
        <v>61</v>
      </c>
      <c r="I433" t="s"/>
      <c r="J433" t="s">
        <v>62</v>
      </c>
      <c r="K433" t="s"/>
      <c r="L433" t="s">
        <v>63</v>
      </c>
      <c r="M433" t="s"/>
      <c r="N433" t="s">
        <v>78</v>
      </c>
      <c r="O433" t="s">
        <v>65</v>
      </c>
      <c r="P433" t="s">
        <v>440</v>
      </c>
      <c r="Q433" t="s"/>
      <c r="R433" t="s">
        <v>79</v>
      </c>
      <c r="S433" t="s">
        <v>441</v>
      </c>
      <c r="T433" t="s">
        <v>68</v>
      </c>
      <c r="U433" t="s">
        <v>69</v>
      </c>
      <c r="V433" t="s"/>
      <c r="W433" t="s">
        <v>70</v>
      </c>
      <c r="X433" t="s"/>
      <c r="Y433" t="s">
        <v>71</v>
      </c>
      <c r="Z433">
        <f>HYPERLINK("https://hotel-media.eclerx.com/savepage/tk_15481384740393448_sr_1278.html","info")</f>
        <v/>
      </c>
      <c r="AA433" t="n">
        <v>-763144</v>
      </c>
      <c r="AB433" t="s"/>
      <c r="AC433" t="s"/>
      <c r="AD433" t="s">
        <v>72</v>
      </c>
      <c r="AE433" t="s"/>
      <c r="AF433" t="s"/>
      <c r="AG433" t="s"/>
      <c r="AH433" t="s"/>
      <c r="AI433" t="s"/>
      <c r="AJ433" t="s"/>
      <c r="AK433" t="s">
        <v>73</v>
      </c>
      <c r="AL433" t="s"/>
      <c r="AM433" t="s"/>
      <c r="AN433" t="s"/>
      <c r="AO433" t="s"/>
      <c r="AP433" t="n">
        <v>222</v>
      </c>
      <c r="AQ433" t="s">
        <v>74</v>
      </c>
      <c r="AR433" t="s"/>
      <c r="AS433" t="s"/>
      <c r="AT433" t="s">
        <v>75</v>
      </c>
      <c r="AU433" t="s"/>
      <c r="AV433" t="s"/>
      <c r="AW433" t="s"/>
      <c r="AX433" t="s"/>
      <c r="AY433" t="n">
        <v>763144</v>
      </c>
      <c r="AZ433" t="s">
        <v>442</v>
      </c>
      <c r="BA433" t="s"/>
      <c r="BB433" t="n">
        <v>65316</v>
      </c>
      <c r="BC433" t="n">
        <v>46.23628116851795</v>
      </c>
      <c r="BD433" t="n">
        <v>46.23628116851795</v>
      </c>
    </row>
    <row r="434" spans="1:56">
      <c r="A434" t="s">
        <v>56</v>
      </c>
      <c r="B434" t="s">
        <v>57</v>
      </c>
      <c r="C434" t="s">
        <v>58</v>
      </c>
      <c r="D434" t="n">
        <v>2</v>
      </c>
      <c r="E434" t="s">
        <v>125</v>
      </c>
      <c r="F434" t="n">
        <v>-1</v>
      </c>
      <c r="G434" t="s">
        <v>60</v>
      </c>
      <c r="H434" t="s">
        <v>61</v>
      </c>
      <c r="I434" t="s"/>
      <c r="J434" t="s">
        <v>62</v>
      </c>
      <c r="K434" t="s"/>
      <c r="L434" t="s">
        <v>63</v>
      </c>
      <c r="M434" t="s"/>
      <c r="N434" t="s">
        <v>78</v>
      </c>
      <c r="O434" t="s">
        <v>65</v>
      </c>
      <c r="P434" t="s">
        <v>125</v>
      </c>
      <c r="Q434" t="s"/>
      <c r="R434" t="s">
        <v>97</v>
      </c>
      <c r="S434" t="s">
        <v>126</v>
      </c>
      <c r="T434" t="s">
        <v>68</v>
      </c>
      <c r="U434" t="s">
        <v>69</v>
      </c>
      <c r="V434" t="s"/>
      <c r="W434" t="s">
        <v>70</v>
      </c>
      <c r="X434" t="s"/>
      <c r="Y434" t="s">
        <v>71</v>
      </c>
      <c r="Z434">
        <f>HYPERLINK("https://hotel-media.eclerx.com/savepage/tk_15481384353613133_sr_1278.html","info")</f>
        <v/>
      </c>
      <c r="AA434" t="n">
        <v>-10132868</v>
      </c>
      <c r="AB434" t="s"/>
      <c r="AC434" t="s"/>
      <c r="AD434" t="s">
        <v>72</v>
      </c>
      <c r="AE434" t="s"/>
      <c r="AF434" t="s"/>
      <c r="AG434" t="s"/>
      <c r="AH434" t="s"/>
      <c r="AI434" t="s"/>
      <c r="AJ434" t="s"/>
      <c r="AK434" t="s">
        <v>73</v>
      </c>
      <c r="AL434" t="s"/>
      <c r="AM434" t="s"/>
      <c r="AN434" t="s"/>
      <c r="AO434" t="s"/>
      <c r="AP434" t="n">
        <v>163</v>
      </c>
      <c r="AQ434" t="s">
        <v>74</v>
      </c>
      <c r="AR434" t="s"/>
      <c r="AS434" t="s"/>
      <c r="AT434" t="s">
        <v>75</v>
      </c>
      <c r="AU434" t="s"/>
      <c r="AV434" t="s"/>
      <c r="AW434" t="s"/>
      <c r="AX434" t="s"/>
      <c r="AY434" t="n">
        <v>10132868</v>
      </c>
      <c r="AZ434" t="s"/>
      <c r="BA434" t="s"/>
      <c r="BB434" t="n">
        <v>182085</v>
      </c>
      <c r="BC434" t="s"/>
      <c r="BD434" t="s"/>
    </row>
    <row r="435" spans="1:56">
      <c r="A435" t="s">
        <v>56</v>
      </c>
      <c r="B435" t="s">
        <v>57</v>
      </c>
      <c r="C435" t="s">
        <v>58</v>
      </c>
      <c r="D435" t="n">
        <v>2</v>
      </c>
      <c r="E435" t="s">
        <v>125</v>
      </c>
      <c r="F435" t="n">
        <v>-1</v>
      </c>
      <c r="G435" t="s">
        <v>60</v>
      </c>
      <c r="H435" t="s">
        <v>61</v>
      </c>
      <c r="I435" t="s"/>
      <c r="J435" t="s">
        <v>62</v>
      </c>
      <c r="K435" t="s"/>
      <c r="L435" t="s">
        <v>63</v>
      </c>
      <c r="M435" t="s"/>
      <c r="N435" t="s">
        <v>78</v>
      </c>
      <c r="O435" t="s">
        <v>65</v>
      </c>
      <c r="P435" t="s">
        <v>125</v>
      </c>
      <c r="Q435" t="s"/>
      <c r="R435" t="s">
        <v>97</v>
      </c>
      <c r="S435" t="s">
        <v>126</v>
      </c>
      <c r="T435" t="s">
        <v>68</v>
      </c>
      <c r="U435" t="s">
        <v>69</v>
      </c>
      <c r="V435" t="s"/>
      <c r="W435" t="s">
        <v>70</v>
      </c>
      <c r="X435" t="s"/>
      <c r="Y435" t="s">
        <v>71</v>
      </c>
      <c r="Z435">
        <f>HYPERLINK("https://hotel-media.eclerx.com/savepage/tk_15481384353613133_sr_1278.html","info")</f>
        <v/>
      </c>
      <c r="AA435" t="n">
        <v>-528802</v>
      </c>
      <c r="AB435" t="s"/>
      <c r="AC435" t="s"/>
      <c r="AD435" t="s">
        <v>72</v>
      </c>
      <c r="AE435" t="s"/>
      <c r="AF435" t="s"/>
      <c r="AG435" t="s"/>
      <c r="AH435" t="s"/>
      <c r="AI435" t="s"/>
      <c r="AJ435" t="s"/>
      <c r="AK435" t="s">
        <v>73</v>
      </c>
      <c r="AL435" t="s"/>
      <c r="AM435" t="s"/>
      <c r="AN435" t="s"/>
      <c r="AO435" t="s"/>
      <c r="AP435" t="n">
        <v>163</v>
      </c>
      <c r="AQ435" t="s">
        <v>74</v>
      </c>
      <c r="AR435" t="s"/>
      <c r="AS435" t="s"/>
      <c r="AT435" t="s">
        <v>75</v>
      </c>
      <c r="AU435" t="s"/>
      <c r="AV435" t="s"/>
      <c r="AW435" t="s"/>
      <c r="AX435" t="s"/>
      <c r="AY435" t="n">
        <v>528802</v>
      </c>
      <c r="AZ435" t="s">
        <v>127</v>
      </c>
      <c r="BA435" t="s"/>
      <c r="BB435" t="n">
        <v>182085</v>
      </c>
      <c r="BC435" t="n">
        <v>46.2083377568079</v>
      </c>
      <c r="BD435" t="n">
        <v>46.2083377568079</v>
      </c>
    </row>
    <row r="436" spans="1:56">
      <c r="A436" t="s">
        <v>56</v>
      </c>
      <c r="B436" t="s">
        <v>57</v>
      </c>
      <c r="C436" t="s">
        <v>58</v>
      </c>
      <c r="D436" t="n">
        <v>2</v>
      </c>
      <c r="E436" t="s">
        <v>437</v>
      </c>
      <c r="F436" t="n">
        <v>-1</v>
      </c>
      <c r="G436" t="s">
        <v>60</v>
      </c>
      <c r="H436" t="s">
        <v>61</v>
      </c>
      <c r="I436" t="s"/>
      <c r="J436" t="s">
        <v>62</v>
      </c>
      <c r="K436" t="s"/>
      <c r="L436" t="s">
        <v>63</v>
      </c>
      <c r="M436" t="s"/>
      <c r="N436" t="s">
        <v>101</v>
      </c>
      <c r="O436" t="s">
        <v>65</v>
      </c>
      <c r="P436" t="s">
        <v>437</v>
      </c>
      <c r="Q436" t="s"/>
      <c r="R436" t="s">
        <v>79</v>
      </c>
      <c r="S436" t="s">
        <v>438</v>
      </c>
      <c r="T436" t="s">
        <v>68</v>
      </c>
      <c r="U436" t="s">
        <v>69</v>
      </c>
      <c r="V436" t="s"/>
      <c r="W436" t="s">
        <v>70</v>
      </c>
      <c r="X436" t="s"/>
      <c r="Y436" t="s">
        <v>71</v>
      </c>
      <c r="Z436">
        <f>HYPERLINK("https://hotel-media.eclerx.com/savepage/tk_15481383751675868_sr_1278.html","info")</f>
        <v/>
      </c>
      <c r="AA436" t="n">
        <v>-10132912</v>
      </c>
      <c r="AB436" t="s"/>
      <c r="AC436" t="s"/>
      <c r="AD436" t="s">
        <v>72</v>
      </c>
      <c r="AE436" t="s"/>
      <c r="AF436" t="s"/>
      <c r="AG436" t="s"/>
      <c r="AH436" t="s"/>
      <c r="AI436" t="s"/>
      <c r="AJ436" t="s"/>
      <c r="AK436" t="s">
        <v>73</v>
      </c>
      <c r="AL436" t="s"/>
      <c r="AM436" t="s"/>
      <c r="AN436" t="s"/>
      <c r="AO436" t="s"/>
      <c r="AP436" t="n">
        <v>71</v>
      </c>
      <c r="AQ436" t="s">
        <v>74</v>
      </c>
      <c r="AR436" t="s"/>
      <c r="AS436" t="s"/>
      <c r="AT436" t="s">
        <v>75</v>
      </c>
      <c r="AU436" t="s"/>
      <c r="AV436" t="s"/>
      <c r="AW436" t="s"/>
      <c r="AX436" t="s"/>
      <c r="AY436" t="n">
        <v>10132912</v>
      </c>
      <c r="AZ436" t="s"/>
      <c r="BA436" t="s"/>
      <c r="BB436" t="n">
        <v>65079</v>
      </c>
      <c r="BC436" t="s"/>
      <c r="BD436" t="s"/>
    </row>
    <row r="437" spans="1:56">
      <c r="A437" t="s">
        <v>56</v>
      </c>
      <c r="B437" t="s">
        <v>57</v>
      </c>
      <c r="C437" t="s">
        <v>58</v>
      </c>
      <c r="D437" t="n">
        <v>2</v>
      </c>
      <c r="E437" t="s">
        <v>437</v>
      </c>
      <c r="F437" t="n">
        <v>-1</v>
      </c>
      <c r="G437" t="s">
        <v>60</v>
      </c>
      <c r="H437" t="s">
        <v>61</v>
      </c>
      <c r="I437" t="s"/>
      <c r="J437" t="s">
        <v>62</v>
      </c>
      <c r="K437" t="s"/>
      <c r="L437" t="s">
        <v>63</v>
      </c>
      <c r="M437" t="s"/>
      <c r="N437" t="s">
        <v>101</v>
      </c>
      <c r="O437" t="s">
        <v>65</v>
      </c>
      <c r="P437" t="s">
        <v>437</v>
      </c>
      <c r="Q437" t="s"/>
      <c r="R437" t="s">
        <v>79</v>
      </c>
      <c r="S437" t="s">
        <v>438</v>
      </c>
      <c r="T437" t="s">
        <v>68</v>
      </c>
      <c r="U437" t="s">
        <v>69</v>
      </c>
      <c r="V437" t="s"/>
      <c r="W437" t="s">
        <v>70</v>
      </c>
      <c r="X437" t="s"/>
      <c r="Y437" t="s">
        <v>71</v>
      </c>
      <c r="Z437">
        <f>HYPERLINK("https://hotel-media.eclerx.com/savepage/tk_15481383751675868_sr_1278.html","info")</f>
        <v/>
      </c>
      <c r="AA437" t="n">
        <v>-528765</v>
      </c>
      <c r="AB437" t="s"/>
      <c r="AC437" t="s"/>
      <c r="AD437" t="s">
        <v>72</v>
      </c>
      <c r="AE437" t="s"/>
      <c r="AF437" t="s"/>
      <c r="AG437" t="s"/>
      <c r="AH437" t="s"/>
      <c r="AI437" t="s"/>
      <c r="AJ437" t="s"/>
      <c r="AK437" t="s">
        <v>73</v>
      </c>
      <c r="AL437" t="s"/>
      <c r="AM437" t="s"/>
      <c r="AN437" t="s"/>
      <c r="AO437" t="s"/>
      <c r="AP437" t="n">
        <v>71</v>
      </c>
      <c r="AQ437" t="s">
        <v>74</v>
      </c>
      <c r="AR437" t="s"/>
      <c r="AS437" t="s"/>
      <c r="AT437" t="s">
        <v>75</v>
      </c>
      <c r="AU437" t="s"/>
      <c r="AV437" t="s"/>
      <c r="AW437" t="s"/>
      <c r="AX437" t="s"/>
      <c r="AY437" t="n">
        <v>528765</v>
      </c>
      <c r="AZ437" t="s">
        <v>439</v>
      </c>
      <c r="BA437" t="s"/>
      <c r="BB437" t="n">
        <v>65079</v>
      </c>
      <c r="BC437" t="n">
        <v>46.2280154232842</v>
      </c>
      <c r="BD437" t="n">
        <v>46.2280154232842</v>
      </c>
    </row>
    <row r="438" spans="1:56">
      <c r="A438" t="s">
        <v>56</v>
      </c>
      <c r="B438" t="s">
        <v>57</v>
      </c>
      <c r="C438" t="s">
        <v>58</v>
      </c>
      <c r="D438" t="n">
        <v>2</v>
      </c>
      <c r="E438" t="s">
        <v>323</v>
      </c>
      <c r="F438" t="n">
        <v>-1</v>
      </c>
      <c r="G438" t="s">
        <v>60</v>
      </c>
      <c r="H438" t="s">
        <v>61</v>
      </c>
      <c r="I438" t="s"/>
      <c r="J438" t="s">
        <v>62</v>
      </c>
      <c r="K438" t="s"/>
      <c r="L438" t="s">
        <v>63</v>
      </c>
      <c r="M438" t="s"/>
      <c r="N438" t="s"/>
      <c r="O438" t="s">
        <v>65</v>
      </c>
      <c r="P438" t="s">
        <v>323</v>
      </c>
      <c r="Q438" t="s"/>
      <c r="R438" t="s">
        <v>97</v>
      </c>
      <c r="S438" t="s"/>
      <c r="T438" t="s"/>
      <c r="U438" t="s">
        <v>69</v>
      </c>
      <c r="V438" t="s"/>
      <c r="W438" t="s">
        <v>70</v>
      </c>
      <c r="X438" t="s"/>
      <c r="Y438" t="s">
        <v>71</v>
      </c>
      <c r="Z438">
        <f>HYPERLINK("https://hotel-media.eclerx.com/savepage/tk_15481383430679343_sr_1278.html","info")</f>
        <v/>
      </c>
      <c r="AA438" t="n">
        <v>-10132759</v>
      </c>
      <c r="AB438" t="s"/>
      <c r="AC438" t="s"/>
      <c r="AD438" t="s">
        <v>72</v>
      </c>
      <c r="AE438" t="s"/>
      <c r="AF438" t="s"/>
      <c r="AG438" t="s"/>
      <c r="AH438" t="s"/>
      <c r="AI438" t="s"/>
      <c r="AJ438" t="s"/>
      <c r="AK438" t="s">
        <v>73</v>
      </c>
      <c r="AL438" t="s"/>
      <c r="AM438" t="s"/>
      <c r="AN438" t="s"/>
      <c r="AO438" t="s"/>
      <c r="AP438" t="n">
        <v>22</v>
      </c>
      <c r="AQ438" t="s">
        <v>74</v>
      </c>
      <c r="AR438" t="s"/>
      <c r="AS438" t="s"/>
      <c r="AT438" t="s">
        <v>75</v>
      </c>
      <c r="AU438" t="s"/>
      <c r="AV438" t="s"/>
      <c r="AW438" t="s"/>
      <c r="AX438" t="s"/>
      <c r="AY438" t="n">
        <v>10132759</v>
      </c>
      <c r="AZ438" t="s"/>
      <c r="BA438" t="s"/>
      <c r="BB438" t="n">
        <v>841160</v>
      </c>
      <c r="BC438" t="s"/>
      <c r="BD438" t="s"/>
    </row>
    <row r="439" spans="1:56">
      <c r="A439" t="s">
        <v>56</v>
      </c>
      <c r="B439" t="s">
        <v>57</v>
      </c>
      <c r="C439" t="s">
        <v>58</v>
      </c>
      <c r="D439" t="n">
        <v>2</v>
      </c>
      <c r="E439" t="s">
        <v>411</v>
      </c>
      <c r="F439" t="n">
        <v>-1</v>
      </c>
      <c r="G439" t="s">
        <v>60</v>
      </c>
      <c r="H439" t="s">
        <v>61</v>
      </c>
      <c r="I439" t="s"/>
      <c r="J439" t="s">
        <v>62</v>
      </c>
      <c r="K439" t="s"/>
      <c r="L439" t="s">
        <v>63</v>
      </c>
      <c r="M439" t="s"/>
      <c r="N439" t="s">
        <v>78</v>
      </c>
      <c r="O439" t="s">
        <v>65</v>
      </c>
      <c r="P439" t="s">
        <v>411</v>
      </c>
      <c r="Q439" t="s"/>
      <c r="R439" t="s">
        <v>79</v>
      </c>
      <c r="S439" t="s">
        <v>412</v>
      </c>
      <c r="T439" t="s">
        <v>68</v>
      </c>
      <c r="U439" t="s">
        <v>69</v>
      </c>
      <c r="V439" t="s"/>
      <c r="W439" t="s">
        <v>70</v>
      </c>
      <c r="X439" t="s"/>
      <c r="Y439" t="s">
        <v>71</v>
      </c>
      <c r="Z439">
        <f>HYPERLINK("https://hotel-media.eclerx.com/savepage/tk_15481383843511105_sr_1278.html","info")</f>
        <v/>
      </c>
      <c r="AA439" t="n">
        <v>-10132843</v>
      </c>
      <c r="AB439" t="s"/>
      <c r="AC439" t="s"/>
      <c r="AD439" t="s">
        <v>72</v>
      </c>
      <c r="AE439" t="s"/>
      <c r="AF439" t="s"/>
      <c r="AG439" t="s"/>
      <c r="AH439" t="s"/>
      <c r="AI439" t="s"/>
      <c r="AJ439" t="s"/>
      <c r="AK439" t="s">
        <v>73</v>
      </c>
      <c r="AL439" t="s"/>
      <c r="AM439" t="s"/>
      <c r="AN439" t="s"/>
      <c r="AO439" t="s"/>
      <c r="AP439" t="n">
        <v>85</v>
      </c>
      <c r="AQ439" t="s">
        <v>74</v>
      </c>
      <c r="AR439" t="s"/>
      <c r="AS439" t="s"/>
      <c r="AT439" t="s">
        <v>75</v>
      </c>
      <c r="AU439" t="s"/>
      <c r="AV439" t="s"/>
      <c r="AW439" t="s"/>
      <c r="AX439" t="s"/>
      <c r="AY439" t="n">
        <v>10132843</v>
      </c>
      <c r="AZ439" t="s"/>
      <c r="BA439" t="s"/>
      <c r="BB439" t="n">
        <v>65250</v>
      </c>
      <c r="BC439" t="s"/>
      <c r="BD439" t="s"/>
    </row>
    <row r="440" spans="1:56">
      <c r="A440" t="s">
        <v>56</v>
      </c>
      <c r="B440" t="s">
        <v>57</v>
      </c>
      <c r="C440" t="s">
        <v>58</v>
      </c>
      <c r="D440" t="n">
        <v>2</v>
      </c>
      <c r="E440" t="s">
        <v>411</v>
      </c>
      <c r="F440" t="n">
        <v>-1</v>
      </c>
      <c r="G440" t="s">
        <v>60</v>
      </c>
      <c r="H440" t="s">
        <v>61</v>
      </c>
      <c r="I440" t="s"/>
      <c r="J440" t="s">
        <v>62</v>
      </c>
      <c r="K440" t="s"/>
      <c r="L440" t="s">
        <v>63</v>
      </c>
      <c r="M440" t="s"/>
      <c r="N440" t="s">
        <v>78</v>
      </c>
      <c r="O440" t="s">
        <v>65</v>
      </c>
      <c r="P440" t="s">
        <v>411</v>
      </c>
      <c r="Q440" t="s"/>
      <c r="R440" t="s">
        <v>79</v>
      </c>
      <c r="S440" t="s">
        <v>412</v>
      </c>
      <c r="T440" t="s">
        <v>68</v>
      </c>
      <c r="U440" t="s">
        <v>69</v>
      </c>
      <c r="V440" t="s"/>
      <c r="W440" t="s">
        <v>70</v>
      </c>
      <c r="X440" t="s"/>
      <c r="Y440" t="s">
        <v>71</v>
      </c>
      <c r="Z440">
        <f>HYPERLINK("https://hotel-media.eclerx.com/savepage/tk_15481383843511105_sr_1278.html","info")</f>
        <v/>
      </c>
      <c r="AA440" t="n">
        <v>-528792</v>
      </c>
      <c r="AB440" t="s"/>
      <c r="AC440" t="s"/>
      <c r="AD440" t="s">
        <v>72</v>
      </c>
      <c r="AE440" t="s"/>
      <c r="AF440" t="s"/>
      <c r="AG440" t="s"/>
      <c r="AH440" t="s"/>
      <c r="AI440" t="s"/>
      <c r="AJ440" t="s"/>
      <c r="AK440" t="s">
        <v>73</v>
      </c>
      <c r="AL440" t="s"/>
      <c r="AM440" t="s"/>
      <c r="AN440" t="s"/>
      <c r="AO440" t="s"/>
      <c r="AP440" t="n">
        <v>85</v>
      </c>
      <c r="AQ440" t="s">
        <v>74</v>
      </c>
      <c r="AR440" t="s"/>
      <c r="AS440" t="s"/>
      <c r="AT440" t="s">
        <v>75</v>
      </c>
      <c r="AU440" t="s"/>
      <c r="AV440" t="s"/>
      <c r="AW440" t="s"/>
      <c r="AX440" t="s"/>
      <c r="AY440" t="n">
        <v>528792</v>
      </c>
      <c r="AZ440" t="s">
        <v>413</v>
      </c>
      <c r="BA440" t="s"/>
      <c r="BB440" t="n">
        <v>65250</v>
      </c>
      <c r="BC440" t="n">
        <v>46.2075006083217</v>
      </c>
      <c r="BD440" t="n">
        <v>46.2075006083217</v>
      </c>
    </row>
    <row r="441" spans="1:56">
      <c r="A441" t="s">
        <v>56</v>
      </c>
      <c r="B441" t="s">
        <v>57</v>
      </c>
      <c r="C441" t="s">
        <v>58</v>
      </c>
      <c r="D441" t="n">
        <v>2</v>
      </c>
      <c r="E441" t="s">
        <v>325</v>
      </c>
      <c r="F441" t="n">
        <v>-1</v>
      </c>
      <c r="G441" t="s">
        <v>60</v>
      </c>
      <c r="H441" t="s">
        <v>61</v>
      </c>
      <c r="I441" t="s"/>
      <c r="J441" t="s">
        <v>62</v>
      </c>
      <c r="K441" t="s"/>
      <c r="L441" t="s">
        <v>63</v>
      </c>
      <c r="M441" t="s"/>
      <c r="N441" t="s">
        <v>78</v>
      </c>
      <c r="O441" t="s">
        <v>65</v>
      </c>
      <c r="P441" t="s">
        <v>325</v>
      </c>
      <c r="Q441" t="s"/>
      <c r="R441" t="s">
        <v>89</v>
      </c>
      <c r="S441" t="s">
        <v>326</v>
      </c>
      <c r="T441" t="s">
        <v>68</v>
      </c>
      <c r="U441" t="s">
        <v>69</v>
      </c>
      <c r="V441" t="s"/>
      <c r="W441" t="s">
        <v>94</v>
      </c>
      <c r="X441" t="s"/>
      <c r="Y441" t="s">
        <v>71</v>
      </c>
      <c r="Z441">
        <f>HYPERLINK("https://hotel-media.eclerx.com/savepage/tk_15481384432216089_sr_1278.html","info")</f>
        <v/>
      </c>
      <c r="AA441" t="n">
        <v>-10132899</v>
      </c>
      <c r="AB441" t="s"/>
      <c r="AC441" t="s"/>
      <c r="AD441" t="s">
        <v>72</v>
      </c>
      <c r="AE441" t="s"/>
      <c r="AF441" t="s"/>
      <c r="AG441" t="s"/>
      <c r="AH441" t="s"/>
      <c r="AI441" t="s"/>
      <c r="AJ441" t="s"/>
      <c r="AK441" t="s">
        <v>73</v>
      </c>
      <c r="AL441" t="s"/>
      <c r="AM441" t="s"/>
      <c r="AN441" t="s"/>
      <c r="AO441" t="s"/>
      <c r="AP441" t="n">
        <v>175</v>
      </c>
      <c r="AQ441" t="s">
        <v>74</v>
      </c>
      <c r="AR441" t="s"/>
      <c r="AS441" t="s"/>
      <c r="AT441" t="s">
        <v>75</v>
      </c>
      <c r="AU441" t="s"/>
      <c r="AV441" t="s"/>
      <c r="AW441" t="s"/>
      <c r="AX441" t="s"/>
      <c r="AY441" t="n">
        <v>10132899</v>
      </c>
      <c r="AZ441" t="s"/>
      <c r="BA441" t="s"/>
      <c r="BB441" t="n">
        <v>65047</v>
      </c>
      <c r="BC441" t="s"/>
      <c r="BD441" t="s"/>
    </row>
    <row r="442" spans="1:56">
      <c r="A442" t="s">
        <v>56</v>
      </c>
      <c r="B442" t="s">
        <v>57</v>
      </c>
      <c r="C442" t="s">
        <v>58</v>
      </c>
      <c r="D442" t="n">
        <v>2</v>
      </c>
      <c r="E442" t="s">
        <v>325</v>
      </c>
      <c r="F442" t="n">
        <v>-1</v>
      </c>
      <c r="G442" t="s">
        <v>60</v>
      </c>
      <c r="H442" t="s">
        <v>61</v>
      </c>
      <c r="I442" t="s"/>
      <c r="J442" t="s">
        <v>62</v>
      </c>
      <c r="K442" t="s"/>
      <c r="L442" t="s">
        <v>63</v>
      </c>
      <c r="M442" t="s"/>
      <c r="N442" t="s">
        <v>78</v>
      </c>
      <c r="O442" t="s">
        <v>65</v>
      </c>
      <c r="P442" t="s">
        <v>325</v>
      </c>
      <c r="Q442" t="s"/>
      <c r="R442" t="s">
        <v>89</v>
      </c>
      <c r="S442" t="s">
        <v>326</v>
      </c>
      <c r="T442" t="s">
        <v>68</v>
      </c>
      <c r="U442" t="s">
        <v>69</v>
      </c>
      <c r="V442" t="s"/>
      <c r="W442" t="s">
        <v>94</v>
      </c>
      <c r="X442" t="s"/>
      <c r="Y442" t="s">
        <v>71</v>
      </c>
      <c r="Z442">
        <f>HYPERLINK("https://hotel-media.eclerx.com/savepage/tk_15481384432216089_sr_1278.html","info")</f>
        <v/>
      </c>
      <c r="AA442" t="n">
        <v>-547257</v>
      </c>
      <c r="AB442" t="s"/>
      <c r="AC442" t="s"/>
      <c r="AD442" t="s">
        <v>72</v>
      </c>
      <c r="AE442" t="s"/>
      <c r="AF442" t="s"/>
      <c r="AG442" t="s"/>
      <c r="AH442" t="s"/>
      <c r="AI442" t="s"/>
      <c r="AJ442" t="s"/>
      <c r="AK442" t="s">
        <v>73</v>
      </c>
      <c r="AL442" t="s"/>
      <c r="AM442" t="s"/>
      <c r="AN442" t="s"/>
      <c r="AO442" t="s"/>
      <c r="AP442" t="n">
        <v>175</v>
      </c>
      <c r="AQ442" t="s">
        <v>74</v>
      </c>
      <c r="AR442" t="s"/>
      <c r="AS442" t="s"/>
      <c r="AT442" t="s">
        <v>75</v>
      </c>
      <c r="AU442" t="s"/>
      <c r="AV442" t="s"/>
      <c r="AW442" t="s"/>
      <c r="AX442" t="s"/>
      <c r="AY442" t="n">
        <v>547257</v>
      </c>
      <c r="AZ442" t="s">
        <v>327</v>
      </c>
      <c r="BA442" t="s"/>
      <c r="BB442" t="n">
        <v>65047</v>
      </c>
      <c r="BC442" t="n">
        <v>46.21262724653419</v>
      </c>
      <c r="BD442" t="n">
        <v>46.21262724653419</v>
      </c>
    </row>
    <row r="443" spans="1:56">
      <c r="A443" t="s">
        <v>56</v>
      </c>
      <c r="B443" t="s">
        <v>57</v>
      </c>
      <c r="C443" t="s">
        <v>58</v>
      </c>
      <c r="D443" t="n">
        <v>2</v>
      </c>
      <c r="E443" t="s">
        <v>383</v>
      </c>
      <c r="F443" t="n">
        <v>-1</v>
      </c>
      <c r="G443" t="s">
        <v>60</v>
      </c>
      <c r="H443" t="s">
        <v>61</v>
      </c>
      <c r="I443" t="s"/>
      <c r="J443" t="s">
        <v>62</v>
      </c>
      <c r="K443" t="s"/>
      <c r="L443" t="s">
        <v>63</v>
      </c>
      <c r="M443" t="s"/>
      <c r="N443" t="s">
        <v>64</v>
      </c>
      <c r="O443" t="s">
        <v>65</v>
      </c>
      <c r="P443" t="s">
        <v>383</v>
      </c>
      <c r="Q443" t="s"/>
      <c r="R443" t="s">
        <v>89</v>
      </c>
      <c r="S443" t="s">
        <v>305</v>
      </c>
      <c r="T443" t="s">
        <v>68</v>
      </c>
      <c r="U443" t="s">
        <v>69</v>
      </c>
      <c r="V443" t="s"/>
      <c r="W443" t="s">
        <v>94</v>
      </c>
      <c r="X443" t="s"/>
      <c r="Y443" t="s">
        <v>71</v>
      </c>
      <c r="Z443">
        <f>HYPERLINK("https://hotel-media.eclerx.com/savepage/tk_15481383555209906_sr_1278.html","info")</f>
        <v/>
      </c>
      <c r="AA443" t="n">
        <v>-10132766</v>
      </c>
      <c r="AB443" t="s"/>
      <c r="AC443" t="s"/>
      <c r="AD443" t="s">
        <v>72</v>
      </c>
      <c r="AE443" t="s"/>
      <c r="AF443" t="s"/>
      <c r="AG443" t="s"/>
      <c r="AH443" t="s"/>
      <c r="AI443" t="s"/>
      <c r="AJ443" t="s"/>
      <c r="AK443" t="s">
        <v>73</v>
      </c>
      <c r="AL443" t="s"/>
      <c r="AM443" t="s"/>
      <c r="AN443" t="s"/>
      <c r="AO443" t="s"/>
      <c r="AP443" t="n">
        <v>41</v>
      </c>
      <c r="AQ443" t="s">
        <v>74</v>
      </c>
      <c r="AR443" t="s"/>
      <c r="AS443" t="s"/>
      <c r="AT443" t="s">
        <v>75</v>
      </c>
      <c r="AU443" t="s"/>
      <c r="AV443" t="s"/>
      <c r="AW443" t="s"/>
      <c r="AX443" t="s"/>
      <c r="AY443" t="n">
        <v>10132766</v>
      </c>
      <c r="AZ443" t="s"/>
      <c r="BA443" t="s"/>
      <c r="BB443" t="n">
        <v>68483</v>
      </c>
      <c r="BC443" t="n">
        <v>0</v>
      </c>
      <c r="BD443" t="n">
        <v>0</v>
      </c>
    </row>
    <row r="444" spans="1:56">
      <c r="A444" t="s">
        <v>56</v>
      </c>
      <c r="B444" t="s">
        <v>57</v>
      </c>
      <c r="C444" t="s">
        <v>58</v>
      </c>
      <c r="D444" t="n">
        <v>2</v>
      </c>
      <c r="E444" t="s">
        <v>289</v>
      </c>
      <c r="F444" t="n">
        <v>-1</v>
      </c>
      <c r="G444" t="s">
        <v>60</v>
      </c>
      <c r="H444" t="s">
        <v>61</v>
      </c>
      <c r="I444" t="s"/>
      <c r="J444" t="s">
        <v>62</v>
      </c>
      <c r="K444" t="s"/>
      <c r="L444" t="s">
        <v>63</v>
      </c>
      <c r="M444" t="s"/>
      <c r="N444" t="s">
        <v>64</v>
      </c>
      <c r="O444" t="s">
        <v>65</v>
      </c>
      <c r="P444" t="s">
        <v>289</v>
      </c>
      <c r="Q444" t="s"/>
      <c r="R444" t="s">
        <v>66</v>
      </c>
      <c r="S444" t="s">
        <v>290</v>
      </c>
      <c r="T444" t="s">
        <v>68</v>
      </c>
      <c r="U444" t="s">
        <v>69</v>
      </c>
      <c r="V444" t="s"/>
      <c r="W444" t="s">
        <v>70</v>
      </c>
      <c r="X444" t="s"/>
      <c r="Y444" t="s">
        <v>71</v>
      </c>
      <c r="Z444">
        <f>HYPERLINK("https://hotel-media.eclerx.com/savepage/tk_15481384969701886_sr_1278.html","info")</f>
        <v/>
      </c>
      <c r="AA444" t="n">
        <v>-10132827</v>
      </c>
      <c r="AB444" t="s"/>
      <c r="AC444" t="s"/>
      <c r="AD444" t="s">
        <v>72</v>
      </c>
      <c r="AE444" t="s"/>
      <c r="AF444" t="s"/>
      <c r="AG444" t="s"/>
      <c r="AH444" t="s"/>
      <c r="AI444" t="s"/>
      <c r="AJ444" t="s"/>
      <c r="AK444" t="s">
        <v>73</v>
      </c>
      <c r="AL444" t="s"/>
      <c r="AM444" t="s"/>
      <c r="AN444" t="s"/>
      <c r="AO444" t="s"/>
      <c r="AP444" t="n">
        <v>257</v>
      </c>
      <c r="AQ444" t="s">
        <v>74</v>
      </c>
      <c r="AR444" t="s"/>
      <c r="AS444" t="s"/>
      <c r="AT444" t="s">
        <v>75</v>
      </c>
      <c r="AU444" t="s"/>
      <c r="AV444" t="s"/>
      <c r="AW444" t="s"/>
      <c r="AX444" t="s"/>
      <c r="AY444" t="n">
        <v>10132827</v>
      </c>
      <c r="AZ444" t="s"/>
      <c r="BA444" t="s"/>
      <c r="BB444" t="n">
        <v>544441</v>
      </c>
      <c r="BC444" t="s"/>
      <c r="BD444" t="s"/>
    </row>
    <row r="445" spans="1:56">
      <c r="A445" t="s">
        <v>56</v>
      </c>
      <c r="B445" t="s">
        <v>57</v>
      </c>
      <c r="C445" t="s">
        <v>58</v>
      </c>
      <c r="D445" t="n">
        <v>2</v>
      </c>
      <c r="E445" t="s">
        <v>289</v>
      </c>
      <c r="F445" t="n">
        <v>-1</v>
      </c>
      <c r="G445" t="s">
        <v>60</v>
      </c>
      <c r="H445" t="s">
        <v>61</v>
      </c>
      <c r="I445" t="s"/>
      <c r="J445" t="s">
        <v>62</v>
      </c>
      <c r="K445" t="s"/>
      <c r="L445" t="s">
        <v>63</v>
      </c>
      <c r="M445" t="s"/>
      <c r="N445" t="s">
        <v>64</v>
      </c>
      <c r="O445" t="s">
        <v>65</v>
      </c>
      <c r="P445" t="s">
        <v>289</v>
      </c>
      <c r="Q445" t="s"/>
      <c r="R445" t="s">
        <v>66</v>
      </c>
      <c r="S445" t="s">
        <v>290</v>
      </c>
      <c r="T445" t="s">
        <v>68</v>
      </c>
      <c r="U445" t="s">
        <v>69</v>
      </c>
      <c r="V445" t="s"/>
      <c r="W445" t="s">
        <v>70</v>
      </c>
      <c r="X445" t="s"/>
      <c r="Y445" t="s">
        <v>71</v>
      </c>
      <c r="Z445">
        <f>HYPERLINK("https://hotel-media.eclerx.com/savepage/tk_15481384969701886_sr_1278.html","info")</f>
        <v/>
      </c>
      <c r="AA445" t="n">
        <v>-1379565</v>
      </c>
      <c r="AB445" t="s"/>
      <c r="AC445" t="s"/>
      <c r="AD445" t="s">
        <v>72</v>
      </c>
      <c r="AE445" t="s"/>
      <c r="AF445" t="s"/>
      <c r="AG445" t="s"/>
      <c r="AH445" t="s"/>
      <c r="AI445" t="s"/>
      <c r="AJ445" t="s"/>
      <c r="AK445" t="s">
        <v>73</v>
      </c>
      <c r="AL445" t="s"/>
      <c r="AM445" t="s"/>
      <c r="AN445" t="s"/>
      <c r="AO445" t="s"/>
      <c r="AP445" t="n">
        <v>257</v>
      </c>
      <c r="AQ445" t="s">
        <v>74</v>
      </c>
      <c r="AR445" t="s"/>
      <c r="AS445" t="s"/>
      <c r="AT445" t="s">
        <v>75</v>
      </c>
      <c r="AU445" t="s"/>
      <c r="AV445" t="s"/>
      <c r="AW445" t="s"/>
      <c r="AX445" t="s"/>
      <c r="AY445" t="n">
        <v>1379565</v>
      </c>
      <c r="AZ445" t="s">
        <v>291</v>
      </c>
      <c r="BA445" t="s"/>
      <c r="BB445" t="n">
        <v>544441</v>
      </c>
      <c r="BC445" t="n">
        <v>46.2069972</v>
      </c>
      <c r="BD445" t="n">
        <v>46.2069972</v>
      </c>
    </row>
    <row r="446" spans="1:56">
      <c r="A446" t="s">
        <v>56</v>
      </c>
      <c r="B446" t="s">
        <v>57</v>
      </c>
      <c r="C446" t="s">
        <v>58</v>
      </c>
      <c r="D446" t="n">
        <v>2</v>
      </c>
      <c r="E446" t="s">
        <v>346</v>
      </c>
      <c r="F446" t="n">
        <v>-1</v>
      </c>
      <c r="G446" t="s">
        <v>60</v>
      </c>
      <c r="H446" t="s">
        <v>61</v>
      </c>
      <c r="I446" t="s"/>
      <c r="J446" t="s">
        <v>62</v>
      </c>
      <c r="K446" t="s"/>
      <c r="L446" t="s">
        <v>63</v>
      </c>
      <c r="M446" t="s"/>
      <c r="N446" t="s">
        <v>64</v>
      </c>
      <c r="O446" t="s">
        <v>65</v>
      </c>
      <c r="P446" t="s">
        <v>346</v>
      </c>
      <c r="Q446" t="s"/>
      <c r="R446" t="s">
        <v>79</v>
      </c>
      <c r="S446" t="s">
        <v>347</v>
      </c>
      <c r="T446" t="s">
        <v>68</v>
      </c>
      <c r="U446" t="s">
        <v>69</v>
      </c>
      <c r="V446" t="s"/>
      <c r="W446" t="s">
        <v>70</v>
      </c>
      <c r="X446" t="s"/>
      <c r="Y446" t="s">
        <v>71</v>
      </c>
      <c r="Z446">
        <f>HYPERLINK("https://hotel-media.eclerx.com/savepage/tk_15481384727150943_sr_1278.html","info")</f>
        <v/>
      </c>
      <c r="AA446" t="n">
        <v>-10132914</v>
      </c>
      <c r="AB446" t="s"/>
      <c r="AC446" t="s"/>
      <c r="AD446" t="s">
        <v>72</v>
      </c>
      <c r="AE446" t="s"/>
      <c r="AF446" t="s"/>
      <c r="AG446" t="s"/>
      <c r="AH446" t="s"/>
      <c r="AI446" t="s"/>
      <c r="AJ446" t="s"/>
      <c r="AK446" t="s">
        <v>73</v>
      </c>
      <c r="AL446" t="s"/>
      <c r="AM446" t="s"/>
      <c r="AN446" t="s"/>
      <c r="AO446" t="s"/>
      <c r="AP446" t="n">
        <v>220</v>
      </c>
      <c r="AQ446" t="s">
        <v>74</v>
      </c>
      <c r="AR446" t="s"/>
      <c r="AS446" t="s"/>
      <c r="AT446" t="s">
        <v>75</v>
      </c>
      <c r="AU446" t="s"/>
      <c r="AV446" t="s"/>
      <c r="AW446" t="s"/>
      <c r="AX446" t="s"/>
      <c r="AY446" t="n">
        <v>10132914</v>
      </c>
      <c r="AZ446" t="s"/>
      <c r="BA446" t="s"/>
      <c r="BB446" t="n">
        <v>69759</v>
      </c>
      <c r="BC446" t="s"/>
      <c r="BD446" t="s"/>
    </row>
    <row r="447" spans="1:56">
      <c r="A447" t="s">
        <v>56</v>
      </c>
      <c r="B447" t="s">
        <v>57</v>
      </c>
      <c r="C447" t="s">
        <v>58</v>
      </c>
      <c r="D447" t="n">
        <v>2</v>
      </c>
      <c r="E447" t="s">
        <v>346</v>
      </c>
      <c r="F447" t="n">
        <v>-1</v>
      </c>
      <c r="G447" t="s">
        <v>60</v>
      </c>
      <c r="H447" t="s">
        <v>61</v>
      </c>
      <c r="I447" t="s"/>
      <c r="J447" t="s">
        <v>62</v>
      </c>
      <c r="K447" t="s"/>
      <c r="L447" t="s">
        <v>63</v>
      </c>
      <c r="M447" t="s"/>
      <c r="N447" t="s">
        <v>64</v>
      </c>
      <c r="O447" t="s">
        <v>65</v>
      </c>
      <c r="P447" t="s">
        <v>346</v>
      </c>
      <c r="Q447" t="s"/>
      <c r="R447" t="s">
        <v>79</v>
      </c>
      <c r="S447" t="s">
        <v>347</v>
      </c>
      <c r="T447" t="s">
        <v>68</v>
      </c>
      <c r="U447" t="s">
        <v>69</v>
      </c>
      <c r="V447" t="s"/>
      <c r="W447" t="s">
        <v>70</v>
      </c>
      <c r="X447" t="s"/>
      <c r="Y447" t="s">
        <v>71</v>
      </c>
      <c r="Z447">
        <f>HYPERLINK("https://hotel-media.eclerx.com/savepage/tk_15481384727150943_sr_1278.html","info")</f>
        <v/>
      </c>
      <c r="AA447" t="n">
        <v>-528816</v>
      </c>
      <c r="AB447" t="s"/>
      <c r="AC447" t="s"/>
      <c r="AD447" t="s">
        <v>72</v>
      </c>
      <c r="AE447" t="s"/>
      <c r="AF447" t="s"/>
      <c r="AG447" t="s"/>
      <c r="AH447" t="s"/>
      <c r="AI447" t="s"/>
      <c r="AJ447" t="s"/>
      <c r="AK447" t="s">
        <v>73</v>
      </c>
      <c r="AL447" t="s"/>
      <c r="AM447" t="s"/>
      <c r="AN447" t="s"/>
      <c r="AO447" t="s"/>
      <c r="AP447" t="n">
        <v>220</v>
      </c>
      <c r="AQ447" t="s">
        <v>74</v>
      </c>
      <c r="AR447" t="s"/>
      <c r="AS447" t="s"/>
      <c r="AT447" t="s">
        <v>75</v>
      </c>
      <c r="AU447" t="s"/>
      <c r="AV447" t="s"/>
      <c r="AW447" t="s"/>
      <c r="AX447" t="s"/>
      <c r="AY447" t="n">
        <v>528816</v>
      </c>
      <c r="AZ447" t="s">
        <v>337</v>
      </c>
      <c r="BA447" t="s"/>
      <c r="BB447" t="n">
        <v>69759</v>
      </c>
      <c r="BC447" t="n">
        <v>46.21147370185233</v>
      </c>
      <c r="BD447" t="n">
        <v>46.21147370185233</v>
      </c>
    </row>
    <row r="448" spans="1:56">
      <c r="A448" t="s">
        <v>56</v>
      </c>
      <c r="B448" t="s">
        <v>57</v>
      </c>
      <c r="C448" t="s">
        <v>58</v>
      </c>
      <c r="D448" t="n">
        <v>2</v>
      </c>
      <c r="E448" t="s">
        <v>91</v>
      </c>
      <c r="F448" t="n">
        <v>-1</v>
      </c>
      <c r="G448" t="s">
        <v>60</v>
      </c>
      <c r="H448" t="s">
        <v>61</v>
      </c>
      <c r="I448" t="s"/>
      <c r="J448" t="s">
        <v>62</v>
      </c>
      <c r="K448" t="s"/>
      <c r="L448" t="s">
        <v>63</v>
      </c>
      <c r="M448" t="s"/>
      <c r="N448" t="s">
        <v>92</v>
      </c>
      <c r="O448" t="s">
        <v>65</v>
      </c>
      <c r="P448" t="s">
        <v>91</v>
      </c>
      <c r="Q448" t="s"/>
      <c r="R448" t="s">
        <v>79</v>
      </c>
      <c r="S448" t="s">
        <v>93</v>
      </c>
      <c r="T448" t="s">
        <v>68</v>
      </c>
      <c r="U448" t="s">
        <v>69</v>
      </c>
      <c r="V448" t="s"/>
      <c r="W448" t="s">
        <v>94</v>
      </c>
      <c r="X448" t="s"/>
      <c r="Y448" t="s">
        <v>71</v>
      </c>
      <c r="Z448">
        <f>HYPERLINK("https://hotel-media.eclerx.com/savepage/tk_1548138489083306_sr_1278.html","info")</f>
        <v/>
      </c>
      <c r="AA448" t="n">
        <v>-10132937</v>
      </c>
      <c r="AB448" t="s"/>
      <c r="AC448" t="s"/>
      <c r="AD448" t="s">
        <v>72</v>
      </c>
      <c r="AE448" t="s"/>
      <c r="AF448" t="s"/>
      <c r="AG448" t="s"/>
      <c r="AH448" t="s"/>
      <c r="AI448" t="s"/>
      <c r="AJ448" t="s"/>
      <c r="AK448" t="s">
        <v>73</v>
      </c>
      <c r="AL448" t="s"/>
      <c r="AM448" t="s"/>
      <c r="AN448" t="s"/>
      <c r="AO448" t="s"/>
      <c r="AP448" t="n">
        <v>245</v>
      </c>
      <c r="AQ448" t="s">
        <v>74</v>
      </c>
      <c r="AR448" t="s"/>
      <c r="AS448" t="s"/>
      <c r="AT448" t="s">
        <v>75</v>
      </c>
      <c r="AU448" t="s"/>
      <c r="AV448" t="s"/>
      <c r="AW448" t="s"/>
      <c r="AX448" t="s"/>
      <c r="AY448" t="n">
        <v>10132937</v>
      </c>
      <c r="AZ448" t="s"/>
      <c r="BA448" t="s"/>
      <c r="BB448" t="n">
        <v>768617</v>
      </c>
      <c r="BC448" t="s"/>
      <c r="BD448" t="s"/>
    </row>
    <row r="449" spans="1:56">
      <c r="A449" t="s">
        <v>56</v>
      </c>
      <c r="B449" t="s">
        <v>57</v>
      </c>
      <c r="C449" t="s">
        <v>58</v>
      </c>
      <c r="D449" t="n">
        <v>2</v>
      </c>
      <c r="E449" t="s">
        <v>91</v>
      </c>
      <c r="F449" t="n">
        <v>-1</v>
      </c>
      <c r="G449" t="s">
        <v>60</v>
      </c>
      <c r="H449" t="s">
        <v>61</v>
      </c>
      <c r="I449" t="s"/>
      <c r="J449" t="s">
        <v>62</v>
      </c>
      <c r="K449" t="s"/>
      <c r="L449" t="s">
        <v>63</v>
      </c>
      <c r="M449" t="s"/>
      <c r="N449" t="s">
        <v>92</v>
      </c>
      <c r="O449" t="s">
        <v>65</v>
      </c>
      <c r="P449" t="s">
        <v>91</v>
      </c>
      <c r="Q449" t="s"/>
      <c r="R449" t="s">
        <v>79</v>
      </c>
      <c r="S449" t="s">
        <v>93</v>
      </c>
      <c r="T449" t="s">
        <v>68</v>
      </c>
      <c r="U449" t="s">
        <v>69</v>
      </c>
      <c r="V449" t="s"/>
      <c r="W449" t="s">
        <v>94</v>
      </c>
      <c r="X449" t="s"/>
      <c r="Y449" t="s">
        <v>71</v>
      </c>
      <c r="Z449">
        <f>HYPERLINK("https://hotel-media.eclerx.com/savepage/tk_1548138489083306_sr_1278.html","info")</f>
        <v/>
      </c>
      <c r="AA449" t="n">
        <v>-2119458</v>
      </c>
      <c r="AB449" t="s"/>
      <c r="AC449" t="s"/>
      <c r="AD449" t="s">
        <v>72</v>
      </c>
      <c r="AE449" t="s"/>
      <c r="AF449" t="s"/>
      <c r="AG449" t="s"/>
      <c r="AH449" t="s"/>
      <c r="AI449" t="s"/>
      <c r="AJ449" t="s"/>
      <c r="AK449" t="s">
        <v>73</v>
      </c>
      <c r="AL449" t="s"/>
      <c r="AM449" t="s"/>
      <c r="AN449" t="s"/>
      <c r="AO449" t="s"/>
      <c r="AP449" t="n">
        <v>245</v>
      </c>
      <c r="AQ449" t="s">
        <v>74</v>
      </c>
      <c r="AR449" t="s"/>
      <c r="AS449" t="s"/>
      <c r="AT449" t="s">
        <v>75</v>
      </c>
      <c r="AU449" t="s"/>
      <c r="AV449" t="s"/>
      <c r="AW449" t="s"/>
      <c r="AX449" t="s"/>
      <c r="AY449" t="n">
        <v>2119458</v>
      </c>
      <c r="AZ449" t="s">
        <v>95</v>
      </c>
      <c r="BA449" t="s"/>
      <c r="BB449" t="n">
        <v>768617</v>
      </c>
      <c r="BC449" t="n">
        <v>46.18033327196584</v>
      </c>
      <c r="BD449" t="n">
        <v>46.18033327196584</v>
      </c>
    </row>
    <row r="450" spans="1:56">
      <c r="A450" t="s">
        <v>56</v>
      </c>
      <c r="B450" t="s">
        <v>57</v>
      </c>
      <c r="C450" t="s">
        <v>58</v>
      </c>
      <c r="D450" t="n">
        <v>2</v>
      </c>
      <c r="E450" t="s">
        <v>153</v>
      </c>
      <c r="F450" t="n">
        <v>-1</v>
      </c>
      <c r="G450" t="s">
        <v>60</v>
      </c>
      <c r="H450" t="s">
        <v>61</v>
      </c>
      <c r="I450" t="s"/>
      <c r="J450" t="s">
        <v>62</v>
      </c>
      <c r="K450" t="s"/>
      <c r="L450" t="s">
        <v>63</v>
      </c>
      <c r="M450" t="s"/>
      <c r="N450" t="s">
        <v>64</v>
      </c>
      <c r="O450" t="s">
        <v>65</v>
      </c>
      <c r="P450" t="s">
        <v>153</v>
      </c>
      <c r="Q450" t="s"/>
      <c r="R450" t="s">
        <v>97</v>
      </c>
      <c r="S450" t="s">
        <v>154</v>
      </c>
      <c r="T450" t="s">
        <v>68</v>
      </c>
      <c r="U450" t="s">
        <v>69</v>
      </c>
      <c r="V450" t="s"/>
      <c r="W450" t="s">
        <v>70</v>
      </c>
      <c r="X450" t="s"/>
      <c r="Y450" t="s">
        <v>71</v>
      </c>
      <c r="Z450">
        <f>HYPERLINK("https://hotel-media.eclerx.com/savepage/tk_15481383404501176_sr_1278.html","info")</f>
        <v/>
      </c>
      <c r="AA450" t="n">
        <v>-10132856</v>
      </c>
      <c r="AB450" t="s"/>
      <c r="AC450" t="s"/>
      <c r="AD450" t="s">
        <v>72</v>
      </c>
      <c r="AE450" t="s"/>
      <c r="AF450" t="s"/>
      <c r="AG450" t="s"/>
      <c r="AH450" t="s"/>
      <c r="AI450" t="s"/>
      <c r="AJ450" t="s"/>
      <c r="AK450" t="s">
        <v>73</v>
      </c>
      <c r="AL450" t="s"/>
      <c r="AM450" t="s"/>
      <c r="AN450" t="s"/>
      <c r="AO450" t="s"/>
      <c r="AP450" t="n">
        <v>18</v>
      </c>
      <c r="AQ450" t="s">
        <v>74</v>
      </c>
      <c r="AR450" t="s"/>
      <c r="AS450" t="s"/>
      <c r="AT450" t="s">
        <v>75</v>
      </c>
      <c r="AU450" t="s"/>
      <c r="AV450" t="s"/>
      <c r="AW450" t="s"/>
      <c r="AX450" t="s"/>
      <c r="AY450" t="n">
        <v>10132856</v>
      </c>
      <c r="AZ450" t="s"/>
      <c r="BA450" t="s"/>
      <c r="BB450" t="n">
        <v>452607</v>
      </c>
      <c r="BC450" t="s"/>
      <c r="BD450" t="s"/>
    </row>
    <row r="451" spans="1:56">
      <c r="A451" t="s">
        <v>56</v>
      </c>
      <c r="B451" t="s">
        <v>57</v>
      </c>
      <c r="C451" t="s">
        <v>58</v>
      </c>
      <c r="D451" t="n">
        <v>2</v>
      </c>
      <c r="E451" t="s">
        <v>153</v>
      </c>
      <c r="F451" t="n">
        <v>-1</v>
      </c>
      <c r="G451" t="s">
        <v>60</v>
      </c>
      <c r="H451" t="s">
        <v>61</v>
      </c>
      <c r="I451" t="s"/>
      <c r="J451" t="s">
        <v>62</v>
      </c>
      <c r="K451" t="s"/>
      <c r="L451" t="s">
        <v>63</v>
      </c>
      <c r="M451" t="s"/>
      <c r="N451" t="s">
        <v>64</v>
      </c>
      <c r="O451" t="s">
        <v>65</v>
      </c>
      <c r="P451" t="s">
        <v>153</v>
      </c>
      <c r="Q451" t="s"/>
      <c r="R451" t="s">
        <v>97</v>
      </c>
      <c r="S451" t="s">
        <v>154</v>
      </c>
      <c r="T451" t="s">
        <v>68</v>
      </c>
      <c r="U451" t="s">
        <v>69</v>
      </c>
      <c r="V451" t="s"/>
      <c r="W451" t="s">
        <v>70</v>
      </c>
      <c r="X451" t="s"/>
      <c r="Y451" t="s">
        <v>71</v>
      </c>
      <c r="Z451">
        <f>HYPERLINK("https://hotel-media.eclerx.com/savepage/tk_15481383404501176_sr_1278.html","info")</f>
        <v/>
      </c>
      <c r="AA451" t="n">
        <v>-6167237</v>
      </c>
      <c r="AB451" t="s"/>
      <c r="AC451" t="s"/>
      <c r="AD451" t="s">
        <v>72</v>
      </c>
      <c r="AE451" t="s"/>
      <c r="AF451" t="s"/>
      <c r="AG451" t="s"/>
      <c r="AH451" t="s"/>
      <c r="AI451" t="s"/>
      <c r="AJ451" t="s"/>
      <c r="AK451" t="s">
        <v>73</v>
      </c>
      <c r="AL451" t="s"/>
      <c r="AM451" t="s"/>
      <c r="AN451" t="s"/>
      <c r="AO451" t="s"/>
      <c r="AP451" t="n">
        <v>18</v>
      </c>
      <c r="AQ451" t="s">
        <v>74</v>
      </c>
      <c r="AR451" t="s"/>
      <c r="AS451" t="s"/>
      <c r="AT451" t="s">
        <v>75</v>
      </c>
      <c r="AU451" t="s"/>
      <c r="AV451" t="s"/>
      <c r="AW451" t="s"/>
      <c r="AX451" t="s"/>
      <c r="AY451" t="n">
        <v>6167237</v>
      </c>
      <c r="AZ451" t="s"/>
      <c r="BA451" t="s"/>
      <c r="BB451" t="n">
        <v>452607</v>
      </c>
      <c r="BC451" t="n">
        <v>46.2770295027525</v>
      </c>
      <c r="BD451" t="n">
        <v>46.2770295027525</v>
      </c>
    </row>
    <row r="452" spans="1:56">
      <c r="A452" t="s">
        <v>56</v>
      </c>
      <c r="B452" t="s">
        <v>57</v>
      </c>
      <c r="C452" t="s">
        <v>58</v>
      </c>
      <c r="D452" t="n">
        <v>2</v>
      </c>
      <c r="E452" t="s">
        <v>236</v>
      </c>
      <c r="F452" t="n">
        <v>-1</v>
      </c>
      <c r="G452" t="s">
        <v>60</v>
      </c>
      <c r="H452" t="s">
        <v>61</v>
      </c>
      <c r="I452" t="s"/>
      <c r="J452" t="s">
        <v>62</v>
      </c>
      <c r="K452" t="s"/>
      <c r="L452" t="s">
        <v>63</v>
      </c>
      <c r="M452" t="s"/>
      <c r="N452" t="s">
        <v>64</v>
      </c>
      <c r="O452" t="s">
        <v>65</v>
      </c>
      <c r="P452" t="s">
        <v>236</v>
      </c>
      <c r="Q452" t="s"/>
      <c r="R452" t="s">
        <v>63</v>
      </c>
      <c r="S452" t="s">
        <v>237</v>
      </c>
      <c r="T452" t="s">
        <v>68</v>
      </c>
      <c r="U452" t="s">
        <v>69</v>
      </c>
      <c r="V452" t="s"/>
      <c r="W452" t="s">
        <v>70</v>
      </c>
      <c r="X452" t="s"/>
      <c r="Y452" t="s">
        <v>71</v>
      </c>
      <c r="Z452">
        <f>HYPERLINK("https://hotel-media.eclerx.com/savepage/tk_1548138513328292_sr_1278.html","info")</f>
        <v/>
      </c>
      <c r="AA452" t="n">
        <v>-2602626</v>
      </c>
      <c r="AB452" t="s"/>
      <c r="AC452" t="s"/>
      <c r="AD452" t="s">
        <v>72</v>
      </c>
      <c r="AE452" t="s"/>
      <c r="AF452" t="s"/>
      <c r="AG452" t="s"/>
      <c r="AH452" t="s"/>
      <c r="AI452" t="s"/>
      <c r="AJ452" t="s"/>
      <c r="AK452" t="s">
        <v>73</v>
      </c>
      <c r="AL452" t="s"/>
      <c r="AM452" t="s"/>
      <c r="AN452" t="s"/>
      <c r="AO452" t="s"/>
      <c r="AP452" t="n">
        <v>282</v>
      </c>
      <c r="AQ452" t="s">
        <v>74</v>
      </c>
      <c r="AR452" t="s"/>
      <c r="AS452" t="s"/>
      <c r="AT452" t="s">
        <v>75</v>
      </c>
      <c r="AU452" t="s"/>
      <c r="AV452" t="s"/>
      <c r="AW452" t="s"/>
      <c r="AX452" t="s"/>
      <c r="AY452" t="n">
        <v>2602626</v>
      </c>
      <c r="AZ452" t="s">
        <v>238</v>
      </c>
      <c r="BA452" t="s"/>
      <c r="BB452" t="n">
        <v>1681757</v>
      </c>
      <c r="BC452" t="n">
        <v>46.16823806525914</v>
      </c>
      <c r="BD452" t="n">
        <v>46.16823806525914</v>
      </c>
    </row>
    <row r="453" spans="1:56">
      <c r="A453" t="s">
        <v>56</v>
      </c>
      <c r="B453" t="s">
        <v>57</v>
      </c>
      <c r="C453" t="s">
        <v>58</v>
      </c>
      <c r="D453" t="n">
        <v>2</v>
      </c>
      <c r="E453" t="s">
        <v>236</v>
      </c>
      <c r="F453" t="n">
        <v>-1</v>
      </c>
      <c r="G453" t="s">
        <v>60</v>
      </c>
      <c r="H453" t="s">
        <v>61</v>
      </c>
      <c r="I453" t="s"/>
      <c r="J453" t="s">
        <v>62</v>
      </c>
      <c r="K453" t="s"/>
      <c r="L453" t="s">
        <v>63</v>
      </c>
      <c r="M453" t="s"/>
      <c r="N453" t="s">
        <v>64</v>
      </c>
      <c r="O453" t="s">
        <v>65</v>
      </c>
      <c r="P453" t="s">
        <v>236</v>
      </c>
      <c r="Q453" t="s"/>
      <c r="R453" t="s">
        <v>63</v>
      </c>
      <c r="S453" t="s">
        <v>237</v>
      </c>
      <c r="T453" t="s">
        <v>68</v>
      </c>
      <c r="U453" t="s">
        <v>69</v>
      </c>
      <c r="V453" t="s"/>
      <c r="W453" t="s">
        <v>70</v>
      </c>
      <c r="X453" t="s"/>
      <c r="Y453" t="s">
        <v>71</v>
      </c>
      <c r="Z453">
        <f>HYPERLINK("https://hotel-media.eclerx.com/savepage/tk_1548138513328292_sr_1278.html","info")</f>
        <v/>
      </c>
      <c r="AA453" t="n">
        <v>-10132907</v>
      </c>
      <c r="AB453" t="s"/>
      <c r="AC453" t="s"/>
      <c r="AD453" t="s">
        <v>72</v>
      </c>
      <c r="AE453" t="s"/>
      <c r="AF453" t="s"/>
      <c r="AG453" t="s"/>
      <c r="AH453" t="s"/>
      <c r="AI453" t="s"/>
      <c r="AJ453" t="s"/>
      <c r="AK453" t="s">
        <v>73</v>
      </c>
      <c r="AL453" t="s"/>
      <c r="AM453" t="s"/>
      <c r="AN453" t="s"/>
      <c r="AO453" t="s"/>
      <c r="AP453" t="n">
        <v>282</v>
      </c>
      <c r="AQ453" t="s">
        <v>74</v>
      </c>
      <c r="AR453" t="s"/>
      <c r="AS453" t="s"/>
      <c r="AT453" t="s">
        <v>75</v>
      </c>
      <c r="AU453" t="s"/>
      <c r="AV453" t="s"/>
      <c r="AW453" t="s"/>
      <c r="AX453" t="s"/>
      <c r="AY453" t="n">
        <v>10132907</v>
      </c>
      <c r="AZ453" t="s"/>
      <c r="BA453" t="s"/>
      <c r="BB453" t="n">
        <v>1681757</v>
      </c>
      <c r="BC453" t="s"/>
      <c r="BD453" t="s"/>
    </row>
    <row r="454" spans="1:56">
      <c r="A454" t="s">
        <v>56</v>
      </c>
      <c r="B454" t="s">
        <v>57</v>
      </c>
      <c r="C454" t="s">
        <v>58</v>
      </c>
      <c r="D454" t="n">
        <v>2</v>
      </c>
      <c r="E454" t="s">
        <v>402</v>
      </c>
      <c r="F454" t="n">
        <v>-1</v>
      </c>
      <c r="G454" t="s">
        <v>60</v>
      </c>
      <c r="H454" t="s">
        <v>61</v>
      </c>
      <c r="I454" t="s"/>
      <c r="J454" t="s">
        <v>62</v>
      </c>
      <c r="K454" t="s"/>
      <c r="L454" t="s">
        <v>63</v>
      </c>
      <c r="M454" t="s"/>
      <c r="N454" t="s"/>
      <c r="O454" t="s">
        <v>65</v>
      </c>
      <c r="P454" t="s">
        <v>402</v>
      </c>
      <c r="Q454" t="s"/>
      <c r="R454" t="s">
        <v>63</v>
      </c>
      <c r="S454" t="s"/>
      <c r="T454" t="s"/>
      <c r="U454" t="s">
        <v>69</v>
      </c>
      <c r="V454" t="s"/>
      <c r="W454" t="s">
        <v>70</v>
      </c>
      <c r="X454" t="s"/>
      <c r="Y454" t="s">
        <v>71</v>
      </c>
      <c r="Z454">
        <f>HYPERLINK("https://hotel-media.eclerx.com/savepage/tk_15481385172386236_sr_1278.html","info")</f>
        <v/>
      </c>
      <c r="AA454" t="n">
        <v>-5148973</v>
      </c>
      <c r="AB454" t="s"/>
      <c r="AC454" t="s"/>
      <c r="AD454" t="s">
        <v>72</v>
      </c>
      <c r="AE454" t="s"/>
      <c r="AF454" t="s"/>
      <c r="AG454" t="s"/>
      <c r="AH454" t="s"/>
      <c r="AI454" t="s"/>
      <c r="AJ454" t="s"/>
      <c r="AK454" t="s">
        <v>73</v>
      </c>
      <c r="AL454" t="s"/>
      <c r="AM454" t="s"/>
      <c r="AN454" t="s"/>
      <c r="AO454" t="s"/>
      <c r="AP454" t="n">
        <v>288</v>
      </c>
      <c r="AQ454" t="s">
        <v>74</v>
      </c>
      <c r="AR454" t="s"/>
      <c r="AS454" t="s"/>
      <c r="AT454" t="s">
        <v>75</v>
      </c>
      <c r="AU454" t="s"/>
      <c r="AV454" t="s"/>
      <c r="AW454" t="s"/>
      <c r="AX454" t="s"/>
      <c r="AY454" t="n">
        <v>5148973</v>
      </c>
      <c r="AZ454" t="s">
        <v>403</v>
      </c>
      <c r="BA454" t="s"/>
      <c r="BB454" t="n">
        <v>1135674</v>
      </c>
      <c r="BC454" t="n">
        <v>46.2110189804293</v>
      </c>
      <c r="BD454" t="n">
        <v>46.2110189804293</v>
      </c>
    </row>
    <row r="455" spans="1:56">
      <c r="A455" t="s">
        <v>56</v>
      </c>
      <c r="B455" t="s">
        <v>57</v>
      </c>
      <c r="C455" t="s">
        <v>58</v>
      </c>
      <c r="D455" t="n">
        <v>2</v>
      </c>
      <c r="E455" t="s">
        <v>363</v>
      </c>
      <c r="F455" t="n">
        <v>-1</v>
      </c>
      <c r="G455" t="s">
        <v>60</v>
      </c>
      <c r="H455" t="s">
        <v>61</v>
      </c>
      <c r="I455" t="s"/>
      <c r="J455" t="s">
        <v>62</v>
      </c>
      <c r="K455" t="s"/>
      <c r="L455" t="s">
        <v>63</v>
      </c>
      <c r="M455" t="s"/>
      <c r="N455" t="s">
        <v>83</v>
      </c>
      <c r="O455" t="s">
        <v>65</v>
      </c>
      <c r="P455" t="s">
        <v>363</v>
      </c>
      <c r="Q455" t="s"/>
      <c r="R455" t="s">
        <v>63</v>
      </c>
      <c r="S455" t="s">
        <v>154</v>
      </c>
      <c r="T455" t="s">
        <v>68</v>
      </c>
      <c r="U455" t="s">
        <v>69</v>
      </c>
      <c r="V455" t="s"/>
      <c r="W455" t="s">
        <v>70</v>
      </c>
      <c r="X455" t="s"/>
      <c r="Y455" t="s">
        <v>71</v>
      </c>
      <c r="Z455">
        <f>HYPERLINK("https://hotel-media.eclerx.com/savepage/tk_15481384046614428_sr_1278.html","info")</f>
        <v/>
      </c>
      <c r="AA455" t="n">
        <v>-10132781</v>
      </c>
      <c r="AB455" t="s"/>
      <c r="AC455" t="s"/>
      <c r="AD455" t="s">
        <v>72</v>
      </c>
      <c r="AE455" t="s"/>
      <c r="AF455" t="s"/>
      <c r="AG455" t="s"/>
      <c r="AH455" t="s"/>
      <c r="AI455" t="s"/>
      <c r="AJ455" t="s"/>
      <c r="AK455" t="s">
        <v>73</v>
      </c>
      <c r="AL455" t="s"/>
      <c r="AM455" t="s"/>
      <c r="AN455" t="s"/>
      <c r="AO455" t="s"/>
      <c r="AP455" t="n">
        <v>116</v>
      </c>
      <c r="AQ455" t="s">
        <v>74</v>
      </c>
      <c r="AR455" t="s"/>
      <c r="AS455" t="s"/>
      <c r="AT455" t="s">
        <v>75</v>
      </c>
      <c r="AU455" t="s"/>
      <c r="AV455" t="s"/>
      <c r="AW455" t="s"/>
      <c r="AX455" t="s"/>
      <c r="AY455" t="n">
        <v>10132781</v>
      </c>
      <c r="AZ455" t="s"/>
      <c r="BA455" t="s"/>
      <c r="BB455" t="n">
        <v>1745646</v>
      </c>
      <c r="BC455" t="s"/>
      <c r="BD455" t="s"/>
    </row>
    <row r="456" spans="1:56">
      <c r="A456" t="s">
        <v>56</v>
      </c>
      <c r="B456" t="s">
        <v>57</v>
      </c>
      <c r="C456" t="s">
        <v>58</v>
      </c>
      <c r="D456" t="n">
        <v>2</v>
      </c>
      <c r="E456" t="s">
        <v>359</v>
      </c>
      <c r="F456" t="n">
        <v>-1</v>
      </c>
      <c r="G456" t="s">
        <v>60</v>
      </c>
      <c r="H456" t="s">
        <v>61</v>
      </c>
      <c r="I456" t="s"/>
      <c r="J456" t="s">
        <v>62</v>
      </c>
      <c r="K456" t="s"/>
      <c r="L456" t="s">
        <v>63</v>
      </c>
      <c r="M456" t="s"/>
      <c r="N456" t="s">
        <v>78</v>
      </c>
      <c r="O456" t="s">
        <v>65</v>
      </c>
      <c r="P456" t="s">
        <v>359</v>
      </c>
      <c r="Q456" t="s"/>
      <c r="R456" t="s">
        <v>79</v>
      </c>
      <c r="S456" t="s">
        <v>360</v>
      </c>
      <c r="T456" t="s">
        <v>68</v>
      </c>
      <c r="U456" t="s">
        <v>69</v>
      </c>
      <c r="V456" t="s"/>
      <c r="W456" t="s">
        <v>70</v>
      </c>
      <c r="X456" t="s"/>
      <c r="Y456" t="s">
        <v>71</v>
      </c>
      <c r="Z456">
        <f>HYPERLINK("https://hotel-media.eclerx.com/savepage/tk_15481384779687374_sr_1278.html","info")</f>
        <v/>
      </c>
      <c r="AA456" t="n">
        <v>-10132776</v>
      </c>
      <c r="AB456" t="s"/>
      <c r="AC456" t="s"/>
      <c r="AD456" t="s">
        <v>72</v>
      </c>
      <c r="AE456" t="s"/>
      <c r="AF456" t="s"/>
      <c r="AG456" t="s"/>
      <c r="AH456" t="s"/>
      <c r="AI456" t="s"/>
      <c r="AJ456" t="s"/>
      <c r="AK456" t="s">
        <v>73</v>
      </c>
      <c r="AL456" t="s"/>
      <c r="AM456" t="s"/>
      <c r="AN456" t="s"/>
      <c r="AO456" t="s"/>
      <c r="AP456" t="n">
        <v>228</v>
      </c>
      <c r="AQ456" t="s">
        <v>74</v>
      </c>
      <c r="AR456" t="s"/>
      <c r="AS456" t="s"/>
      <c r="AT456" t="s">
        <v>75</v>
      </c>
      <c r="AU456" t="s"/>
      <c r="AV456" t="s"/>
      <c r="AW456" t="s"/>
      <c r="AX456" t="s"/>
      <c r="AY456" t="n">
        <v>10132776</v>
      </c>
      <c r="AZ456" t="s"/>
      <c r="BA456" t="s"/>
      <c r="BB456" t="n">
        <v>65354</v>
      </c>
      <c r="BC456" t="n">
        <v>0</v>
      </c>
      <c r="BD456" t="n">
        <v>0</v>
      </c>
    </row>
    <row r="457" spans="1:56">
      <c r="A457" t="s">
        <v>56</v>
      </c>
      <c r="B457" t="s">
        <v>57</v>
      </c>
      <c r="C457" t="s">
        <v>58</v>
      </c>
      <c r="D457" t="n">
        <v>2</v>
      </c>
      <c r="E457" t="s">
        <v>332</v>
      </c>
      <c r="F457" t="n">
        <v>-1</v>
      </c>
      <c r="G457" t="s">
        <v>60</v>
      </c>
      <c r="H457" t="s">
        <v>61</v>
      </c>
      <c r="I457" t="s"/>
      <c r="J457" t="s">
        <v>62</v>
      </c>
      <c r="K457" t="s"/>
      <c r="L457" t="s">
        <v>63</v>
      </c>
      <c r="M457" t="s"/>
      <c r="N457" t="s">
        <v>121</v>
      </c>
      <c r="O457" t="s">
        <v>65</v>
      </c>
      <c r="P457" t="s">
        <v>332</v>
      </c>
      <c r="Q457" t="s"/>
      <c r="R457" t="s">
        <v>89</v>
      </c>
      <c r="S457" t="s">
        <v>333</v>
      </c>
      <c r="T457" t="s">
        <v>68</v>
      </c>
      <c r="U457" t="s">
        <v>69</v>
      </c>
      <c r="V457" t="s"/>
      <c r="W457" t="s">
        <v>94</v>
      </c>
      <c r="X457" t="s"/>
      <c r="Y457" t="s">
        <v>71</v>
      </c>
      <c r="Z457">
        <f>HYPERLINK("https://hotel-media.eclerx.com/savepage/tk_15481383679491804_sr_1278.html","info")</f>
        <v/>
      </c>
      <c r="AA457" t="n">
        <v>-10132842</v>
      </c>
      <c r="AB457" t="s"/>
      <c r="AC457" t="s"/>
      <c r="AD457" t="s">
        <v>72</v>
      </c>
      <c r="AE457" t="s"/>
      <c r="AF457" t="s"/>
      <c r="AG457" t="s"/>
      <c r="AH457" t="s"/>
      <c r="AI457" t="s"/>
      <c r="AJ457" t="s"/>
      <c r="AK457" t="s">
        <v>73</v>
      </c>
      <c r="AL457" t="s"/>
      <c r="AM457" t="s"/>
      <c r="AN457" t="s"/>
      <c r="AO457" t="s"/>
      <c r="AP457" t="n">
        <v>60</v>
      </c>
      <c r="AQ457" t="s">
        <v>74</v>
      </c>
      <c r="AR457" t="s"/>
      <c r="AS457" t="s"/>
      <c r="AT457" t="s">
        <v>75</v>
      </c>
      <c r="AU457" t="s"/>
      <c r="AV457" t="s"/>
      <c r="AW457" t="s"/>
      <c r="AX457" t="s"/>
      <c r="AY457" t="n">
        <v>10132842</v>
      </c>
      <c r="AZ457" t="s"/>
      <c r="BA457" t="s"/>
      <c r="BB457" t="n">
        <v>1690949</v>
      </c>
      <c r="BC457" t="s"/>
      <c r="BD457" t="s"/>
    </row>
    <row r="458" spans="1:56">
      <c r="A458" t="s">
        <v>56</v>
      </c>
      <c r="B458" t="s">
        <v>57</v>
      </c>
      <c r="C458" t="s">
        <v>58</v>
      </c>
      <c r="D458" t="n">
        <v>2</v>
      </c>
      <c r="E458" t="s">
        <v>332</v>
      </c>
      <c r="F458" t="n">
        <v>-1</v>
      </c>
      <c r="G458" t="s">
        <v>60</v>
      </c>
      <c r="H458" t="s">
        <v>61</v>
      </c>
      <c r="I458" t="s"/>
      <c r="J458" t="s">
        <v>62</v>
      </c>
      <c r="K458" t="s"/>
      <c r="L458" t="s">
        <v>63</v>
      </c>
      <c r="M458" t="s"/>
      <c r="N458" t="s">
        <v>121</v>
      </c>
      <c r="O458" t="s">
        <v>65</v>
      </c>
      <c r="P458" t="s">
        <v>332</v>
      </c>
      <c r="Q458" t="s"/>
      <c r="R458" t="s">
        <v>89</v>
      </c>
      <c r="S458" t="s">
        <v>333</v>
      </c>
      <c r="T458" t="s">
        <v>68</v>
      </c>
      <c r="U458" t="s">
        <v>69</v>
      </c>
      <c r="V458" t="s"/>
      <c r="W458" t="s">
        <v>94</v>
      </c>
      <c r="X458" t="s"/>
      <c r="Y458" t="s">
        <v>71</v>
      </c>
      <c r="Z458">
        <f>HYPERLINK("https://hotel-media.eclerx.com/savepage/tk_15481383679491804_sr_1278.html","info")</f>
        <v/>
      </c>
      <c r="AA458" t="n">
        <v>-2672056</v>
      </c>
      <c r="AB458" t="s"/>
      <c r="AC458" t="s"/>
      <c r="AD458" t="s">
        <v>72</v>
      </c>
      <c r="AE458" t="s"/>
      <c r="AF458" t="s"/>
      <c r="AG458" t="s"/>
      <c r="AH458" t="s"/>
      <c r="AI458" t="s"/>
      <c r="AJ458" t="s"/>
      <c r="AK458" t="s">
        <v>73</v>
      </c>
      <c r="AL458" t="s"/>
      <c r="AM458" t="s"/>
      <c r="AN458" t="s"/>
      <c r="AO458" t="s"/>
      <c r="AP458" t="n">
        <v>60</v>
      </c>
      <c r="AQ458" t="s">
        <v>74</v>
      </c>
      <c r="AR458" t="s"/>
      <c r="AS458" t="s"/>
      <c r="AT458" t="s">
        <v>75</v>
      </c>
      <c r="AU458" t="s"/>
      <c r="AV458" t="s"/>
      <c r="AW458" t="s"/>
      <c r="AX458" t="s"/>
      <c r="AY458" t="n">
        <v>2672056</v>
      </c>
      <c r="AZ458" t="s">
        <v>334</v>
      </c>
      <c r="BA458" t="s"/>
      <c r="BB458" t="n">
        <v>1690949</v>
      </c>
      <c r="BC458" t="n">
        <v>46.20125857140984</v>
      </c>
      <c r="BD458" t="n">
        <v>46.20125857140984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2019-01-25T12:19:32Z</dcterms:created>
  <dcterms:modified xmlns:dcterms="http://purl.org/dc/terms/" xmlns:xsi="http://www.w3.org/2001/XMLSchema-instance" xsi:type="dcterms:W3CDTF">2019-01-25T12:19:32Z</dcterms:modified>
</cp:coreProperties>
</file>