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0080" yWindow="200" windowWidth="26360" windowHeight="17740" tabRatio="500"/>
  </bookViews>
  <sheets>
    <sheet name="Participants" sheetId="1" r:id="rId1"/>
    <sheet name="Valence" sheetId="2" r:id="rId2"/>
    <sheet name="Arousal 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3" l="1"/>
  <c r="E29" i="3"/>
  <c r="E34" i="3"/>
  <c r="E19" i="3"/>
  <c r="E33" i="3"/>
  <c r="E12" i="3"/>
  <c r="E32" i="3"/>
  <c r="E25" i="3"/>
  <c r="E27" i="3"/>
  <c r="E31" i="3"/>
  <c r="E13" i="3"/>
  <c r="E10" i="3"/>
  <c r="E28" i="3"/>
  <c r="E30" i="3"/>
  <c r="E8" i="3"/>
  <c r="E20" i="3"/>
  <c r="E17" i="3"/>
  <c r="E11" i="3"/>
  <c r="E23" i="3"/>
  <c r="E26" i="3"/>
  <c r="E21" i="3"/>
  <c r="E14" i="3"/>
  <c r="E9" i="3"/>
  <c r="E22" i="3"/>
  <c r="E15" i="3"/>
  <c r="E7" i="3"/>
  <c r="E18" i="3"/>
  <c r="E16" i="3"/>
  <c r="E3" i="3"/>
  <c r="E5" i="3"/>
  <c r="E6" i="3"/>
  <c r="E4" i="3"/>
  <c r="E34" i="2"/>
  <c r="E32" i="2"/>
  <c r="E30" i="2"/>
  <c r="E33" i="2"/>
  <c r="E31" i="2"/>
  <c r="E29" i="2"/>
  <c r="E28" i="2"/>
  <c r="E26" i="2"/>
  <c r="E24" i="2"/>
  <c r="E27" i="2"/>
  <c r="E25" i="2"/>
  <c r="E21" i="2"/>
  <c r="E14" i="2"/>
  <c r="E17" i="2"/>
  <c r="E19" i="2"/>
  <c r="E11" i="2"/>
  <c r="E13" i="2"/>
  <c r="E18" i="2"/>
  <c r="E23" i="2"/>
  <c r="E20" i="2"/>
  <c r="E22" i="2"/>
  <c r="E7" i="2"/>
  <c r="E16" i="2"/>
  <c r="E15" i="2"/>
  <c r="E4" i="2"/>
  <c r="E10" i="2"/>
  <c r="E6" i="2"/>
  <c r="E5" i="2"/>
  <c r="E9" i="2"/>
  <c r="E3" i="2"/>
  <c r="E12" i="2"/>
  <c r="E8" i="2"/>
</calcChain>
</file>

<file path=xl/sharedStrings.xml><?xml version="1.0" encoding="utf-8"?>
<sst xmlns="http://schemas.openxmlformats.org/spreadsheetml/2006/main" count="251" uniqueCount="217">
  <si>
    <t>Team</t>
    <phoneticPr fontId="1" type="noConversion"/>
  </si>
  <si>
    <t>Organization</t>
    <phoneticPr fontId="1" type="noConversion"/>
  </si>
  <si>
    <t>ID</t>
    <phoneticPr fontId="1" type="noConversion"/>
  </si>
  <si>
    <t>PolyU_Marine</t>
    <phoneticPr fontId="1" type="noConversion"/>
  </si>
  <si>
    <t>The Hong Kong Polytechnic University</t>
    <phoneticPr fontId="1" type="noConversion"/>
  </si>
  <si>
    <t>Moving</t>
    <phoneticPr fontId="1" type="noConversion"/>
  </si>
  <si>
    <t>ECNUCS</t>
    <phoneticPr fontId="1" type="noConversion"/>
  </si>
  <si>
    <t>East China Normal University</t>
    <phoneticPr fontId="1" type="noConversion"/>
  </si>
  <si>
    <t>NCYU</t>
    <phoneticPr fontId="1" type="noConversion"/>
  </si>
  <si>
    <t>National Chiayi University </t>
  </si>
  <si>
    <t>The Hong Kong Polytechnic University</t>
    <phoneticPr fontId="1" type="noConversion"/>
  </si>
  <si>
    <t>PolyUComp216</t>
    <phoneticPr fontId="1" type="noConversion"/>
  </si>
  <si>
    <t>National Kaohsiung University of Applied Sciences</t>
    <phoneticPr fontId="1" type="noConversion"/>
  </si>
  <si>
    <t>YUN ISE HPC</t>
    <phoneticPr fontId="1" type="noConversion"/>
  </si>
  <si>
    <t xml:space="preserve">Yunnan University </t>
    <phoneticPr fontId="1" type="noConversion"/>
  </si>
  <si>
    <t>NTOUa</t>
    <phoneticPr fontId="1" type="noConversion"/>
  </si>
  <si>
    <t xml:space="preserve">National Taiwan Ocean University </t>
    <phoneticPr fontId="1" type="noConversion"/>
  </si>
  <si>
    <t>The Sages</t>
    <phoneticPr fontId="1" type="noConversion"/>
  </si>
  <si>
    <t>Pomona College</t>
  </si>
  <si>
    <t>IASL</t>
    <phoneticPr fontId="1" type="noConversion"/>
  </si>
  <si>
    <t>Institute of Information Science, Academia Sinica</t>
    <phoneticPr fontId="1" type="noConversion"/>
  </si>
  <si>
    <t>SCAU</t>
    <phoneticPr fontId="1" type="noConversion"/>
  </si>
  <si>
    <t>South China Agriculture University</t>
  </si>
  <si>
    <t>South China Agriculture University and South China University of Technology</t>
    <phoneticPr fontId="1" type="noConversion"/>
  </si>
  <si>
    <t>ICT</t>
    <phoneticPr fontId="1" type="noConversion"/>
  </si>
  <si>
    <t>Institute of Computing Technology, Chinese Academy of Sciences</t>
  </si>
  <si>
    <t>WWBP</t>
    <phoneticPr fontId="1" type="noConversion"/>
  </si>
  <si>
    <t>University of Pennsylvania</t>
    <phoneticPr fontId="1" type="noConversion"/>
  </si>
  <si>
    <t>SASers</t>
    <phoneticPr fontId="1" type="noConversion"/>
  </si>
  <si>
    <t>SAS Research and Development (Beijing) Co., Ltd.</t>
    <phoneticPr fontId="1" type="noConversion"/>
  </si>
  <si>
    <t>BIT1021</t>
    <phoneticPr fontId="1" type="noConversion"/>
  </si>
  <si>
    <t>Beijing Institute of Technology</t>
    <phoneticPr fontId="1" type="noConversion"/>
  </si>
  <si>
    <t>NCTU+NTUT</t>
    <phoneticPr fontId="1" type="noConversion"/>
  </si>
  <si>
    <t>Natonal Chiao Tung University &amp; National Taipei University of Technology</t>
    <phoneticPr fontId="1" type="noConversion"/>
  </si>
  <si>
    <t>Xiamen University of Technology</t>
    <phoneticPr fontId="1" type="noConversion"/>
  </si>
  <si>
    <t>Dublin City University &amp; National Taiwan University</t>
    <phoneticPr fontId="1" type="noConversion"/>
  </si>
  <si>
    <t>Aicyber</t>
    <phoneticPr fontId="1" type="noConversion"/>
  </si>
  <si>
    <t>Aicyber Inc.</t>
    <phoneticPr fontId="1" type="noConversion"/>
  </si>
  <si>
    <t>Mininlamp Inc.</t>
    <phoneticPr fontId="1" type="noConversion"/>
  </si>
  <si>
    <t>HAUT</t>
    <phoneticPr fontId="1" type="noConversion"/>
  </si>
  <si>
    <t xml:space="preserve">Henan University of Technology </t>
    <phoneticPr fontId="1" type="noConversion"/>
  </si>
  <si>
    <t>CKIP</t>
    <phoneticPr fontId="1" type="noConversion"/>
  </si>
  <si>
    <t xml:space="preserve">Submission </t>
  </si>
  <si>
    <t xml:space="preserve">Submission </t>
    <phoneticPr fontId="1" type="noConversion"/>
  </si>
  <si>
    <t>Valence MAE (rank)</t>
    <phoneticPr fontId="1" type="noConversion"/>
  </si>
  <si>
    <t>Valence PCC (rank)</t>
    <phoneticPr fontId="1" type="noConversion"/>
  </si>
  <si>
    <t>Mean Rank</t>
  </si>
  <si>
    <t>Mean Rank</t>
    <phoneticPr fontId="1" type="noConversion"/>
  </si>
  <si>
    <t>Arousal MAE (rank)</t>
    <phoneticPr fontId="1" type="noConversion"/>
  </si>
  <si>
    <t>Arousal PCC (rank)</t>
    <phoneticPr fontId="1" type="noConversion"/>
  </si>
  <si>
    <t>SASers-Run1</t>
  </si>
  <si>
    <t>SASers-Run1</t>
    <phoneticPr fontId="1" type="noConversion"/>
  </si>
  <si>
    <t>PolyU-Marine-Run1</t>
    <phoneticPr fontId="1" type="noConversion"/>
  </si>
  <si>
    <t>Aicyber-Run1</t>
    <phoneticPr fontId="1" type="noConversion"/>
  </si>
  <si>
    <t>Aicyber-Run2</t>
    <phoneticPr fontId="1" type="noConversion"/>
  </si>
  <si>
    <t>Aicyber-Run2</t>
    <phoneticPr fontId="1" type="noConversion"/>
  </si>
  <si>
    <t>IASL-Run1</t>
    <phoneticPr fontId="1" type="noConversion"/>
  </si>
  <si>
    <t>IASL-Run2</t>
    <phoneticPr fontId="1" type="noConversion"/>
  </si>
  <si>
    <t>SASers-Run2</t>
    <phoneticPr fontId="1" type="noConversion"/>
  </si>
  <si>
    <t>SASers-Run2</t>
    <phoneticPr fontId="1" type="noConversion"/>
  </si>
  <si>
    <t>NCYU-Run1</t>
  </si>
  <si>
    <t>NCYU-Run1</t>
    <phoneticPr fontId="1" type="noConversion"/>
  </si>
  <si>
    <t>NCYU-Run2</t>
  </si>
  <si>
    <t>NCYU-Run2</t>
    <phoneticPr fontId="1" type="noConversion"/>
  </si>
  <si>
    <t>NCTU+NTUT-Run1</t>
  </si>
  <si>
    <t>NCTU+NTUT-Run1</t>
    <phoneticPr fontId="1" type="noConversion"/>
  </si>
  <si>
    <t>NCTU+NTUT-Run2</t>
  </si>
  <si>
    <t>NCTU+NTUT-Run2</t>
    <phoneticPr fontId="1" type="noConversion"/>
  </si>
  <si>
    <t>Baseline</t>
  </si>
  <si>
    <t>Baseline</t>
    <phoneticPr fontId="1" type="noConversion"/>
  </si>
  <si>
    <t>#Run</t>
    <phoneticPr fontId="1" type="noConversion"/>
  </si>
  <si>
    <t>YUN-ISE-HPC-Run1</t>
    <phoneticPr fontId="1" type="noConversion"/>
  </si>
  <si>
    <t>YUN-ISE-HPC-Run2</t>
    <phoneticPr fontId="1" type="noConversion"/>
  </si>
  <si>
    <t>SCAU+SCUT</t>
    <phoneticPr fontId="1" type="noConversion"/>
  </si>
  <si>
    <t>KUAS-IsLab</t>
    <phoneticPr fontId="1" type="noConversion"/>
  </si>
  <si>
    <t>KUAS-IsLab-Run1</t>
    <phoneticPr fontId="1" type="noConversion"/>
  </si>
  <si>
    <t>KUAS-IsLab-Run2</t>
    <phoneticPr fontId="1" type="noConversion"/>
  </si>
  <si>
    <t>BIT1021-Run1</t>
    <phoneticPr fontId="1" type="noConversion"/>
  </si>
  <si>
    <t>BIT1021-Run2</t>
    <phoneticPr fontId="1" type="noConversion"/>
  </si>
  <si>
    <t>CKIP-Run1</t>
    <phoneticPr fontId="1" type="noConversion"/>
  </si>
  <si>
    <t>CKIP-Run2</t>
    <phoneticPr fontId="1" type="noConversion"/>
  </si>
  <si>
    <t>XMUT</t>
    <phoneticPr fontId="1" type="noConversion"/>
  </si>
  <si>
    <t>XMUT-Run1</t>
    <phoneticPr fontId="1" type="noConversion"/>
  </si>
  <si>
    <t>XMUT-Run2</t>
    <phoneticPr fontId="1" type="noConversion"/>
  </si>
  <si>
    <t>ECNUCS-Run1</t>
    <phoneticPr fontId="1" type="noConversion"/>
  </si>
  <si>
    <t>ECNUCS-Run2</t>
    <phoneticPr fontId="1" type="noConversion"/>
  </si>
  <si>
    <t>NTOUA-Run1</t>
    <phoneticPr fontId="1" type="noConversion"/>
  </si>
  <si>
    <t>NTOUA-Run2</t>
    <phoneticPr fontId="1" type="noConversion"/>
  </si>
  <si>
    <t>HAUT-Run1</t>
    <phoneticPr fontId="1" type="noConversion"/>
  </si>
  <si>
    <t>HAUT-Run2</t>
    <phoneticPr fontId="1" type="noConversion"/>
  </si>
  <si>
    <t>SCAU-Run1</t>
    <phoneticPr fontId="1" type="noConversion"/>
  </si>
  <si>
    <t>SCAU-Run2</t>
    <phoneticPr fontId="1" type="noConversion"/>
  </si>
  <si>
    <t>TWIRL</t>
    <phoneticPr fontId="1" type="noConversion"/>
  </si>
  <si>
    <t>TWIRL-Run1</t>
    <phoneticPr fontId="1" type="noConversion"/>
  </si>
  <si>
    <t>TWIRL-Run2</t>
    <phoneticPr fontId="1" type="noConversion"/>
  </si>
  <si>
    <t>0.577 (1)</t>
    <phoneticPr fontId="1" type="noConversion"/>
  </si>
  <si>
    <t>0.577 (1)</t>
    <phoneticPr fontId="1" type="noConversion"/>
  </si>
  <si>
    <t>0.581 (3)</t>
    <phoneticPr fontId="1" type="noConversion"/>
  </si>
  <si>
    <t>0.583 (4)</t>
    <phoneticPr fontId="1" type="noConversion"/>
  </si>
  <si>
    <t>0.601 (6)</t>
    <phoneticPr fontId="1" type="noConversion"/>
  </si>
  <si>
    <t>0.605 (7)</t>
    <phoneticPr fontId="1" type="noConversion"/>
  </si>
  <si>
    <t>0.613 (8)</t>
    <phoneticPr fontId="1" type="noConversion"/>
  </si>
  <si>
    <t>0.615 (9)</t>
    <phoneticPr fontId="1" type="noConversion"/>
  </si>
  <si>
    <t>0.621 (10)</t>
    <phoneticPr fontId="1" type="noConversion"/>
  </si>
  <si>
    <t>0.639 (11)</t>
    <phoneticPr fontId="1" type="noConversion"/>
  </si>
  <si>
    <t>0.643 (12)</t>
    <phoneticPr fontId="1" type="noConversion"/>
  </si>
  <si>
    <t>0.658 (13)</t>
    <phoneticPr fontId="1" type="noConversion"/>
  </si>
  <si>
    <t>0.674 (14)</t>
    <phoneticPr fontId="1" type="noConversion"/>
  </si>
  <si>
    <t>0.768 (15)</t>
    <phoneticPr fontId="1" type="noConversion"/>
  </si>
  <si>
    <t>0.768 (15)</t>
    <phoneticPr fontId="1" type="noConversion"/>
  </si>
  <si>
    <t>0.774 (17)</t>
    <phoneticPr fontId="1" type="noConversion"/>
  </si>
  <si>
    <t>0.803 (18)</t>
    <phoneticPr fontId="1" type="noConversion"/>
  </si>
  <si>
    <t>0.805 (19)</t>
    <phoneticPr fontId="1" type="noConversion"/>
  </si>
  <si>
    <t>0.808 (22)</t>
    <phoneticPr fontId="1" type="noConversion"/>
  </si>
  <si>
    <t>0.814 (23)</t>
    <phoneticPr fontId="1" type="noConversion"/>
  </si>
  <si>
    <t>0.82 (24)</t>
    <phoneticPr fontId="1" type="noConversion"/>
  </si>
  <si>
    <t>0.847 (25)</t>
    <phoneticPr fontId="1" type="noConversion"/>
  </si>
  <si>
    <t>0.849 (26)</t>
    <phoneticPr fontId="1" type="noConversion"/>
  </si>
  <si>
    <t>0.862 (27)</t>
    <phoneticPr fontId="1" type="noConversion"/>
  </si>
  <si>
    <t>0.879 (28)</t>
    <phoneticPr fontId="1" type="noConversion"/>
  </si>
  <si>
    <t>1.336 (29)</t>
    <phoneticPr fontId="1" type="noConversion"/>
  </si>
  <si>
    <t>1.378 (30)</t>
    <phoneticPr fontId="1" type="noConversion"/>
  </si>
  <si>
    <t>1.407 (31)</t>
    <phoneticPr fontId="1" type="noConversion"/>
  </si>
  <si>
    <t>1.735 (32)</t>
    <phoneticPr fontId="1" type="noConversion"/>
  </si>
  <si>
    <t>0.865 (1)</t>
    <phoneticPr fontId="1" type="noConversion"/>
  </si>
  <si>
    <t>0.864 (2)</t>
    <phoneticPr fontId="1" type="noConversion"/>
  </si>
  <si>
    <t>0.862 (3)</t>
    <phoneticPr fontId="1" type="noConversion"/>
  </si>
  <si>
    <t>0.857 (4)</t>
    <phoneticPr fontId="1" type="noConversion"/>
  </si>
  <si>
    <t>0.854 (5)</t>
    <phoneticPr fontId="1" type="noConversion"/>
  </si>
  <si>
    <t>0.853 (7)</t>
    <phoneticPr fontId="1" type="noConversion"/>
  </si>
  <si>
    <t>0.848 (8)</t>
    <phoneticPr fontId="1" type="noConversion"/>
  </si>
  <si>
    <t>0.845 (9)</t>
    <phoneticPr fontId="1" type="noConversion"/>
  </si>
  <si>
    <t>0.845 (9)</t>
    <phoneticPr fontId="1" type="noConversion"/>
  </si>
  <si>
    <t>0.843 (11)</t>
    <phoneticPr fontId="1" type="noConversion"/>
  </si>
  <si>
    <t>0.835 (12)</t>
    <phoneticPr fontId="1" type="noConversion"/>
  </si>
  <si>
    <t>0.834 (13)</t>
    <phoneticPr fontId="1" type="noConversion"/>
  </si>
  <si>
    <t>0.829 (15)</t>
    <phoneticPr fontId="1" type="noConversion"/>
  </si>
  <si>
    <t>0.817 (16)</t>
    <phoneticPr fontId="1" type="noConversion"/>
  </si>
  <si>
    <t>0.811 (17)</t>
    <phoneticPr fontId="1" type="noConversion"/>
  </si>
  <si>
    <t>0.79 (18)</t>
    <phoneticPr fontId="1" type="noConversion"/>
  </si>
  <si>
    <t>0.78 (19)</t>
    <phoneticPr fontId="1" type="noConversion"/>
  </si>
  <si>
    <t>0.778 (20)</t>
    <phoneticPr fontId="1" type="noConversion"/>
  </si>
  <si>
    <t>0.771 (21)</t>
    <phoneticPr fontId="1" type="noConversion"/>
  </si>
  <si>
    <t>0.766 (22)</t>
    <phoneticPr fontId="1" type="noConversion"/>
  </si>
  <si>
    <t>0.709 (24)</t>
    <phoneticPr fontId="1" type="noConversion"/>
  </si>
  <si>
    <t>0.707 (25)</t>
    <phoneticPr fontId="1" type="noConversion"/>
  </si>
  <si>
    <t>0.684 (26)</t>
    <phoneticPr fontId="1" type="noConversion"/>
  </si>
  <si>
    <t>0.683 (27)</t>
    <phoneticPr fontId="1" type="noConversion"/>
  </si>
  <si>
    <t>0.674 (28)</t>
    <phoneticPr fontId="1" type="noConversion"/>
  </si>
  <si>
    <t>0.622 (29)</t>
    <phoneticPr fontId="1" type="noConversion"/>
  </si>
  <si>
    <t>0.615 (30)</t>
    <phoneticPr fontId="1" type="noConversion"/>
  </si>
  <si>
    <t>0.386 (31)</t>
    <phoneticPr fontId="1" type="noConversion"/>
  </si>
  <si>
    <t>0.35 (32)</t>
    <phoneticPr fontId="1" type="noConversion"/>
  </si>
  <si>
    <t>Notes: Ordering by the registered date</t>
    <phoneticPr fontId="1" type="noConversion"/>
  </si>
  <si>
    <t>0.953 (1)</t>
    <phoneticPr fontId="1" type="noConversion"/>
  </si>
  <si>
    <t>0.992 (2)</t>
    <phoneticPr fontId="1" type="noConversion"/>
  </si>
  <si>
    <t>1.084 (3)</t>
    <phoneticPr fontId="1" type="noConversion"/>
  </si>
  <si>
    <t>1.143 (4)</t>
    <phoneticPr fontId="1" type="noConversion"/>
  </si>
  <si>
    <t>1.165 (5)</t>
    <phoneticPr fontId="1" type="noConversion"/>
  </si>
  <si>
    <t>1.177 (6)</t>
    <phoneticPr fontId="1" type="noConversion"/>
  </si>
  <si>
    <t>1.184 (7)</t>
    <phoneticPr fontId="1" type="noConversion"/>
  </si>
  <si>
    <t>1.212 (8)</t>
    <phoneticPr fontId="1" type="noConversion"/>
  </si>
  <si>
    <t>1.215 (9)</t>
    <phoneticPr fontId="1" type="noConversion"/>
  </si>
  <si>
    <t>1.241 (10)</t>
    <phoneticPr fontId="1" type="noConversion"/>
  </si>
  <si>
    <t>1.247 (11)</t>
    <phoneticPr fontId="1" type="noConversion"/>
  </si>
  <si>
    <t>1.265 (12)</t>
    <phoneticPr fontId="1" type="noConversion"/>
  </si>
  <si>
    <t>1.278 (13)</t>
    <phoneticPr fontId="1" type="noConversion"/>
  </si>
  <si>
    <t>1.281 (14)</t>
    <phoneticPr fontId="1" type="noConversion"/>
  </si>
  <si>
    <t>1.281 (14)</t>
    <phoneticPr fontId="1" type="noConversion"/>
  </si>
  <si>
    <t>1.285 (17)</t>
    <phoneticPr fontId="1" type="noConversion"/>
  </si>
  <si>
    <t>1.287 (18)</t>
    <phoneticPr fontId="1" type="noConversion"/>
  </si>
  <si>
    <t>1.297 (19)</t>
    <phoneticPr fontId="1" type="noConversion"/>
  </si>
  <si>
    <t>1.303 (20)</t>
    <phoneticPr fontId="1" type="noConversion"/>
  </si>
  <si>
    <t>1.305 (21)</t>
    <phoneticPr fontId="1" type="noConversion"/>
  </si>
  <si>
    <t>1.307 (23)</t>
    <phoneticPr fontId="1" type="noConversion"/>
  </si>
  <si>
    <t>1.315 (24)</t>
    <phoneticPr fontId="1" type="noConversion"/>
  </si>
  <si>
    <t>1.33 (25)</t>
    <phoneticPr fontId="1" type="noConversion"/>
  </si>
  <si>
    <t>1.33 (25)</t>
    <phoneticPr fontId="1" type="noConversion"/>
  </si>
  <si>
    <t>1.333 (27)</t>
    <phoneticPr fontId="1" type="noConversion"/>
  </si>
  <si>
    <t>1.334 (28)</t>
    <phoneticPr fontId="1" type="noConversion"/>
  </si>
  <si>
    <t>1.347 (29)</t>
    <phoneticPr fontId="1" type="noConversion"/>
  </si>
  <si>
    <t>1.349 (30)</t>
    <phoneticPr fontId="1" type="noConversion"/>
  </si>
  <si>
    <t>1.355 (31)</t>
    <phoneticPr fontId="1" type="noConversion"/>
  </si>
  <si>
    <t>1.567 (32)</t>
    <phoneticPr fontId="1" type="noConversion"/>
  </si>
  <si>
    <t>0.671 (1)</t>
    <phoneticPr fontId="1" type="noConversion"/>
  </si>
  <si>
    <t>0.664 (2)</t>
    <phoneticPr fontId="1" type="noConversion"/>
  </si>
  <si>
    <t>0.662 (3)</t>
    <phoneticPr fontId="1" type="noConversion"/>
  </si>
  <si>
    <t>0.631 (4)</t>
    <phoneticPr fontId="1" type="noConversion"/>
  </si>
  <si>
    <t>0.63 (5)</t>
    <phoneticPr fontId="1" type="noConversion"/>
  </si>
  <si>
    <t>0.623 (6)</t>
    <phoneticPr fontId="1" type="noConversion"/>
  </si>
  <si>
    <t>0.622 (7)</t>
    <phoneticPr fontId="1" type="noConversion"/>
  </si>
  <si>
    <t>0.62 (8)</t>
    <phoneticPr fontId="1" type="noConversion"/>
  </si>
  <si>
    <t>0.617 (9)</t>
    <phoneticPr fontId="1" type="noConversion"/>
  </si>
  <si>
    <t>0.609 (10)</t>
    <phoneticPr fontId="1" type="noConversion"/>
  </si>
  <si>
    <t>0.607 (11)</t>
    <phoneticPr fontId="1" type="noConversion"/>
  </si>
  <si>
    <t>0.604 (12)</t>
    <phoneticPr fontId="1" type="noConversion"/>
  </si>
  <si>
    <t>0.558 (13)</t>
    <phoneticPr fontId="1" type="noConversion"/>
  </si>
  <si>
    <t>0.544 (14)</t>
    <phoneticPr fontId="1" type="noConversion"/>
  </si>
  <si>
    <t>0.543 (15)</t>
    <phoneticPr fontId="1" type="noConversion"/>
  </si>
  <si>
    <t>0.505 (16)</t>
    <phoneticPr fontId="1" type="noConversion"/>
  </si>
  <si>
    <t>0.504 (17)</t>
    <phoneticPr fontId="1" type="noConversion"/>
  </si>
  <si>
    <t>0.495 (18)</t>
    <phoneticPr fontId="1" type="noConversion"/>
  </si>
  <si>
    <t>0.473 (19)</t>
    <phoneticPr fontId="1" type="noConversion"/>
  </si>
  <si>
    <t>0.471 (20)</t>
    <phoneticPr fontId="1" type="noConversion"/>
  </si>
  <si>
    <t>0.442 (21)</t>
    <phoneticPr fontId="1" type="noConversion"/>
  </si>
  <si>
    <t>0.393 (22)</t>
    <phoneticPr fontId="1" type="noConversion"/>
  </si>
  <si>
    <t>0.382 (23)</t>
    <phoneticPr fontId="1" type="noConversion"/>
  </si>
  <si>
    <t>0.369 (24)</t>
    <phoneticPr fontId="1" type="noConversion"/>
  </si>
  <si>
    <t>0.367 (25)</t>
    <phoneticPr fontId="1" type="noConversion"/>
  </si>
  <si>
    <t>0.304 (26)</t>
    <phoneticPr fontId="1" type="noConversion"/>
  </si>
  <si>
    <t>0.295 (27)</t>
    <phoneticPr fontId="1" type="noConversion"/>
  </si>
  <si>
    <t>0.265 (28)</t>
    <phoneticPr fontId="1" type="noConversion"/>
  </si>
  <si>
    <t>0.259 (29)</t>
    <phoneticPr fontId="1" type="noConversion"/>
  </si>
  <si>
    <t>0.224 (30)</t>
    <phoneticPr fontId="1" type="noConversion"/>
  </si>
  <si>
    <t>0.192 (31)</t>
    <phoneticPr fontId="1" type="noConversion"/>
  </si>
  <si>
    <t>0.169 (32)</t>
    <phoneticPr fontId="1" type="noConversion"/>
  </si>
  <si>
    <t>Notes: Ordering by mean 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</si>
</sst>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3"/>
      <color rgb="FF222222"/>
      <name val="Times New Roman"/>
    </font>
    <font>
      <sz val="12"/>
      <color theme="1"/>
      <name val="Times New Roman"/>
    </font>
    <font>
      <sz val="12"/>
      <color rgb="FF222222"/>
      <name val="Times New Roman"/>
    </font>
    <font>
      <sz val="12"/>
      <name val="Times New Roman"/>
    </font>
    <font>
      <b/>
      <sz val="12"/>
      <color theme="1"/>
      <name val="新細明體"/>
      <family val="2"/>
      <charset val="136"/>
      <scheme val="minor"/>
    </font>
    <font>
      <b/>
      <sz val="12"/>
      <color rgb="FF000000"/>
      <name val="新細明體"/>
      <charset val="136"/>
      <scheme val="minor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8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76">
    <cellStyle name="一般" xfId="0" builtinId="0"/>
    <cellStyle name="已瀏覽過的超連結" xfId="2" builtinId="9" hidden="1"/>
    <cellStyle name="已瀏覽過的超連結" xfId="3" builtinId="9" hidden="1"/>
    <cellStyle name="已瀏覽過的超連結" xfId="5" builtinId="9" hidden="1"/>
    <cellStyle name="已瀏覽過的超連結" xfId="7" builtinId="9" hidden="1"/>
    <cellStyle name="已瀏覽過的超連結" xfId="9" builtinId="9" hidden="1"/>
    <cellStyle name="已瀏覽過的超連結" xfId="11" builtinId="9" hidden="1"/>
    <cellStyle name="已瀏覽過的超連結" xfId="13" builtinId="9" hidden="1"/>
    <cellStyle name="已瀏覽過的超連結" xfId="15" builtinId="9" hidden="1"/>
    <cellStyle name="已瀏覽過的超連結" xfId="17" builtinId="9" hidden="1"/>
    <cellStyle name="已瀏覽過的超連結" xfId="19" builtinId="9" hidden="1"/>
    <cellStyle name="已瀏覽過的超連結" xfId="21" builtinId="9" hidden="1"/>
    <cellStyle name="已瀏覽過的超連結" xfId="23" builtinId="9" hidden="1"/>
    <cellStyle name="已瀏覽過的超連結" xfId="25" builtinId="9" hidden="1"/>
    <cellStyle name="已瀏覽過的超連結" xfId="27" builtinId="9" hidden="1"/>
    <cellStyle name="已瀏覽過的超連結" xfId="29" builtinId="9" hidden="1"/>
    <cellStyle name="已瀏覽過的超連結" xfId="31" builtinId="9" hidden="1"/>
    <cellStyle name="已瀏覽過的超連結" xfId="33" builtinId="9" hidden="1"/>
    <cellStyle name="已瀏覽過的超連結" xfId="35" builtinId="9" hidden="1"/>
    <cellStyle name="已瀏覽過的超連結" xfId="37" builtinId="9" hidden="1"/>
    <cellStyle name="已瀏覽過的超連結" xfId="39" builtinId="9" hidden="1"/>
    <cellStyle name="已瀏覽過的超連結" xfId="41" builtinId="9" hidden="1"/>
    <cellStyle name="已瀏覽過的超連結" xfId="43" builtinId="9" hidden="1"/>
    <cellStyle name="已瀏覽過的超連結" xfId="45" builtinId="9" hidden="1"/>
    <cellStyle name="已瀏覽過的超連結" xfId="47" builtinId="9" hidden="1"/>
    <cellStyle name="已瀏覽過的超連結" xfId="49" builtinId="9" hidden="1"/>
    <cellStyle name="已瀏覽過的超連結" xfId="51" builtinId="9" hidden="1"/>
    <cellStyle name="已瀏覽過的超連結" xfId="53" builtinId="9" hidden="1"/>
    <cellStyle name="已瀏覽過的超連結" xfId="55" builtinId="9" hidden="1"/>
    <cellStyle name="已瀏覽過的超連結" xfId="57" builtinId="9" hidden="1"/>
    <cellStyle name="已瀏覽過的超連結" xfId="59" builtinId="9" hidden="1"/>
    <cellStyle name="已瀏覽過的超連結" xfId="61" builtinId="9" hidden="1"/>
    <cellStyle name="已瀏覽過的超連結" xfId="63" builtinId="9" hidden="1"/>
    <cellStyle name="已瀏覽過的超連結" xfId="65" builtinId="9" hidden="1"/>
    <cellStyle name="已瀏覽過的超連結" xfId="67" builtinId="9" hidden="1"/>
    <cellStyle name="已瀏覽過的超連結" xfId="69" builtinId="9" hidden="1"/>
    <cellStyle name="已瀏覽過的超連結" xfId="71" builtinId="9" hidden="1"/>
    <cellStyle name="已瀏覽過的超連結" xfId="73" builtinId="9" hidden="1"/>
    <cellStyle name="已瀏覽過的超連結" xfId="75" builtinId="9" hidden="1"/>
    <cellStyle name="超連結" xfId="1" builtinId="8" hidden="1"/>
    <cellStyle name="超連結" xfId="4" builtinId="8" hidden="1"/>
    <cellStyle name="超連結" xfId="6" builtinId="8" hidden="1"/>
    <cellStyle name="超連結" xfId="8" builtinId="8" hidden="1"/>
    <cellStyle name="超連結" xfId="10" builtinId="8" hidden="1"/>
    <cellStyle name="超連結" xfId="12" builtinId="8" hidden="1"/>
    <cellStyle name="超連結" xfId="14" builtinId="8" hidden="1"/>
    <cellStyle name="超連結" xfId="16" builtinId="8" hidden="1"/>
    <cellStyle name="超連結" xfId="18" builtinId="8" hidden="1"/>
    <cellStyle name="超連結" xfId="20" builtinId="8" hidden="1"/>
    <cellStyle name="超連結" xfId="22" builtinId="8" hidden="1"/>
    <cellStyle name="超連結" xfId="24" builtinId="8" hidden="1"/>
    <cellStyle name="超連結" xfId="26" builtinId="8" hidden="1"/>
    <cellStyle name="超連結" xfId="28" builtinId="8" hidden="1"/>
    <cellStyle name="超連結" xfId="30" builtinId="8" hidden="1"/>
    <cellStyle name="超連結" xfId="32" builtinId="8" hidden="1"/>
    <cellStyle name="超連結" xfId="34" builtinId="8" hidden="1"/>
    <cellStyle name="超連結" xfId="36" builtinId="8" hidden="1"/>
    <cellStyle name="超連結" xfId="38" builtinId="8" hidden="1"/>
    <cellStyle name="超連結" xfId="40" builtinId="8" hidden="1"/>
    <cellStyle name="超連結" xfId="42" builtinId="8" hidden="1"/>
    <cellStyle name="超連結" xfId="44" builtinId="8" hidden="1"/>
    <cellStyle name="超連結" xfId="46" builtinId="8" hidden="1"/>
    <cellStyle name="超連結" xfId="48" builtinId="8" hidden="1"/>
    <cellStyle name="超連結" xfId="50" builtinId="8" hidden="1"/>
    <cellStyle name="超連結" xfId="52" builtinId="8" hidden="1"/>
    <cellStyle name="超連結" xfId="54" builtinId="8" hidden="1"/>
    <cellStyle name="超連結" xfId="56" builtinId="8" hidden="1"/>
    <cellStyle name="超連結" xfId="58" builtinId="8" hidden="1"/>
    <cellStyle name="超連結" xfId="60" builtinId="8" hidden="1"/>
    <cellStyle name="超連結" xfId="62" builtinId="8" hidden="1"/>
    <cellStyle name="超連結" xfId="64" builtinId="8" hidden="1"/>
    <cellStyle name="超連結" xfId="66" builtinId="8" hidden="1"/>
    <cellStyle name="超連結" xfId="68" builtinId="8" hidden="1"/>
    <cellStyle name="超連結" xfId="70" builtinId="8" hidden="1"/>
    <cellStyle name="超連結" xfId="72" builtinId="8" hidden="1"/>
    <cellStyle name="超連結" xfId="74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zoomScale="150" zoomScaleNormal="150" zoomScalePageLayoutView="150" workbookViewId="0">
      <selection activeCell="G14" sqref="G14"/>
    </sheetView>
  </sheetViews>
  <sheetFormatPr baseColWidth="10" defaultRowHeight="15" x14ac:dyDescent="0"/>
  <cols>
    <col min="1" max="1" width="5" customWidth="1"/>
    <col min="3" max="3" width="14.83203125" customWidth="1"/>
    <col min="4" max="4" width="73.1640625" customWidth="1"/>
  </cols>
  <sheetData>
    <row r="2" spans="2:6" ht="16" customHeight="1">
      <c r="B2" s="18" t="s">
        <v>2</v>
      </c>
      <c r="C2" s="18" t="s">
        <v>0</v>
      </c>
      <c r="D2" s="18" t="s">
        <v>1</v>
      </c>
      <c r="E2" s="18" t="s">
        <v>70</v>
      </c>
    </row>
    <row r="3" spans="2:6">
      <c r="B3" s="3">
        <v>1</v>
      </c>
      <c r="C3" s="3" t="s">
        <v>3</v>
      </c>
      <c r="D3" s="3" t="s">
        <v>4</v>
      </c>
      <c r="E3" s="3">
        <v>1</v>
      </c>
    </row>
    <row r="4" spans="2:6">
      <c r="B4" s="3">
        <v>2</v>
      </c>
      <c r="C4" s="3" t="s">
        <v>5</v>
      </c>
      <c r="D4" s="3" t="s">
        <v>38</v>
      </c>
      <c r="E4" s="3">
        <v>0</v>
      </c>
    </row>
    <row r="5" spans="2:6">
      <c r="B5" s="3">
        <v>3</v>
      </c>
      <c r="C5" s="3" t="s">
        <v>6</v>
      </c>
      <c r="D5" s="3" t="s">
        <v>7</v>
      </c>
      <c r="E5" s="3">
        <v>2</v>
      </c>
    </row>
    <row r="6" spans="2:6" ht="16">
      <c r="B6" s="3">
        <v>4</v>
      </c>
      <c r="C6" s="3" t="s">
        <v>8</v>
      </c>
      <c r="D6" s="4" t="s">
        <v>9</v>
      </c>
      <c r="E6" s="3">
        <v>2</v>
      </c>
    </row>
    <row r="7" spans="2:6">
      <c r="B7" s="5">
        <v>5</v>
      </c>
      <c r="C7" s="2" t="s">
        <v>11</v>
      </c>
      <c r="D7" s="6" t="s">
        <v>10</v>
      </c>
      <c r="E7" s="3">
        <v>0</v>
      </c>
    </row>
    <row r="8" spans="2:6">
      <c r="B8" s="5">
        <v>6</v>
      </c>
      <c r="C8" s="2" t="s">
        <v>74</v>
      </c>
      <c r="D8" s="2" t="s">
        <v>12</v>
      </c>
      <c r="E8" s="3">
        <v>2</v>
      </c>
      <c r="F8" s="1"/>
    </row>
    <row r="9" spans="2:6">
      <c r="B9" s="2">
        <v>7</v>
      </c>
      <c r="C9" s="2" t="s">
        <v>13</v>
      </c>
      <c r="D9" s="2" t="s">
        <v>14</v>
      </c>
      <c r="E9" s="3">
        <v>2</v>
      </c>
    </row>
    <row r="10" spans="2:6">
      <c r="B10" s="2">
        <v>8</v>
      </c>
      <c r="C10" s="2" t="s">
        <v>15</v>
      </c>
      <c r="D10" s="2" t="s">
        <v>16</v>
      </c>
      <c r="E10" s="3">
        <v>2</v>
      </c>
    </row>
    <row r="11" spans="2:6">
      <c r="B11" s="2">
        <v>9</v>
      </c>
      <c r="C11" s="2" t="s">
        <v>17</v>
      </c>
      <c r="D11" s="6" t="s">
        <v>18</v>
      </c>
      <c r="E11" s="3">
        <v>0</v>
      </c>
    </row>
    <row r="12" spans="2:6">
      <c r="B12" s="2">
        <v>10</v>
      </c>
      <c r="C12" s="2" t="s">
        <v>81</v>
      </c>
      <c r="D12" s="2" t="s">
        <v>34</v>
      </c>
      <c r="E12" s="3">
        <v>2</v>
      </c>
    </row>
    <row r="13" spans="2:6">
      <c r="B13" s="7">
        <v>11</v>
      </c>
      <c r="C13" s="7" t="s">
        <v>19</v>
      </c>
      <c r="D13" s="7" t="s">
        <v>20</v>
      </c>
      <c r="E13" s="3">
        <v>2</v>
      </c>
    </row>
    <row r="14" spans="2:6">
      <c r="B14" s="8">
        <v>12</v>
      </c>
      <c r="C14" s="8" t="s">
        <v>21</v>
      </c>
      <c r="D14" s="8" t="s">
        <v>22</v>
      </c>
      <c r="E14" s="3">
        <v>2</v>
      </c>
    </row>
    <row r="15" spans="2:6">
      <c r="B15" s="3">
        <v>13</v>
      </c>
      <c r="C15" s="3" t="s">
        <v>73</v>
      </c>
      <c r="D15" s="9" t="s">
        <v>23</v>
      </c>
      <c r="E15" s="3">
        <v>0</v>
      </c>
    </row>
    <row r="16" spans="2:6">
      <c r="B16" s="7">
        <v>14</v>
      </c>
      <c r="C16" s="7" t="s">
        <v>24</v>
      </c>
      <c r="D16" s="6" t="s">
        <v>25</v>
      </c>
      <c r="E16" s="3">
        <v>0</v>
      </c>
    </row>
    <row r="17" spans="2:5">
      <c r="B17" s="7">
        <v>15</v>
      </c>
      <c r="C17" s="7" t="s">
        <v>26</v>
      </c>
      <c r="D17" s="7" t="s">
        <v>27</v>
      </c>
      <c r="E17" s="3">
        <v>0</v>
      </c>
    </row>
    <row r="18" spans="2:5">
      <c r="B18" s="7">
        <v>16</v>
      </c>
      <c r="C18" s="7" t="s">
        <v>28</v>
      </c>
      <c r="D18" s="7" t="s">
        <v>29</v>
      </c>
      <c r="E18" s="3">
        <v>2</v>
      </c>
    </row>
    <row r="19" spans="2:5">
      <c r="B19" s="7">
        <v>17</v>
      </c>
      <c r="C19" s="7" t="s">
        <v>30</v>
      </c>
      <c r="D19" s="7" t="s">
        <v>31</v>
      </c>
      <c r="E19" s="3">
        <v>2</v>
      </c>
    </row>
    <row r="20" spans="2:5">
      <c r="B20" s="7">
        <v>18</v>
      </c>
      <c r="C20" s="7" t="s">
        <v>32</v>
      </c>
      <c r="D20" s="7" t="s">
        <v>33</v>
      </c>
      <c r="E20" s="3">
        <v>2</v>
      </c>
    </row>
    <row r="21" spans="2:5">
      <c r="B21" s="7">
        <v>19</v>
      </c>
      <c r="C21" s="7" t="s">
        <v>92</v>
      </c>
      <c r="D21" s="7" t="s">
        <v>35</v>
      </c>
      <c r="E21" s="3">
        <v>2</v>
      </c>
    </row>
    <row r="22" spans="2:5">
      <c r="B22" s="2">
        <v>20</v>
      </c>
      <c r="C22" s="2" t="s">
        <v>36</v>
      </c>
      <c r="D22" s="2" t="s">
        <v>37</v>
      </c>
      <c r="E22" s="3">
        <v>2</v>
      </c>
    </row>
    <row r="23" spans="2:5">
      <c r="B23" s="2">
        <v>21</v>
      </c>
      <c r="C23" s="2" t="s">
        <v>39</v>
      </c>
      <c r="D23" s="2" t="s">
        <v>40</v>
      </c>
      <c r="E23" s="3">
        <v>2</v>
      </c>
    </row>
    <row r="24" spans="2:5">
      <c r="B24" s="3">
        <v>22</v>
      </c>
      <c r="C24" s="3" t="s">
        <v>41</v>
      </c>
      <c r="D24" s="3" t="s">
        <v>20</v>
      </c>
      <c r="E24" s="3">
        <v>2</v>
      </c>
    </row>
    <row r="25" spans="2:5">
      <c r="B25" s="1" t="s">
        <v>153</v>
      </c>
      <c r="C25" s="1"/>
      <c r="D25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zoomScale="150" zoomScaleNormal="150" zoomScalePageLayoutView="150" workbookViewId="0">
      <selection activeCell="C21" sqref="C21"/>
    </sheetView>
  </sheetViews>
  <sheetFormatPr baseColWidth="10" defaultRowHeight="15" x14ac:dyDescent="0"/>
  <cols>
    <col min="1" max="1" width="6.6640625" customWidth="1"/>
    <col min="2" max="2" width="19.1640625" customWidth="1"/>
    <col min="3" max="3" width="18.33203125" customWidth="1"/>
    <col min="4" max="4" width="17.1640625" customWidth="1"/>
    <col min="5" max="5" width="13" customWidth="1"/>
  </cols>
  <sheetData>
    <row r="2" spans="2:5">
      <c r="B2" s="11" t="s">
        <v>43</v>
      </c>
      <c r="C2" s="11" t="s">
        <v>44</v>
      </c>
      <c r="D2" s="11" t="s">
        <v>45</v>
      </c>
      <c r="E2" s="11" t="s">
        <v>47</v>
      </c>
    </row>
    <row r="3" spans="2:5">
      <c r="B3" s="2" t="s">
        <v>80</v>
      </c>
      <c r="C3" s="2" t="s">
        <v>98</v>
      </c>
      <c r="D3" s="2" t="s">
        <v>126</v>
      </c>
      <c r="E3" s="3">
        <f>(4+3)/2</f>
        <v>3.5</v>
      </c>
    </row>
    <row r="4" spans="2:5">
      <c r="B4" s="2" t="s">
        <v>53</v>
      </c>
      <c r="C4" s="2" t="s">
        <v>95</v>
      </c>
      <c r="D4" s="2" t="s">
        <v>130</v>
      </c>
      <c r="E4" s="3">
        <f>(1+8)/2</f>
        <v>4.5</v>
      </c>
    </row>
    <row r="5" spans="2:5">
      <c r="B5" s="2" t="s">
        <v>79</v>
      </c>
      <c r="C5" s="2" t="s">
        <v>99</v>
      </c>
      <c r="D5" s="2" t="s">
        <v>128</v>
      </c>
      <c r="E5" s="3">
        <f>(6+5)/2</f>
        <v>5.5</v>
      </c>
    </row>
    <row r="6" spans="2:5">
      <c r="B6" s="2" t="s">
        <v>65</v>
      </c>
      <c r="C6" s="2" t="s">
        <v>101</v>
      </c>
      <c r="D6" s="2" t="s">
        <v>128</v>
      </c>
      <c r="E6" s="3">
        <f>(8+5)/2</f>
        <v>6.5</v>
      </c>
    </row>
    <row r="7" spans="2:5">
      <c r="B7" s="12" t="s">
        <v>55</v>
      </c>
      <c r="C7" s="2" t="s">
        <v>97</v>
      </c>
      <c r="D7" s="2" t="s">
        <v>133</v>
      </c>
      <c r="E7" s="3">
        <f>(3+11)/2</f>
        <v>7</v>
      </c>
    </row>
    <row r="8" spans="2:5">
      <c r="B8" s="2" t="s">
        <v>91</v>
      </c>
      <c r="C8" s="2" t="s">
        <v>109</v>
      </c>
      <c r="D8" s="2" t="s">
        <v>124</v>
      </c>
      <c r="E8" s="3">
        <f>(15+1)/2</f>
        <v>8</v>
      </c>
    </row>
    <row r="9" spans="2:5">
      <c r="B9" s="2" t="s">
        <v>52</v>
      </c>
      <c r="C9" s="2" t="s">
        <v>106</v>
      </c>
      <c r="D9" s="2" t="s">
        <v>127</v>
      </c>
      <c r="E9" s="3">
        <f>(13+4)/2</f>
        <v>8.5</v>
      </c>
    </row>
    <row r="10" spans="2:5">
      <c r="B10" s="2" t="s">
        <v>67</v>
      </c>
      <c r="C10" s="2" t="s">
        <v>103</v>
      </c>
      <c r="D10" s="2" t="s">
        <v>129</v>
      </c>
      <c r="E10" s="3">
        <f>(10+7)/2</f>
        <v>8.5</v>
      </c>
    </row>
    <row r="11" spans="2:5">
      <c r="B11" s="2" t="s">
        <v>84</v>
      </c>
      <c r="C11" s="2" t="s">
        <v>96</v>
      </c>
      <c r="D11" s="2" t="s">
        <v>138</v>
      </c>
      <c r="E11" s="3">
        <f>(1+17)/2</f>
        <v>9</v>
      </c>
    </row>
    <row r="12" spans="2:5">
      <c r="B12" s="2" t="s">
        <v>90</v>
      </c>
      <c r="C12" s="2" t="s">
        <v>110</v>
      </c>
      <c r="D12" s="2" t="s">
        <v>125</v>
      </c>
      <c r="E12" s="3">
        <f>(17+2)/2</f>
        <v>9.5</v>
      </c>
    </row>
    <row r="13" spans="2:5">
      <c r="B13" s="2" t="s">
        <v>76</v>
      </c>
      <c r="C13" s="2" t="s">
        <v>98</v>
      </c>
      <c r="D13" s="2" t="s">
        <v>137</v>
      </c>
      <c r="E13" s="3">
        <f>(4+16)/2</f>
        <v>10</v>
      </c>
    </row>
    <row r="14" spans="2:5">
      <c r="B14" s="2" t="s">
        <v>89</v>
      </c>
      <c r="C14" s="2" t="s">
        <v>100</v>
      </c>
      <c r="D14" s="2" t="s">
        <v>141</v>
      </c>
      <c r="E14" s="3">
        <f>(7+20)/2</f>
        <v>13.5</v>
      </c>
    </row>
    <row r="15" spans="2:5">
      <c r="B15" s="7" t="s">
        <v>51</v>
      </c>
      <c r="C15" s="3" t="s">
        <v>112</v>
      </c>
      <c r="D15" s="3" t="s">
        <v>131</v>
      </c>
      <c r="E15" s="3">
        <f>(19+9)/2</f>
        <v>14</v>
      </c>
    </row>
    <row r="16" spans="2:5">
      <c r="B16" s="12" t="s">
        <v>59</v>
      </c>
      <c r="C16" s="3" t="s">
        <v>112</v>
      </c>
      <c r="D16" s="3" t="s">
        <v>132</v>
      </c>
      <c r="E16" s="3">
        <f>(19+9)/2</f>
        <v>14</v>
      </c>
    </row>
    <row r="17" spans="2:5">
      <c r="B17" s="2" t="s">
        <v>88</v>
      </c>
      <c r="C17" s="2" t="s">
        <v>102</v>
      </c>
      <c r="D17" s="2" t="s">
        <v>140</v>
      </c>
      <c r="E17" s="3">
        <f>(9+19)/2</f>
        <v>14</v>
      </c>
    </row>
    <row r="18" spans="2:5">
      <c r="B18" s="2" t="s">
        <v>75</v>
      </c>
      <c r="C18" s="2" t="s">
        <v>107</v>
      </c>
      <c r="D18" s="2" t="s">
        <v>136</v>
      </c>
      <c r="E18" s="3">
        <f>(14+15)/2</f>
        <v>14.5</v>
      </c>
    </row>
    <row r="19" spans="2:5">
      <c r="B19" s="2" t="s">
        <v>82</v>
      </c>
      <c r="C19" s="2" t="s">
        <v>105</v>
      </c>
      <c r="D19" s="2" t="s">
        <v>139</v>
      </c>
      <c r="E19" s="3">
        <f>(12+18)/2</f>
        <v>15</v>
      </c>
    </row>
    <row r="20" spans="2:5">
      <c r="B20" s="2" t="s">
        <v>77</v>
      </c>
      <c r="C20" s="2" t="s">
        <v>111</v>
      </c>
      <c r="D20" s="2" t="s">
        <v>135</v>
      </c>
      <c r="E20" s="3">
        <f>(18+13)/2</f>
        <v>15.5</v>
      </c>
    </row>
    <row r="21" spans="2:5">
      <c r="B21" s="2" t="s">
        <v>85</v>
      </c>
      <c r="C21" s="2" t="s">
        <v>104</v>
      </c>
      <c r="D21" s="2" t="s">
        <v>142</v>
      </c>
      <c r="E21" s="3">
        <f>(11+21)/2</f>
        <v>16</v>
      </c>
    </row>
    <row r="22" spans="2:5">
      <c r="B22" s="3" t="s">
        <v>57</v>
      </c>
      <c r="C22" s="2" t="s">
        <v>117</v>
      </c>
      <c r="D22" s="2" t="s">
        <v>134</v>
      </c>
      <c r="E22" s="3">
        <f>(26+12)/2</f>
        <v>19</v>
      </c>
    </row>
    <row r="23" spans="2:5">
      <c r="B23" s="3" t="s">
        <v>56</v>
      </c>
      <c r="C23" s="2" t="s">
        <v>116</v>
      </c>
      <c r="D23" s="2" t="s">
        <v>135</v>
      </c>
      <c r="E23" s="3">
        <f>(25+13)/2</f>
        <v>19</v>
      </c>
    </row>
    <row r="24" spans="2:5">
      <c r="B24" s="2" t="s">
        <v>86</v>
      </c>
      <c r="C24" s="2" t="s">
        <v>108</v>
      </c>
      <c r="D24" s="2" t="s">
        <v>144</v>
      </c>
      <c r="E24" s="3">
        <f>(15+24)/2</f>
        <v>19.5</v>
      </c>
    </row>
    <row r="25" spans="2:5">
      <c r="B25" s="2" t="s">
        <v>83</v>
      </c>
      <c r="C25" s="2" t="s">
        <v>113</v>
      </c>
      <c r="D25" s="2" t="s">
        <v>143</v>
      </c>
      <c r="E25" s="3">
        <f>(22+22)/2</f>
        <v>22</v>
      </c>
    </row>
    <row r="26" spans="2:5">
      <c r="B26" s="2" t="s">
        <v>87</v>
      </c>
      <c r="C26" s="2" t="s">
        <v>112</v>
      </c>
      <c r="D26" s="2" t="s">
        <v>145</v>
      </c>
      <c r="E26" s="3">
        <f>(19+25)/2</f>
        <v>22</v>
      </c>
    </row>
    <row r="27" spans="2:5">
      <c r="B27" s="13" t="s">
        <v>72</v>
      </c>
      <c r="C27" s="2" t="s">
        <v>114</v>
      </c>
      <c r="D27" s="2" t="s">
        <v>143</v>
      </c>
      <c r="E27" s="3">
        <f>(23+22)/2</f>
        <v>22.5</v>
      </c>
    </row>
    <row r="28" spans="2:5">
      <c r="B28" s="2" t="s">
        <v>78</v>
      </c>
      <c r="C28" s="2" t="s">
        <v>119</v>
      </c>
      <c r="D28" s="2" t="s">
        <v>146</v>
      </c>
      <c r="E28" s="3">
        <f>(28+26)/2</f>
        <v>27</v>
      </c>
    </row>
    <row r="29" spans="2:5">
      <c r="B29" s="13" t="s">
        <v>71</v>
      </c>
      <c r="C29" s="2" t="s">
        <v>118</v>
      </c>
      <c r="D29" s="2" t="s">
        <v>147</v>
      </c>
      <c r="E29" s="3">
        <f>(27+27)/2</f>
        <v>27</v>
      </c>
    </row>
    <row r="30" spans="2:5">
      <c r="B30" s="2" t="s">
        <v>63</v>
      </c>
      <c r="C30" s="2" t="s">
        <v>115</v>
      </c>
      <c r="D30" s="2" t="s">
        <v>150</v>
      </c>
      <c r="E30" s="3">
        <f>(24+30)/2</f>
        <v>27</v>
      </c>
    </row>
    <row r="31" spans="2:5">
      <c r="B31" s="16" t="s">
        <v>69</v>
      </c>
      <c r="C31" s="16" t="s">
        <v>122</v>
      </c>
      <c r="D31" s="16" t="s">
        <v>148</v>
      </c>
      <c r="E31" s="17">
        <f>(31+28)/2</f>
        <v>29.5</v>
      </c>
    </row>
    <row r="32" spans="2:5">
      <c r="B32" s="3" t="s">
        <v>94</v>
      </c>
      <c r="C32" s="3" t="s">
        <v>120</v>
      </c>
      <c r="D32" s="3" t="s">
        <v>151</v>
      </c>
      <c r="E32" s="3">
        <f>(29+31)/2</f>
        <v>30</v>
      </c>
    </row>
    <row r="33" spans="2:5">
      <c r="B33" s="2" t="s">
        <v>61</v>
      </c>
      <c r="C33" s="2" t="s">
        <v>123</v>
      </c>
      <c r="D33" s="2" t="s">
        <v>149</v>
      </c>
      <c r="E33" s="3">
        <f>(32+29)/2</f>
        <v>30.5</v>
      </c>
    </row>
    <row r="34" spans="2:5">
      <c r="B34" s="2" t="s">
        <v>93</v>
      </c>
      <c r="C34" s="2" t="s">
        <v>121</v>
      </c>
      <c r="D34" s="2" t="s">
        <v>152</v>
      </c>
      <c r="E34" s="3">
        <f>(30+32)/2</f>
        <v>31</v>
      </c>
    </row>
    <row r="35" spans="2:5">
      <c r="B35" s="1" t="s">
        <v>216</v>
      </c>
    </row>
  </sheetData>
  <sortState ref="B3:E34">
    <sortCondition ref="E3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zoomScale="150" zoomScaleNormal="150" zoomScalePageLayoutView="150" workbookViewId="0">
      <selection activeCell="B35" sqref="B35"/>
    </sheetView>
  </sheetViews>
  <sheetFormatPr baseColWidth="10" defaultRowHeight="15" x14ac:dyDescent="0"/>
  <cols>
    <col min="1" max="1" width="7" customWidth="1"/>
    <col min="2" max="2" width="20.5" customWidth="1"/>
    <col min="3" max="3" width="18.33203125" customWidth="1"/>
    <col min="4" max="4" width="19" customWidth="1"/>
    <col min="5" max="5" width="14.1640625" customWidth="1"/>
  </cols>
  <sheetData>
    <row r="2" spans="2:5">
      <c r="B2" s="14" t="s">
        <v>42</v>
      </c>
      <c r="C2" s="14" t="s">
        <v>48</v>
      </c>
      <c r="D2" s="14" t="s">
        <v>49</v>
      </c>
      <c r="E2" s="14" t="s">
        <v>46</v>
      </c>
    </row>
    <row r="3" spans="2:5">
      <c r="B3" s="13" t="s">
        <v>66</v>
      </c>
      <c r="C3" s="3" t="s">
        <v>158</v>
      </c>
      <c r="D3" s="3" t="s">
        <v>187</v>
      </c>
      <c r="E3" s="7">
        <f>(5+4)/2</f>
        <v>4.5</v>
      </c>
    </row>
    <row r="4" spans="2:5">
      <c r="B4" s="3" t="s">
        <v>53</v>
      </c>
      <c r="C4" s="3" t="s">
        <v>161</v>
      </c>
      <c r="D4" s="3" t="s">
        <v>184</v>
      </c>
      <c r="E4" s="3">
        <f>(8+1)/2</f>
        <v>4.5</v>
      </c>
    </row>
    <row r="5" spans="2:5">
      <c r="B5" s="3" t="s">
        <v>54</v>
      </c>
      <c r="C5" s="3" t="s">
        <v>162</v>
      </c>
      <c r="D5" s="3" t="s">
        <v>186</v>
      </c>
      <c r="E5" s="3">
        <f>(9+3)/2</f>
        <v>6</v>
      </c>
    </row>
    <row r="6" spans="2:5">
      <c r="B6" s="3" t="s">
        <v>52</v>
      </c>
      <c r="C6" s="3" t="s">
        <v>163</v>
      </c>
      <c r="D6" s="3" t="s">
        <v>185</v>
      </c>
      <c r="E6" s="3">
        <f>(10+2)/2</f>
        <v>6</v>
      </c>
    </row>
    <row r="7" spans="2:5">
      <c r="B7" s="2" t="s">
        <v>82</v>
      </c>
      <c r="C7" s="2" t="s">
        <v>165</v>
      </c>
      <c r="D7" s="2" t="s">
        <v>190</v>
      </c>
      <c r="E7" s="7">
        <f>(12+7)/2</f>
        <v>9.5</v>
      </c>
    </row>
    <row r="8" spans="2:5">
      <c r="B8" s="13" t="s">
        <v>71</v>
      </c>
      <c r="C8" s="7" t="s">
        <v>156</v>
      </c>
      <c r="D8" s="7" t="s">
        <v>201</v>
      </c>
      <c r="E8" s="7">
        <f>(3+18)/2</f>
        <v>10.5</v>
      </c>
    </row>
    <row r="9" spans="2:5">
      <c r="B9" s="2" t="s">
        <v>89</v>
      </c>
      <c r="C9" s="3" t="s">
        <v>166</v>
      </c>
      <c r="D9" s="3" t="s">
        <v>193</v>
      </c>
      <c r="E9" s="7">
        <f>(13+10)/2</f>
        <v>11.5</v>
      </c>
    </row>
    <row r="10" spans="2:5">
      <c r="B10" s="2" t="s">
        <v>77</v>
      </c>
      <c r="C10" s="7" t="s">
        <v>157</v>
      </c>
      <c r="D10" s="7" t="s">
        <v>204</v>
      </c>
      <c r="E10" s="7">
        <f>(4+21)/2</f>
        <v>12.5</v>
      </c>
    </row>
    <row r="11" spans="2:5">
      <c r="B11" s="2" t="s">
        <v>83</v>
      </c>
      <c r="C11" s="2" t="s">
        <v>164</v>
      </c>
      <c r="D11" s="2" t="s">
        <v>198</v>
      </c>
      <c r="E11" s="7">
        <f>(11+15)/2</f>
        <v>13</v>
      </c>
    </row>
    <row r="12" spans="2:5">
      <c r="B12" s="2" t="s">
        <v>76</v>
      </c>
      <c r="C12" s="7" t="s">
        <v>154</v>
      </c>
      <c r="D12" s="7" t="s">
        <v>210</v>
      </c>
      <c r="E12" s="7">
        <f>(1+27)/2</f>
        <v>14</v>
      </c>
    </row>
    <row r="13" spans="2:5">
      <c r="B13" s="13" t="s">
        <v>62</v>
      </c>
      <c r="C13" s="3" t="s">
        <v>159</v>
      </c>
      <c r="D13" s="3" t="s">
        <v>205</v>
      </c>
      <c r="E13" s="3">
        <f>(6+22)/2</f>
        <v>14</v>
      </c>
    </row>
    <row r="14" spans="2:5">
      <c r="B14" s="2" t="s">
        <v>88</v>
      </c>
      <c r="C14" s="3" t="s">
        <v>169</v>
      </c>
      <c r="D14" s="3" t="s">
        <v>194</v>
      </c>
      <c r="E14" s="7">
        <f>(17+11)/2</f>
        <v>14</v>
      </c>
    </row>
    <row r="15" spans="2:5">
      <c r="B15" s="2" t="s">
        <v>79</v>
      </c>
      <c r="C15" s="2" t="s">
        <v>172</v>
      </c>
      <c r="D15" s="2" t="s">
        <v>191</v>
      </c>
      <c r="E15" s="7">
        <f>(20+8)/2</f>
        <v>14</v>
      </c>
    </row>
    <row r="16" spans="2:5">
      <c r="B16" s="2" t="s">
        <v>80</v>
      </c>
      <c r="C16" s="2" t="s">
        <v>174</v>
      </c>
      <c r="D16" s="2" t="s">
        <v>188</v>
      </c>
      <c r="E16" s="7">
        <f>(23+5)/2</f>
        <v>14</v>
      </c>
    </row>
    <row r="17" spans="2:5">
      <c r="B17" s="3" t="s">
        <v>87</v>
      </c>
      <c r="C17" s="3" t="s">
        <v>167</v>
      </c>
      <c r="D17" s="3" t="s">
        <v>199</v>
      </c>
      <c r="E17" s="7">
        <f>(14+16)/2</f>
        <v>15</v>
      </c>
    </row>
    <row r="18" spans="2:5">
      <c r="B18" s="13" t="s">
        <v>64</v>
      </c>
      <c r="C18" s="3" t="s">
        <v>175</v>
      </c>
      <c r="D18" s="3" t="s">
        <v>189</v>
      </c>
      <c r="E18" s="3">
        <f>(24+6)/2</f>
        <v>15</v>
      </c>
    </row>
    <row r="19" spans="2:5">
      <c r="B19" s="13" t="s">
        <v>60</v>
      </c>
      <c r="C19" s="3" t="s">
        <v>155</v>
      </c>
      <c r="D19" s="3" t="s">
        <v>212</v>
      </c>
      <c r="E19" s="3">
        <f>(2+29)/2</f>
        <v>15.5</v>
      </c>
    </row>
    <row r="20" spans="2:5">
      <c r="B20" s="3" t="s">
        <v>86</v>
      </c>
      <c r="C20" s="3" t="s">
        <v>168</v>
      </c>
      <c r="D20" s="3" t="s">
        <v>200</v>
      </c>
      <c r="E20" s="7">
        <f>(14+17)/2</f>
        <v>15.5</v>
      </c>
    </row>
    <row r="21" spans="2:5">
      <c r="B21" s="2" t="s">
        <v>91</v>
      </c>
      <c r="C21" s="2" t="s">
        <v>173</v>
      </c>
      <c r="D21" s="2" t="s">
        <v>195</v>
      </c>
      <c r="E21" s="7">
        <f>(21+12)/2</f>
        <v>16.5</v>
      </c>
    </row>
    <row r="22" spans="2:5">
      <c r="B22" s="2" t="s">
        <v>84</v>
      </c>
      <c r="C22" s="2" t="s">
        <v>176</v>
      </c>
      <c r="D22" s="2" t="s">
        <v>192</v>
      </c>
      <c r="E22" s="7">
        <f>(25+9)/2</f>
        <v>17</v>
      </c>
    </row>
    <row r="23" spans="2:5">
      <c r="B23" s="13" t="s">
        <v>72</v>
      </c>
      <c r="C23" s="7" t="s">
        <v>173</v>
      </c>
      <c r="D23" s="7" t="s">
        <v>197</v>
      </c>
      <c r="E23" s="7">
        <f>(21+14)/2</f>
        <v>17.5</v>
      </c>
    </row>
    <row r="24" spans="2:5">
      <c r="B24" s="2" t="s">
        <v>75</v>
      </c>
      <c r="C24" s="7" t="s">
        <v>160</v>
      </c>
      <c r="D24" s="7" t="s">
        <v>215</v>
      </c>
      <c r="E24" s="7">
        <f>(7+32)/2</f>
        <v>19.5</v>
      </c>
    </row>
    <row r="25" spans="2:5">
      <c r="B25" s="3" t="s">
        <v>57</v>
      </c>
      <c r="C25" s="3" t="s">
        <v>167</v>
      </c>
      <c r="D25" s="3" t="s">
        <v>208</v>
      </c>
      <c r="E25" s="3">
        <f>(14+25)/2</f>
        <v>19.5</v>
      </c>
    </row>
    <row r="26" spans="2:5">
      <c r="B26" s="2" t="s">
        <v>85</v>
      </c>
      <c r="C26" s="2" t="s">
        <v>178</v>
      </c>
      <c r="D26" s="2" t="s">
        <v>196</v>
      </c>
      <c r="E26" s="7">
        <f>(27+13)/2</f>
        <v>20</v>
      </c>
    </row>
    <row r="27" spans="2:5">
      <c r="B27" s="3" t="s">
        <v>56</v>
      </c>
      <c r="C27" s="3" t="s">
        <v>171</v>
      </c>
      <c r="D27" s="3" t="s">
        <v>207</v>
      </c>
      <c r="E27" s="3">
        <f>(19+24)/2</f>
        <v>21.5</v>
      </c>
    </row>
    <row r="28" spans="2:5">
      <c r="B28" s="2" t="s">
        <v>90</v>
      </c>
      <c r="C28" s="2" t="s">
        <v>177</v>
      </c>
      <c r="D28" s="2" t="s">
        <v>203</v>
      </c>
      <c r="E28" s="7">
        <f>(25+20)/2</f>
        <v>22.5</v>
      </c>
    </row>
    <row r="29" spans="2:5">
      <c r="B29" s="3" t="s">
        <v>94</v>
      </c>
      <c r="C29" s="2" t="s">
        <v>170</v>
      </c>
      <c r="D29" s="2" t="s">
        <v>214</v>
      </c>
      <c r="E29" s="7">
        <f>(18+31)/2</f>
        <v>24.5</v>
      </c>
    </row>
    <row r="30" spans="2:5">
      <c r="B30" s="15" t="s">
        <v>68</v>
      </c>
      <c r="C30" s="15" t="s">
        <v>183</v>
      </c>
      <c r="D30" s="15" t="s">
        <v>202</v>
      </c>
      <c r="E30" s="15">
        <f>(32+19)/2</f>
        <v>25.5</v>
      </c>
    </row>
    <row r="31" spans="2:5">
      <c r="B31" s="2" t="s">
        <v>78</v>
      </c>
      <c r="C31" s="7" t="s">
        <v>181</v>
      </c>
      <c r="D31" s="7" t="s">
        <v>206</v>
      </c>
      <c r="E31" s="7">
        <f>(30+23)/2</f>
        <v>26.5</v>
      </c>
    </row>
    <row r="32" spans="2:5">
      <c r="B32" s="12" t="s">
        <v>58</v>
      </c>
      <c r="C32" s="3" t="s">
        <v>179</v>
      </c>
      <c r="D32" s="3" t="s">
        <v>209</v>
      </c>
      <c r="E32" s="3">
        <f>(28+26)/2</f>
        <v>27</v>
      </c>
    </row>
    <row r="33" spans="2:5">
      <c r="B33" s="12" t="s">
        <v>50</v>
      </c>
      <c r="C33" s="3" t="s">
        <v>180</v>
      </c>
      <c r="D33" s="3" t="s">
        <v>211</v>
      </c>
      <c r="E33" s="3">
        <f>(29+28)/2</f>
        <v>28.5</v>
      </c>
    </row>
    <row r="34" spans="2:5">
      <c r="B34" s="2" t="s">
        <v>93</v>
      </c>
      <c r="C34" s="2" t="s">
        <v>182</v>
      </c>
      <c r="D34" s="2" t="s">
        <v>213</v>
      </c>
      <c r="E34" s="7">
        <f>(31+30)/2</f>
        <v>30.5</v>
      </c>
    </row>
    <row r="35" spans="2:5">
      <c r="B35" s="1" t="s">
        <v>216</v>
      </c>
      <c r="C35" s="10"/>
      <c r="D35" s="10"/>
    </row>
  </sheetData>
  <sortState ref="B3:E34">
    <sortCondition ref="E3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Participants</vt:lpstr>
      <vt:lpstr>Valence</vt:lpstr>
      <vt:lpstr>Arousal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lunghaolee</dc:creator>
  <cp:lastModifiedBy>lunghaolee</cp:lastModifiedBy>
  <dcterms:created xsi:type="dcterms:W3CDTF">2016-05-06T06:19:22Z</dcterms:created>
  <dcterms:modified xsi:type="dcterms:W3CDTF">2016-09-02T09:18:56Z</dcterms:modified>
</cp:coreProperties>
</file>