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민규\Downloads\"/>
    </mc:Choice>
  </mc:AlternateContent>
  <xr:revisionPtr revIDLastSave="0" documentId="13_ncr:1_{16A42FF4-DED5-4585-AC0C-4140D525C63C}" xr6:coauthVersionLast="47" xr6:coauthVersionMax="47" xr10:uidLastSave="{00000000-0000-0000-0000-000000000000}"/>
  <bookViews>
    <workbookView xWindow="-120" yWindow="-120" windowWidth="29040" windowHeight="15720" tabRatio="943" firstSheet="46" activeTab="54" xr2:uid="{00000000-000D-0000-FFFF-FFFF00000000}"/>
  </bookViews>
  <sheets>
    <sheet name="기본화면" sheetId="49" r:id="rId1"/>
    <sheet name="엑셀데이터" sheetId="43" r:id="rId2"/>
    <sheet name="데이터입력법" sheetId="50" r:id="rId3"/>
    <sheet name="특수문자입력법" sheetId="44" r:id="rId4"/>
    <sheet name="사용자지정서식1" sheetId="78" r:id="rId5"/>
    <sheet name="표시형식" sheetId="38" r:id="rId6"/>
    <sheet name="사용자지정" sheetId="22" r:id="rId7"/>
    <sheet name="날짜" sheetId="29" r:id="rId8"/>
    <sheet name="붙여넣기" sheetId="47" r:id="rId9"/>
    <sheet name="선택하여붙여넣기" sheetId="14" r:id="rId10"/>
    <sheet name="이름" sheetId="19" r:id="rId11"/>
    <sheet name="강조규칙" sheetId="31" r:id="rId12"/>
    <sheet name="상하위규칙" sheetId="32" r:id="rId13"/>
    <sheet name="수식" sheetId="33" r:id="rId14"/>
    <sheet name="막대" sheetId="34" r:id="rId15"/>
    <sheet name="색조" sheetId="35" r:id="rId16"/>
    <sheet name="아이콘" sheetId="36" r:id="rId17"/>
    <sheet name="틀고정" sheetId="52" r:id="rId18"/>
    <sheet name="텍스트나누기" sheetId="53" r:id="rId19"/>
    <sheet name="중복항목제거" sheetId="54" r:id="rId20"/>
    <sheet name="상대참조" sheetId="16" r:id="rId21"/>
    <sheet name="절대참조" sheetId="17" r:id="rId22"/>
    <sheet name="혼합참조" sheetId="20" r:id="rId23"/>
    <sheet name="함수통합1" sheetId="70" r:id="rId24"/>
    <sheet name="함수통합2" sheetId="79" r:id="rId25"/>
    <sheet name="함수통합3" sheetId="71" r:id="rId26"/>
    <sheet name="함수통합4" sheetId="72" r:id="rId27"/>
    <sheet name="함수정리" sheetId="73" r:id="rId28"/>
    <sheet name="함수사용예" sheetId="68" r:id="rId29"/>
    <sheet name="성적산출" sheetId="64" r:id="rId30"/>
    <sheet name="함수1" sheetId="65" r:id="rId31"/>
    <sheet name="함수2" sheetId="66" r:id="rId32"/>
    <sheet name="D함수" sheetId="67" r:id="rId33"/>
    <sheet name="유효성검사" sheetId="13" r:id="rId34"/>
    <sheet name="구매품의서" sheetId="10" r:id="rId35"/>
    <sheet name="구입처" sheetId="8" r:id="rId36"/>
    <sheet name="주민번호" sheetId="48" r:id="rId37"/>
    <sheet name="재직증명서예시" sheetId="74" r:id="rId38"/>
    <sheet name="재직증명서" sheetId="75" r:id="rId39"/>
    <sheet name="사원명부" sheetId="76" r:id="rId40"/>
    <sheet name="통합1" sheetId="55" r:id="rId41"/>
    <sheet name="통합2" sheetId="56" r:id="rId42"/>
    <sheet name="정렬" sheetId="59" r:id="rId43"/>
    <sheet name="정렬2" sheetId="60" r:id="rId44"/>
    <sheet name="매크로1" sheetId="95" r:id="rId45"/>
    <sheet name="데이터 표시" sheetId="94" r:id="rId46"/>
    <sheet name="고급필터" sheetId="61" r:id="rId47"/>
    <sheet name="부분합" sheetId="62" r:id="rId48"/>
    <sheet name="표1" sheetId="83" r:id="rId49"/>
    <sheet name="표2" sheetId="84" r:id="rId50"/>
    <sheet name="부분합2" sheetId="63" r:id="rId51"/>
    <sheet name="레코드관리" sheetId="85" r:id="rId52"/>
    <sheet name="부분합 (2)" sheetId="86" r:id="rId53"/>
    <sheet name="시나리오 요약" sheetId="92" r:id="rId54"/>
    <sheet name="함수 풀이" sheetId="96" r:id="rId55"/>
    <sheet name="시나리오" sheetId="87" r:id="rId56"/>
    <sheet name="미리보기" sheetId="88" r:id="rId57"/>
    <sheet name="견적서예시" sheetId="89" r:id="rId58"/>
    <sheet name="견적서" sheetId="90" r:id="rId59"/>
    <sheet name="제품목록" sheetId="91" r:id="rId60"/>
    <sheet name="차트1" sheetId="80" r:id="rId61"/>
    <sheet name="차트2" sheetId="81" r:id="rId62"/>
    <sheet name="차트3" sheetId="82" r:id="rId63"/>
    <sheet name="차트" sheetId="69" r:id="rId64"/>
    <sheet name="Sheet1" sheetId="77" r:id="rId65"/>
  </sheets>
  <externalReferences>
    <externalReference r:id="rId66"/>
  </externalReferences>
  <definedNames>
    <definedName name="_xlnm._FilterDatabase" localSheetId="46" hidden="1">고급필터!$B$2:$E$9</definedName>
    <definedName name="_xlnm._FilterDatabase" localSheetId="51" hidden="1">레코드관리!$B$1:$B$65536</definedName>
    <definedName name="_xlnm._FilterDatabase" localSheetId="47" hidden="1">부분합!$B$1:$B$65545</definedName>
    <definedName name="_xlnm._FilterDatabase" localSheetId="39" hidden="1">사원명부!$A$1:$G$26</definedName>
    <definedName name="_xlnm._FilterDatabase" localSheetId="55" hidden="1">시나리오!$C$1:$C$65536</definedName>
    <definedName name="_xlnm._FilterDatabase" localSheetId="42" hidden="1">정렬!$A$1:$G$26</definedName>
    <definedName name="_xlnm.Criteria" localSheetId="46">고급필터!$C$11:$D$13</definedName>
    <definedName name="_xlnm.Extract" localSheetId="46">고급필터!$B$21:$E$21</definedName>
    <definedName name="_xlnm.Extract" localSheetId="51">레코드관리!#REF!</definedName>
    <definedName name="_xlnm.Extract" localSheetId="55">시나리오!#REF!</definedName>
    <definedName name="_xlnm.Print_Area" localSheetId="58">견적서!$B$2:$G$33</definedName>
    <definedName name="_xlnm.Print_Area" localSheetId="57">견적서예시!$B$2:$I$33</definedName>
    <definedName name="_xlnm.Print_Area" localSheetId="24">함수통합2!$A$1:$B$28</definedName>
    <definedName name="기본급표" localSheetId="56">미리보기!#REF!</definedName>
    <definedName name="사번" localSheetId="56">[1]사원명부!$A$2:$A$26</definedName>
    <definedName name="사번">사원명부!$A$2:$A$26</definedName>
  </definedNames>
  <calcPr calcId="191029"/>
</workbook>
</file>

<file path=xl/calcChain.xml><?xml version="1.0" encoding="utf-8"?>
<calcChain xmlns="http://schemas.openxmlformats.org/spreadsheetml/2006/main">
  <c r="O19" i="96" l="1"/>
  <c r="O20" i="96"/>
  <c r="O18" i="96"/>
  <c r="N19" i="96"/>
  <c r="N20" i="96"/>
  <c r="N18" i="96"/>
  <c r="M19" i="96"/>
  <c r="M20" i="96"/>
  <c r="M18" i="96"/>
  <c r="L19" i="96"/>
  <c r="L20" i="96"/>
  <c r="L18" i="96"/>
  <c r="L13" i="96"/>
  <c r="L12" i="96"/>
  <c r="L11" i="96"/>
  <c r="L9" i="96"/>
  <c r="L8" i="96"/>
  <c r="L7" i="96"/>
  <c r="K5" i="96"/>
  <c r="K4" i="96"/>
  <c r="K3" i="96"/>
  <c r="F25" i="96"/>
  <c r="F24" i="96"/>
  <c r="G20" i="96"/>
  <c r="G19" i="96"/>
  <c r="D7" i="96"/>
  <c r="D8" i="96"/>
  <c r="D9" i="96"/>
  <c r="D10" i="96"/>
  <c r="D11" i="96"/>
  <c r="D12" i="96"/>
  <c r="D6" i="96"/>
  <c r="C7" i="96"/>
  <c r="C8" i="96"/>
  <c r="C9" i="96"/>
  <c r="C10" i="96"/>
  <c r="C11" i="96"/>
  <c r="C12" i="96"/>
  <c r="C6" i="96"/>
  <c r="G6" i="96"/>
  <c r="G10" i="96"/>
  <c r="G15" i="96"/>
  <c r="H2" i="96"/>
  <c r="E26" i="62"/>
  <c r="E21" i="62"/>
  <c r="E13" i="62"/>
  <c r="E8" i="62"/>
  <c r="E28" i="62" s="1"/>
  <c r="G27" i="62"/>
  <c r="F27" i="62"/>
  <c r="G22" i="62"/>
  <c r="F22" i="62"/>
  <c r="G14" i="62"/>
  <c r="F14" i="62"/>
  <c r="G9" i="62"/>
  <c r="F9" i="62"/>
  <c r="B4" i="90"/>
  <c r="G28" i="89"/>
  <c r="H28" i="89" s="1"/>
  <c r="D28" i="89"/>
  <c r="G27" i="89"/>
  <c r="H27" i="89" s="1"/>
  <c r="D27" i="89"/>
  <c r="G26" i="89"/>
  <c r="H26" i="89" s="1"/>
  <c r="D26" i="89"/>
  <c r="G25" i="89"/>
  <c r="H25" i="89" s="1"/>
  <c r="D25" i="89"/>
  <c r="G24" i="89"/>
  <c r="H24" i="89" s="1"/>
  <c r="D24" i="89"/>
  <c r="G23" i="89"/>
  <c r="H23" i="89" s="1"/>
  <c r="D23" i="89"/>
  <c r="G22" i="89"/>
  <c r="H22" i="89" s="1"/>
  <c r="D22" i="89"/>
  <c r="G21" i="89"/>
  <c r="H21" i="89" s="1"/>
  <c r="D21" i="89"/>
  <c r="G20" i="89"/>
  <c r="H20" i="89" s="1"/>
  <c r="D20" i="89"/>
  <c r="H19" i="89"/>
  <c r="G19" i="89"/>
  <c r="D19" i="89"/>
  <c r="G18" i="89"/>
  <c r="H18" i="89" s="1"/>
  <c r="D18" i="89"/>
  <c r="G17" i="89"/>
  <c r="H17" i="89" s="1"/>
  <c r="D17" i="89"/>
  <c r="G16" i="89"/>
  <c r="H16" i="89" s="1"/>
  <c r="D16" i="89"/>
  <c r="G15" i="89"/>
  <c r="H15" i="89" s="1"/>
  <c r="D15" i="89"/>
  <c r="G14" i="89"/>
  <c r="H14" i="89" s="1"/>
  <c r="D14" i="89"/>
  <c r="G13" i="89"/>
  <c r="H13" i="89" s="1"/>
  <c r="D13" i="89"/>
  <c r="G12" i="89"/>
  <c r="H12" i="89" s="1"/>
  <c r="D12" i="89"/>
  <c r="G11" i="89"/>
  <c r="H11" i="89" s="1"/>
  <c r="D11" i="89"/>
  <c r="G10" i="89"/>
  <c r="H10" i="89" s="1"/>
  <c r="D10" i="89"/>
  <c r="G9" i="89"/>
  <c r="H9" i="89" s="1"/>
  <c r="D9" i="89"/>
  <c r="B4" i="89"/>
  <c r="C33" i="89" s="1"/>
  <c r="I112" i="88"/>
  <c r="H112" i="88"/>
  <c r="D112" i="88"/>
  <c r="I111" i="88"/>
  <c r="J111" i="88" s="1"/>
  <c r="H111" i="88"/>
  <c r="D111" i="88"/>
  <c r="I110" i="88"/>
  <c r="J110" i="88" s="1"/>
  <c r="H110" i="88"/>
  <c r="D110" i="88"/>
  <c r="I109" i="88"/>
  <c r="H109" i="88"/>
  <c r="D109" i="88"/>
  <c r="I108" i="88"/>
  <c r="H108" i="88"/>
  <c r="D108" i="88"/>
  <c r="I107" i="88"/>
  <c r="J107" i="88" s="1"/>
  <c r="H107" i="88"/>
  <c r="D107" i="88"/>
  <c r="I106" i="88"/>
  <c r="H106" i="88"/>
  <c r="D106" i="88"/>
  <c r="I105" i="88"/>
  <c r="H105" i="88"/>
  <c r="D105" i="88"/>
  <c r="I104" i="88"/>
  <c r="H104" i="88"/>
  <c r="D104" i="88"/>
  <c r="I103" i="88"/>
  <c r="J103" i="88" s="1"/>
  <c r="H103" i="88"/>
  <c r="D103" i="88"/>
  <c r="I102" i="88"/>
  <c r="J102" i="88" s="1"/>
  <c r="H102" i="88"/>
  <c r="D102" i="88"/>
  <c r="I101" i="88"/>
  <c r="H101" i="88"/>
  <c r="D101" i="88"/>
  <c r="I100" i="88"/>
  <c r="H100" i="88"/>
  <c r="D100" i="88"/>
  <c r="I99" i="88"/>
  <c r="J99" i="88" s="1"/>
  <c r="H99" i="88"/>
  <c r="D99" i="88"/>
  <c r="I98" i="88"/>
  <c r="H98" i="88"/>
  <c r="D98" i="88"/>
  <c r="I97" i="88"/>
  <c r="H97" i="88"/>
  <c r="D97" i="88"/>
  <c r="I96" i="88"/>
  <c r="H96" i="88"/>
  <c r="D96" i="88"/>
  <c r="I95" i="88"/>
  <c r="J95" i="88" s="1"/>
  <c r="H95" i="88"/>
  <c r="D95" i="88"/>
  <c r="I94" i="88"/>
  <c r="J94" i="88" s="1"/>
  <c r="H94" i="88"/>
  <c r="D94" i="88"/>
  <c r="I93" i="88"/>
  <c r="H93" i="88"/>
  <c r="D93" i="88"/>
  <c r="I92" i="88"/>
  <c r="H92" i="88"/>
  <c r="D92" i="88"/>
  <c r="I91" i="88"/>
  <c r="J91" i="88" s="1"/>
  <c r="H91" i="88"/>
  <c r="D91" i="88"/>
  <c r="I90" i="88"/>
  <c r="H90" i="88"/>
  <c r="D90" i="88"/>
  <c r="I89" i="88"/>
  <c r="H89" i="88"/>
  <c r="D89" i="88"/>
  <c r="I88" i="88"/>
  <c r="H88" i="88"/>
  <c r="D88" i="88"/>
  <c r="I87" i="88"/>
  <c r="J87" i="88" s="1"/>
  <c r="H87" i="88"/>
  <c r="D87" i="88"/>
  <c r="I86" i="88"/>
  <c r="J86" i="88" s="1"/>
  <c r="H86" i="88"/>
  <c r="D86" i="88"/>
  <c r="I85" i="88"/>
  <c r="H85" i="88"/>
  <c r="D85" i="88"/>
  <c r="I84" i="88"/>
  <c r="H84" i="88"/>
  <c r="D84" i="88"/>
  <c r="I83" i="88"/>
  <c r="J83" i="88" s="1"/>
  <c r="H83" i="88"/>
  <c r="D83" i="88"/>
  <c r="I82" i="88"/>
  <c r="H82" i="88"/>
  <c r="D82" i="88"/>
  <c r="I81" i="88"/>
  <c r="H81" i="88"/>
  <c r="D81" i="88"/>
  <c r="I80" i="88"/>
  <c r="H80" i="88"/>
  <c r="D80" i="88"/>
  <c r="I79" i="88"/>
  <c r="J79" i="88" s="1"/>
  <c r="H79" i="88"/>
  <c r="D79" i="88"/>
  <c r="I78" i="88"/>
  <c r="J78" i="88" s="1"/>
  <c r="H78" i="88"/>
  <c r="D78" i="88"/>
  <c r="I77" i="88"/>
  <c r="H77" i="88"/>
  <c r="D77" i="88"/>
  <c r="I76" i="88"/>
  <c r="H76" i="88"/>
  <c r="D76" i="88"/>
  <c r="I75" i="88"/>
  <c r="J75" i="88" s="1"/>
  <c r="H75" i="88"/>
  <c r="D75" i="88"/>
  <c r="I74" i="88"/>
  <c r="H74" i="88"/>
  <c r="D74" i="88"/>
  <c r="I73" i="88"/>
  <c r="H73" i="88"/>
  <c r="D73" i="88"/>
  <c r="I72" i="88"/>
  <c r="H72" i="88"/>
  <c r="D72" i="88"/>
  <c r="I71" i="88"/>
  <c r="J71" i="88" s="1"/>
  <c r="H71" i="88"/>
  <c r="D71" i="88"/>
  <c r="I70" i="88"/>
  <c r="J70" i="88" s="1"/>
  <c r="H70" i="88"/>
  <c r="D70" i="88"/>
  <c r="I69" i="88"/>
  <c r="H69" i="88"/>
  <c r="D69" i="88"/>
  <c r="I68" i="88"/>
  <c r="H68" i="88"/>
  <c r="D68" i="88"/>
  <c r="I67" i="88"/>
  <c r="J67" i="88" s="1"/>
  <c r="H67" i="88"/>
  <c r="D67" i="88"/>
  <c r="I66" i="88"/>
  <c r="H66" i="88"/>
  <c r="D66" i="88"/>
  <c r="I65" i="88"/>
  <c r="H65" i="88"/>
  <c r="D65" i="88"/>
  <c r="I64" i="88"/>
  <c r="H64" i="88"/>
  <c r="D64" i="88"/>
  <c r="I63" i="88"/>
  <c r="J63" i="88" s="1"/>
  <c r="H63" i="88"/>
  <c r="D63" i="88"/>
  <c r="I62" i="88"/>
  <c r="J62" i="88" s="1"/>
  <c r="H62" i="88"/>
  <c r="D62" i="88"/>
  <c r="I61" i="88"/>
  <c r="H61" i="88"/>
  <c r="D61" i="88"/>
  <c r="I60" i="88"/>
  <c r="H60" i="88"/>
  <c r="D60" i="88"/>
  <c r="I59" i="88"/>
  <c r="J59" i="88" s="1"/>
  <c r="H59" i="88"/>
  <c r="D59" i="88"/>
  <c r="I58" i="88"/>
  <c r="H58" i="88"/>
  <c r="D58" i="88"/>
  <c r="I57" i="88"/>
  <c r="H57" i="88"/>
  <c r="D57" i="88"/>
  <c r="I56" i="88"/>
  <c r="H56" i="88"/>
  <c r="D56" i="88"/>
  <c r="I55" i="88"/>
  <c r="J55" i="88" s="1"/>
  <c r="H55" i="88"/>
  <c r="D55" i="88"/>
  <c r="I54" i="88"/>
  <c r="J54" i="88" s="1"/>
  <c r="H54" i="88"/>
  <c r="D54" i="88"/>
  <c r="I53" i="88"/>
  <c r="H53" i="88"/>
  <c r="D53" i="88"/>
  <c r="I52" i="88"/>
  <c r="H52" i="88"/>
  <c r="D52" i="88"/>
  <c r="I51" i="88"/>
  <c r="J51" i="88" s="1"/>
  <c r="H51" i="88"/>
  <c r="D51" i="88"/>
  <c r="I50" i="88"/>
  <c r="H50" i="88"/>
  <c r="D50" i="88"/>
  <c r="I49" i="88"/>
  <c r="H49" i="88"/>
  <c r="D49" i="88"/>
  <c r="I48" i="88"/>
  <c r="H48" i="88"/>
  <c r="D48" i="88"/>
  <c r="I47" i="88"/>
  <c r="J47" i="88" s="1"/>
  <c r="H47" i="88"/>
  <c r="D47" i="88"/>
  <c r="I46" i="88"/>
  <c r="J46" i="88" s="1"/>
  <c r="H46" i="88"/>
  <c r="D46" i="88"/>
  <c r="I45" i="88"/>
  <c r="H45" i="88"/>
  <c r="D45" i="88"/>
  <c r="I44" i="88"/>
  <c r="H44" i="88"/>
  <c r="D44" i="88"/>
  <c r="I43" i="88"/>
  <c r="J43" i="88" s="1"/>
  <c r="H43" i="88"/>
  <c r="D43" i="88"/>
  <c r="I42" i="88"/>
  <c r="H42" i="88"/>
  <c r="D42" i="88"/>
  <c r="I41" i="88"/>
  <c r="H41" i="88"/>
  <c r="D41" i="88"/>
  <c r="I40" i="88"/>
  <c r="H40" i="88"/>
  <c r="D40" i="88"/>
  <c r="I39" i="88"/>
  <c r="J39" i="88" s="1"/>
  <c r="H39" i="88"/>
  <c r="D39" i="88"/>
  <c r="I38" i="88"/>
  <c r="J38" i="88" s="1"/>
  <c r="H38" i="88"/>
  <c r="D38" i="88"/>
  <c r="I37" i="88"/>
  <c r="H37" i="88"/>
  <c r="D37" i="88"/>
  <c r="I36" i="88"/>
  <c r="H36" i="88"/>
  <c r="D36" i="88"/>
  <c r="I35" i="88"/>
  <c r="J35" i="88" s="1"/>
  <c r="H35" i="88"/>
  <c r="D35" i="88"/>
  <c r="I34" i="88"/>
  <c r="H34" i="88"/>
  <c r="D34" i="88"/>
  <c r="I33" i="88"/>
  <c r="H33" i="88"/>
  <c r="D33" i="88"/>
  <c r="I32" i="88"/>
  <c r="H32" i="88"/>
  <c r="D32" i="88"/>
  <c r="I31" i="88"/>
  <c r="J31" i="88" s="1"/>
  <c r="H31" i="88"/>
  <c r="D31" i="88"/>
  <c r="I30" i="88"/>
  <c r="J30" i="88" s="1"/>
  <c r="H30" i="88"/>
  <c r="D30" i="88"/>
  <c r="I29" i="88"/>
  <c r="H29" i="88"/>
  <c r="D29" i="88"/>
  <c r="I28" i="88"/>
  <c r="H28" i="88"/>
  <c r="D28" i="88"/>
  <c r="I27" i="88"/>
  <c r="J27" i="88" s="1"/>
  <c r="H27" i="88"/>
  <c r="D27" i="88"/>
  <c r="I26" i="88"/>
  <c r="H26" i="88"/>
  <c r="D26" i="88"/>
  <c r="I25" i="88"/>
  <c r="H25" i="88"/>
  <c r="D25" i="88"/>
  <c r="I24" i="88"/>
  <c r="H24" i="88"/>
  <c r="D24" i="88"/>
  <c r="I23" i="88"/>
  <c r="J23" i="88" s="1"/>
  <c r="H23" i="88"/>
  <c r="D23" i="88"/>
  <c r="I22" i="88"/>
  <c r="J22" i="88" s="1"/>
  <c r="H22" i="88"/>
  <c r="D22" i="88"/>
  <c r="I21" i="88"/>
  <c r="H21" i="88"/>
  <c r="D21" i="88"/>
  <c r="I20" i="88"/>
  <c r="H20" i="88"/>
  <c r="D20" i="88"/>
  <c r="I19" i="88"/>
  <c r="J19" i="88" s="1"/>
  <c r="H19" i="88"/>
  <c r="D19" i="88"/>
  <c r="I18" i="88"/>
  <c r="H18" i="88"/>
  <c r="D18" i="88"/>
  <c r="I17" i="88"/>
  <c r="H17" i="88"/>
  <c r="D17" i="88"/>
  <c r="I16" i="88"/>
  <c r="H16" i="88"/>
  <c r="D16" i="88"/>
  <c r="I15" i="88"/>
  <c r="J15" i="88" s="1"/>
  <c r="H15" i="88"/>
  <c r="D15" i="88"/>
  <c r="I14" i="88"/>
  <c r="J14" i="88" s="1"/>
  <c r="H14" i="88"/>
  <c r="D14" i="88"/>
  <c r="I13" i="88"/>
  <c r="H13" i="88"/>
  <c r="D13" i="88"/>
  <c r="I12" i="88"/>
  <c r="H12" i="88"/>
  <c r="D12" i="88"/>
  <c r="I11" i="88"/>
  <c r="J11" i="88" s="1"/>
  <c r="H11" i="88"/>
  <c r="D11" i="88"/>
  <c r="I10" i="88"/>
  <c r="H10" i="88"/>
  <c r="D10" i="88"/>
  <c r="I9" i="88"/>
  <c r="H9" i="88"/>
  <c r="D9" i="88"/>
  <c r="I8" i="88"/>
  <c r="H8" i="88"/>
  <c r="D8" i="88"/>
  <c r="I7" i="88"/>
  <c r="J7" i="88" s="1"/>
  <c r="H7" i="88"/>
  <c r="D7" i="88"/>
  <c r="I6" i="88"/>
  <c r="J6" i="88" s="1"/>
  <c r="H6" i="88"/>
  <c r="D6" i="88"/>
  <c r="I5" i="88"/>
  <c r="H5" i="88"/>
  <c r="D5" i="88"/>
  <c r="I4" i="88"/>
  <c r="H4" i="88"/>
  <c r="D4" i="88"/>
  <c r="H5" i="87"/>
  <c r="I5" i="87" s="1"/>
  <c r="H6" i="87"/>
  <c r="I6" i="87" s="1"/>
  <c r="H7" i="87"/>
  <c r="I7" i="87" s="1"/>
  <c r="H8" i="87"/>
  <c r="I8" i="87" s="1"/>
  <c r="H9" i="87"/>
  <c r="I9" i="87" s="1"/>
  <c r="H10" i="87"/>
  <c r="I10" i="87" s="1"/>
  <c r="H11" i="87"/>
  <c r="I11" i="87" s="1"/>
  <c r="H12" i="87"/>
  <c r="I12" i="87" s="1"/>
  <c r="H13" i="87"/>
  <c r="I13" i="87" s="1"/>
  <c r="G5" i="86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G4" i="85"/>
  <c r="G20" i="85" s="1"/>
  <c r="G5" i="85"/>
  <c r="G6" i="85"/>
  <c r="G7" i="85"/>
  <c r="G8" i="85"/>
  <c r="G9" i="85"/>
  <c r="G10" i="85"/>
  <c r="G11" i="85"/>
  <c r="G12" i="85"/>
  <c r="G13" i="85"/>
  <c r="G14" i="85"/>
  <c r="G15" i="85"/>
  <c r="G16" i="85"/>
  <c r="G17" i="85"/>
  <c r="G18" i="85"/>
  <c r="G19" i="85"/>
  <c r="E20" i="85"/>
  <c r="F20" i="85"/>
  <c r="B12" i="83"/>
  <c r="L8" i="83"/>
  <c r="B4" i="83"/>
  <c r="L2" i="83"/>
  <c r="C10" i="82"/>
  <c r="D10" i="82" s="1"/>
  <c r="D9" i="82"/>
  <c r="D8" i="82"/>
  <c r="D5" i="82"/>
  <c r="C12" i="81"/>
  <c r="E10" i="81" s="1"/>
  <c r="D11" i="81"/>
  <c r="D10" i="81"/>
  <c r="E9" i="81"/>
  <c r="D9" i="81"/>
  <c r="D8" i="81"/>
  <c r="E7" i="81"/>
  <c r="D7" i="81"/>
  <c r="D6" i="81"/>
  <c r="E5" i="81"/>
  <c r="D5" i="81"/>
  <c r="D12" i="81" s="1"/>
  <c r="F12" i="81" s="1"/>
  <c r="E8" i="80"/>
  <c r="D8" i="80"/>
  <c r="C8" i="80"/>
  <c r="B15" i="75"/>
  <c r="C6" i="74"/>
  <c r="E6" i="74"/>
  <c r="C7" i="74"/>
  <c r="C8" i="74"/>
  <c r="E8" i="74"/>
  <c r="C9" i="74"/>
  <c r="B15" i="74"/>
  <c r="D14" i="73"/>
  <c r="D12" i="73"/>
  <c r="D10" i="73"/>
  <c r="D9" i="73"/>
  <c r="D8" i="73"/>
  <c r="D6" i="73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D25" i="68"/>
  <c r="D24" i="68"/>
  <c r="D21" i="68"/>
  <c r="D20" i="68"/>
  <c r="D19" i="68"/>
  <c r="D18" i="68"/>
  <c r="D17" i="68"/>
  <c r="D16" i="68"/>
  <c r="D15" i="68"/>
  <c r="D12" i="68"/>
  <c r="D11" i="68"/>
  <c r="D10" i="68"/>
  <c r="D9" i="68"/>
  <c r="D8" i="68"/>
  <c r="D7" i="68"/>
  <c r="D6" i="68"/>
  <c r="D5" i="68"/>
  <c r="D4" i="68"/>
  <c r="D3" i="68"/>
  <c r="D43" i="66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G8" i="63"/>
  <c r="G7" i="63"/>
  <c r="F4" i="63"/>
  <c r="H25" i="62"/>
  <c r="H20" i="62"/>
  <c r="H12" i="62"/>
  <c r="H19" i="62"/>
  <c r="H7" i="62"/>
  <c r="H6" i="62"/>
  <c r="H24" i="62"/>
  <c r="H18" i="62"/>
  <c r="H11" i="62"/>
  <c r="H17" i="62"/>
  <c r="H5" i="62"/>
  <c r="H10" i="62"/>
  <c r="H4" i="62"/>
  <c r="H23" i="62"/>
  <c r="H16" i="62"/>
  <c r="H15" i="62"/>
  <c r="E9" i="61"/>
  <c r="E8" i="61"/>
  <c r="E7" i="61"/>
  <c r="E6" i="61"/>
  <c r="E5" i="61"/>
  <c r="E4" i="61"/>
  <c r="E3" i="61"/>
  <c r="F29" i="62" l="1"/>
  <c r="G29" i="62"/>
  <c r="J10" i="88"/>
  <c r="J18" i="88"/>
  <c r="J26" i="88"/>
  <c r="J34" i="88"/>
  <c r="J42" i="88"/>
  <c r="J50" i="88"/>
  <c r="J58" i="88"/>
  <c r="J66" i="88"/>
  <c r="J74" i="88"/>
  <c r="J82" i="88"/>
  <c r="J90" i="88"/>
  <c r="J98" i="88"/>
  <c r="J106" i="88"/>
  <c r="F11" i="81"/>
  <c r="J5" i="88"/>
  <c r="J13" i="88"/>
  <c r="J21" i="88"/>
  <c r="J29" i="88"/>
  <c r="J37" i="88"/>
  <c r="J45" i="88"/>
  <c r="J53" i="88"/>
  <c r="J61" i="88"/>
  <c r="J69" i="88"/>
  <c r="J77" i="88"/>
  <c r="J85" i="88"/>
  <c r="J93" i="88"/>
  <c r="J101" i="88"/>
  <c r="J109" i="88"/>
  <c r="E11" i="81"/>
  <c r="J8" i="88"/>
  <c r="J16" i="88"/>
  <c r="J24" i="88"/>
  <c r="J32" i="88"/>
  <c r="J40" i="88"/>
  <c r="J48" i="88"/>
  <c r="J56" i="88"/>
  <c r="J64" i="88"/>
  <c r="J72" i="88"/>
  <c r="J80" i="88"/>
  <c r="J88" i="88"/>
  <c r="J96" i="88"/>
  <c r="J104" i="88"/>
  <c r="J112" i="88"/>
  <c r="F7" i="81"/>
  <c r="F8" i="81"/>
  <c r="D6" i="82"/>
  <c r="J9" i="88"/>
  <c r="J17" i="88"/>
  <c r="J25" i="88"/>
  <c r="J33" i="88"/>
  <c r="J41" i="88"/>
  <c r="J49" i="88"/>
  <c r="J57" i="88"/>
  <c r="J65" i="88"/>
  <c r="J73" i="88"/>
  <c r="J81" i="88"/>
  <c r="J89" i="88"/>
  <c r="J97" i="88"/>
  <c r="J105" i="88"/>
  <c r="D7" i="82"/>
  <c r="J4" i="88"/>
  <c r="J12" i="88"/>
  <c r="J20" i="88"/>
  <c r="J28" i="88"/>
  <c r="J36" i="88"/>
  <c r="J44" i="88"/>
  <c r="J52" i="88"/>
  <c r="J60" i="88"/>
  <c r="J68" i="88"/>
  <c r="J76" i="88"/>
  <c r="J84" i="88"/>
  <c r="J92" i="88"/>
  <c r="J100" i="88"/>
  <c r="J108" i="88"/>
  <c r="H29" i="89"/>
  <c r="I14" i="87"/>
  <c r="F6" i="81"/>
  <c r="F9" i="81"/>
  <c r="F10" i="81"/>
  <c r="E12" i="81"/>
  <c r="F5" i="81"/>
  <c r="E6" i="81"/>
  <c r="E8" i="81"/>
  <c r="E20" i="55"/>
  <c r="D20" i="55"/>
  <c r="C20" i="55"/>
  <c r="B20" i="55"/>
  <c r="E10" i="55"/>
  <c r="D10" i="55"/>
  <c r="C10" i="55"/>
  <c r="B10" i="55"/>
  <c r="E25" i="56"/>
  <c r="E24" i="56"/>
  <c r="E23" i="56"/>
  <c r="E22" i="56"/>
  <c r="E21" i="56"/>
  <c r="E16" i="56"/>
  <c r="E15" i="56"/>
  <c r="E14" i="56"/>
  <c r="E13" i="56"/>
  <c r="E12" i="56"/>
  <c r="E8" i="56"/>
  <c r="E7" i="56"/>
  <c r="E6" i="56"/>
  <c r="E5" i="56"/>
  <c r="E4" i="56"/>
  <c r="E6" i="52"/>
  <c r="F6" i="52" s="1"/>
  <c r="J6" i="52" s="1"/>
  <c r="E7" i="52"/>
  <c r="F7" i="52" s="1"/>
  <c r="J7" i="52" s="1"/>
  <c r="H7" i="52"/>
  <c r="L7" i="52"/>
  <c r="E8" i="52"/>
  <c r="F8" i="52" s="1"/>
  <c r="J8" i="52" s="1"/>
  <c r="L8" i="52"/>
  <c r="E9" i="52"/>
  <c r="F9" i="52" s="1"/>
  <c r="J9" i="52" s="1"/>
  <c r="L9" i="52"/>
  <c r="E10" i="52"/>
  <c r="F10" i="52" s="1"/>
  <c r="J10" i="52" s="1"/>
  <c r="H10" i="52"/>
  <c r="E11" i="52"/>
  <c r="F11" i="52" s="1"/>
  <c r="J11" i="52" s="1"/>
  <c r="H11" i="52"/>
  <c r="M11" i="52" s="1"/>
  <c r="L11" i="52"/>
  <c r="E12" i="52"/>
  <c r="F12" i="52" s="1"/>
  <c r="J12" i="52" s="1"/>
  <c r="H12" i="52"/>
  <c r="L12" i="52"/>
  <c r="E13" i="52"/>
  <c r="F13" i="52" s="1"/>
  <c r="J13" i="52" s="1"/>
  <c r="E14" i="52"/>
  <c r="F14" i="52" s="1"/>
  <c r="J14" i="52" s="1"/>
  <c r="H14" i="52"/>
  <c r="E15" i="52"/>
  <c r="F15" i="52" s="1"/>
  <c r="J15" i="52" s="1"/>
  <c r="H15" i="52"/>
  <c r="L15" i="52"/>
  <c r="E16" i="52"/>
  <c r="F16" i="52" s="1"/>
  <c r="J16" i="52" s="1"/>
  <c r="L16" i="52"/>
  <c r="E17" i="52"/>
  <c r="F17" i="52" s="1"/>
  <c r="J17" i="52" s="1"/>
  <c r="L17" i="52"/>
  <c r="E18" i="52"/>
  <c r="F18" i="52" s="1"/>
  <c r="J18" i="52" s="1"/>
  <c r="H18" i="52"/>
  <c r="E19" i="52"/>
  <c r="F19" i="52" s="1"/>
  <c r="J19" i="52" s="1"/>
  <c r="H19" i="52"/>
  <c r="L19" i="52"/>
  <c r="E20" i="52"/>
  <c r="F20" i="52" s="1"/>
  <c r="J20" i="52" s="1"/>
  <c r="H20" i="52"/>
  <c r="L20" i="52"/>
  <c r="E21" i="52"/>
  <c r="F21" i="52" s="1"/>
  <c r="J21" i="52" s="1"/>
  <c r="E22" i="52"/>
  <c r="F22" i="52" s="1"/>
  <c r="J22" i="52" s="1"/>
  <c r="H22" i="52"/>
  <c r="E23" i="52"/>
  <c r="F23" i="52" s="1"/>
  <c r="J23" i="52" s="1"/>
  <c r="H23" i="52"/>
  <c r="L23" i="52"/>
  <c r="E24" i="52"/>
  <c r="F24" i="52" s="1"/>
  <c r="J24" i="52" s="1"/>
  <c r="L24" i="52"/>
  <c r="E25" i="52"/>
  <c r="F25" i="52" s="1"/>
  <c r="J25" i="52" s="1"/>
  <c r="L25" i="52"/>
  <c r="E26" i="52"/>
  <c r="F26" i="52" s="1"/>
  <c r="J26" i="52" s="1"/>
  <c r="H26" i="52"/>
  <c r="E27" i="52"/>
  <c r="F27" i="52" s="1"/>
  <c r="J27" i="52" s="1"/>
  <c r="H27" i="52"/>
  <c r="L27" i="52"/>
  <c r="E28" i="52"/>
  <c r="F28" i="52" s="1"/>
  <c r="J28" i="52" s="1"/>
  <c r="H28" i="52"/>
  <c r="L28" i="52"/>
  <c r="E29" i="52"/>
  <c r="F29" i="52" s="1"/>
  <c r="J29" i="52" s="1"/>
  <c r="E30" i="52"/>
  <c r="F30" i="52" s="1"/>
  <c r="J30" i="52" s="1"/>
  <c r="H30" i="52"/>
  <c r="E31" i="52"/>
  <c r="F31" i="52" s="1"/>
  <c r="J31" i="52" s="1"/>
  <c r="H31" i="52"/>
  <c r="L31" i="52"/>
  <c r="E32" i="52"/>
  <c r="F32" i="52" s="1"/>
  <c r="J32" i="52" s="1"/>
  <c r="L32" i="52"/>
  <c r="E33" i="52"/>
  <c r="F33" i="52" s="1"/>
  <c r="J33" i="52" s="1"/>
  <c r="L33" i="52"/>
  <c r="E34" i="52"/>
  <c r="F34" i="52" s="1"/>
  <c r="J34" i="52" s="1"/>
  <c r="H34" i="52"/>
  <c r="E35" i="52"/>
  <c r="F35" i="52" s="1"/>
  <c r="J35" i="52" s="1"/>
  <c r="H35" i="52"/>
  <c r="L35" i="52"/>
  <c r="E36" i="52"/>
  <c r="F36" i="52" s="1"/>
  <c r="J36" i="52" s="1"/>
  <c r="H36" i="52"/>
  <c r="L36" i="52"/>
  <c r="E37" i="52"/>
  <c r="F37" i="52" s="1"/>
  <c r="J37" i="52" s="1"/>
  <c r="E38" i="52"/>
  <c r="F38" i="52" s="1"/>
  <c r="J38" i="52" s="1"/>
  <c r="H38" i="52"/>
  <c r="E39" i="52"/>
  <c r="F39" i="52" s="1"/>
  <c r="J39" i="52" s="1"/>
  <c r="H39" i="52"/>
  <c r="L39" i="52"/>
  <c r="E40" i="52"/>
  <c r="F40" i="52" s="1"/>
  <c r="J40" i="52" s="1"/>
  <c r="L40" i="52"/>
  <c r="E41" i="52"/>
  <c r="F41" i="52" s="1"/>
  <c r="J41" i="52" s="1"/>
  <c r="L41" i="52"/>
  <c r="E42" i="52"/>
  <c r="F42" i="52" s="1"/>
  <c r="J42" i="52" s="1"/>
  <c r="H42" i="52"/>
  <c r="E43" i="52"/>
  <c r="F43" i="52" s="1"/>
  <c r="J43" i="52" s="1"/>
  <c r="H43" i="52"/>
  <c r="L43" i="52"/>
  <c r="E44" i="52"/>
  <c r="F44" i="52" s="1"/>
  <c r="J44" i="52" s="1"/>
  <c r="H44" i="52"/>
  <c r="L44" i="52"/>
  <c r="E45" i="52"/>
  <c r="F45" i="52" s="1"/>
  <c r="J45" i="52" s="1"/>
  <c r="E46" i="52"/>
  <c r="F46" i="52" s="1"/>
  <c r="J46" i="52" s="1"/>
  <c r="H46" i="52"/>
  <c r="E47" i="52"/>
  <c r="F47" i="52" s="1"/>
  <c r="J47" i="52" s="1"/>
  <c r="H47" i="52"/>
  <c r="L47" i="52"/>
  <c r="E48" i="52"/>
  <c r="F48" i="52" s="1"/>
  <c r="J48" i="52" s="1"/>
  <c r="H48" i="52"/>
  <c r="L48" i="52"/>
  <c r="E49" i="52"/>
  <c r="F49" i="52" s="1"/>
  <c r="J49" i="52" s="1"/>
  <c r="L49" i="52"/>
  <c r="E50" i="52"/>
  <c r="F50" i="52" s="1"/>
  <c r="J50" i="52" s="1"/>
  <c r="H50" i="52"/>
  <c r="E51" i="52"/>
  <c r="F51" i="52" s="1"/>
  <c r="J51" i="52" s="1"/>
  <c r="H51" i="52"/>
  <c r="L51" i="52"/>
  <c r="E52" i="52"/>
  <c r="F52" i="52" s="1"/>
  <c r="J52" i="52" s="1"/>
  <c r="H52" i="52"/>
  <c r="L52" i="52"/>
  <c r="E53" i="52"/>
  <c r="F53" i="52" s="1"/>
  <c r="J53" i="52" s="1"/>
  <c r="E54" i="52"/>
  <c r="F54" i="52" s="1"/>
  <c r="J54" i="52" s="1"/>
  <c r="H54" i="52"/>
  <c r="E55" i="52"/>
  <c r="F55" i="52" s="1"/>
  <c r="J55" i="52" s="1"/>
  <c r="H55" i="52"/>
  <c r="L55" i="52"/>
  <c r="E56" i="52"/>
  <c r="F56" i="52" s="1"/>
  <c r="J56" i="52" s="1"/>
  <c r="H56" i="52"/>
  <c r="L56" i="52"/>
  <c r="E57" i="52"/>
  <c r="F57" i="52" s="1"/>
  <c r="J57" i="52" s="1"/>
  <c r="E58" i="52"/>
  <c r="F58" i="52" s="1"/>
  <c r="J58" i="52" s="1"/>
  <c r="E59" i="52"/>
  <c r="F59" i="52" s="1"/>
  <c r="J59" i="52" s="1"/>
  <c r="H59" i="52"/>
  <c r="L59" i="52"/>
  <c r="E60" i="52"/>
  <c r="F60" i="52" s="1"/>
  <c r="J60" i="52" s="1"/>
  <c r="E61" i="52"/>
  <c r="F61" i="52" s="1"/>
  <c r="J61" i="52" s="1"/>
  <c r="H61" i="52"/>
  <c r="L61" i="52"/>
  <c r="E62" i="52"/>
  <c r="F62" i="52" s="1"/>
  <c r="J62" i="52" s="1"/>
  <c r="L62" i="52"/>
  <c r="E63" i="52"/>
  <c r="F63" i="52" s="1"/>
  <c r="J63" i="52" s="1"/>
  <c r="H63" i="52"/>
  <c r="E64" i="52"/>
  <c r="F64" i="52" s="1"/>
  <c r="J64" i="52" s="1"/>
  <c r="L64" i="52"/>
  <c r="E65" i="52"/>
  <c r="F65" i="52" s="1"/>
  <c r="J65" i="52" s="1"/>
  <c r="L65" i="52"/>
  <c r="E66" i="52"/>
  <c r="F66" i="52" s="1"/>
  <c r="J66" i="52" s="1"/>
  <c r="L66" i="52"/>
  <c r="E67" i="52"/>
  <c r="F67" i="52" s="1"/>
  <c r="J67" i="52" s="1"/>
  <c r="H67" i="52"/>
  <c r="L67" i="52"/>
  <c r="E68" i="52"/>
  <c r="F68" i="52" s="1"/>
  <c r="J68" i="52" s="1"/>
  <c r="E69" i="52"/>
  <c r="F69" i="52" s="1"/>
  <c r="J69" i="52" s="1"/>
  <c r="H69" i="52"/>
  <c r="L69" i="52"/>
  <c r="E70" i="52"/>
  <c r="F70" i="52" s="1"/>
  <c r="J70" i="52" s="1"/>
  <c r="E71" i="52"/>
  <c r="F71" i="52" s="1"/>
  <c r="J71" i="52" s="1"/>
  <c r="H71" i="52"/>
  <c r="E72" i="52"/>
  <c r="F72" i="52" s="1"/>
  <c r="J72" i="52" s="1"/>
  <c r="L72" i="52"/>
  <c r="E73" i="52"/>
  <c r="F73" i="52" s="1"/>
  <c r="J73" i="52" s="1"/>
  <c r="E74" i="52"/>
  <c r="F74" i="52" s="1"/>
  <c r="J74" i="52" s="1"/>
  <c r="L74" i="52"/>
  <c r="E75" i="52"/>
  <c r="F75" i="52" s="1"/>
  <c r="J75" i="52" s="1"/>
  <c r="H75" i="52"/>
  <c r="L75" i="52"/>
  <c r="E76" i="52"/>
  <c r="F76" i="52" s="1"/>
  <c r="J76" i="52" s="1"/>
  <c r="E77" i="52"/>
  <c r="F77" i="52" s="1"/>
  <c r="J77" i="52" s="1"/>
  <c r="H77" i="52"/>
  <c r="L77" i="52"/>
  <c r="E78" i="52"/>
  <c r="F78" i="52" s="1"/>
  <c r="J78" i="52" s="1"/>
  <c r="L78" i="52"/>
  <c r="E79" i="52"/>
  <c r="F79" i="52" s="1"/>
  <c r="J79" i="52" s="1"/>
  <c r="H79" i="52"/>
  <c r="E80" i="52"/>
  <c r="F80" i="52" s="1"/>
  <c r="J80" i="52" s="1"/>
  <c r="L80" i="52"/>
  <c r="E81" i="52"/>
  <c r="F81" i="52" s="1"/>
  <c r="J81" i="52" s="1"/>
  <c r="L81" i="52"/>
  <c r="E82" i="52"/>
  <c r="F82" i="52" s="1"/>
  <c r="J82" i="52" s="1"/>
  <c r="L82" i="52"/>
  <c r="E83" i="52"/>
  <c r="F83" i="52" s="1"/>
  <c r="J83" i="52" s="1"/>
  <c r="H83" i="52"/>
  <c r="L83" i="52"/>
  <c r="E84" i="52"/>
  <c r="F84" i="52" s="1"/>
  <c r="J84" i="52" s="1"/>
  <c r="E85" i="52"/>
  <c r="F85" i="52" s="1"/>
  <c r="J85" i="52" s="1"/>
  <c r="H85" i="52"/>
  <c r="L85" i="52"/>
  <c r="E86" i="52"/>
  <c r="F86" i="52" s="1"/>
  <c r="J86" i="52" s="1"/>
  <c r="E87" i="52"/>
  <c r="F87" i="52" s="1"/>
  <c r="J87" i="52" s="1"/>
  <c r="H87" i="52"/>
  <c r="L87" i="52"/>
  <c r="E88" i="52"/>
  <c r="F88" i="52" s="1"/>
  <c r="J88" i="52" s="1"/>
  <c r="E89" i="52"/>
  <c r="F89" i="52" s="1"/>
  <c r="J89" i="52" s="1"/>
  <c r="H89" i="52"/>
  <c r="L89" i="52"/>
  <c r="M69" i="52" l="1"/>
  <c r="M23" i="52"/>
  <c r="M15" i="52"/>
  <c r="M85" i="52"/>
  <c r="H81" i="52"/>
  <c r="M81" i="52" s="1"/>
  <c r="L71" i="52"/>
  <c r="M71" i="52" s="1"/>
  <c r="L68" i="52"/>
  <c r="H65" i="52"/>
  <c r="M65" i="52" s="1"/>
  <c r="L54" i="52"/>
  <c r="H49" i="52"/>
  <c r="M49" i="52" s="1"/>
  <c r="L46" i="52"/>
  <c r="H41" i="52"/>
  <c r="M41" i="52" s="1"/>
  <c r="L38" i="52"/>
  <c r="H33" i="52"/>
  <c r="M33" i="52" s="1"/>
  <c r="L30" i="52"/>
  <c r="M30" i="52" s="1"/>
  <c r="H25" i="52"/>
  <c r="M25" i="52" s="1"/>
  <c r="L22" i="52"/>
  <c r="H17" i="52"/>
  <c r="M17" i="52" s="1"/>
  <c r="L14" i="52"/>
  <c r="H9" i="52"/>
  <c r="M9" i="52" s="1"/>
  <c r="L6" i="52"/>
  <c r="M7" i="52"/>
  <c r="H6" i="52"/>
  <c r="M59" i="52"/>
  <c r="M31" i="52"/>
  <c r="M51" i="52"/>
  <c r="M43" i="52"/>
  <c r="M35" i="52"/>
  <c r="M27" i="52"/>
  <c r="M19" i="52"/>
  <c r="M6" i="52"/>
  <c r="M89" i="52"/>
  <c r="M75" i="52"/>
  <c r="M87" i="52"/>
  <c r="M83" i="52"/>
  <c r="L73" i="52"/>
  <c r="L70" i="52"/>
  <c r="M67" i="52"/>
  <c r="L53" i="52"/>
  <c r="L45" i="52"/>
  <c r="H40" i="52"/>
  <c r="L37" i="52"/>
  <c r="H32" i="52"/>
  <c r="L29" i="52"/>
  <c r="H24" i="52"/>
  <c r="L21" i="52"/>
  <c r="H16" i="52"/>
  <c r="L13" i="52"/>
  <c r="H8" i="52"/>
  <c r="M55" i="52"/>
  <c r="M47" i="52"/>
  <c r="M39" i="52"/>
  <c r="M77" i="52"/>
  <c r="M61" i="52"/>
  <c r="L79" i="52"/>
  <c r="M79" i="52" s="1"/>
  <c r="L76" i="52"/>
  <c r="H73" i="52"/>
  <c r="M73" i="52" s="1"/>
  <c r="L63" i="52"/>
  <c r="M63" i="52" s="1"/>
  <c r="H53" i="52"/>
  <c r="L50" i="52"/>
  <c r="H45" i="52"/>
  <c r="M45" i="52" s="1"/>
  <c r="L42" i="52"/>
  <c r="H37" i="52"/>
  <c r="M37" i="52" s="1"/>
  <c r="L34" i="52"/>
  <c r="H29" i="52"/>
  <c r="M29" i="52" s="1"/>
  <c r="L26" i="52"/>
  <c r="H21" i="52"/>
  <c r="L18" i="52"/>
  <c r="H13" i="52"/>
  <c r="M13" i="52" s="1"/>
  <c r="L10" i="52"/>
  <c r="H30" i="89"/>
  <c r="H31" i="89" s="1"/>
  <c r="C7" i="89" s="1"/>
  <c r="L88" i="52"/>
  <c r="L86" i="52"/>
  <c r="L84" i="52"/>
  <c r="H88" i="52"/>
  <c r="M88" i="52" s="1"/>
  <c r="H86" i="52"/>
  <c r="M86" i="52" s="1"/>
  <c r="H84" i="52"/>
  <c r="M84" i="52" s="1"/>
  <c r="H82" i="52"/>
  <c r="M82" i="52" s="1"/>
  <c r="H80" i="52"/>
  <c r="M80" i="52" s="1"/>
  <c r="H78" i="52"/>
  <c r="M78" i="52" s="1"/>
  <c r="H76" i="52"/>
  <c r="M76" i="52" s="1"/>
  <c r="H74" i="52"/>
  <c r="M74" i="52" s="1"/>
  <c r="H72" i="52"/>
  <c r="M72" i="52" s="1"/>
  <c r="H70" i="52"/>
  <c r="M70" i="52" s="1"/>
  <c r="H68" i="52"/>
  <c r="M68" i="52" s="1"/>
  <c r="H66" i="52"/>
  <c r="M66" i="52" s="1"/>
  <c r="H64" i="52"/>
  <c r="M64" i="52" s="1"/>
  <c r="H62" i="52"/>
  <c r="M62" i="52" s="1"/>
  <c r="M56" i="52"/>
  <c r="M54" i="52"/>
  <c r="M52" i="52"/>
  <c r="M50" i="52"/>
  <c r="M48" i="52"/>
  <c r="M46" i="52"/>
  <c r="M44" i="52"/>
  <c r="M42" i="52"/>
  <c r="M40" i="52"/>
  <c r="M38" i="52"/>
  <c r="M36" i="52"/>
  <c r="M34" i="52"/>
  <c r="M32" i="52"/>
  <c r="M28" i="52"/>
  <c r="M26" i="52"/>
  <c r="M24" i="52"/>
  <c r="M22" i="52"/>
  <c r="M20" i="52"/>
  <c r="M18" i="52"/>
  <c r="M16" i="52"/>
  <c r="M14" i="52"/>
  <c r="M12" i="52"/>
  <c r="M10" i="52"/>
  <c r="M8" i="52"/>
  <c r="L58" i="52"/>
  <c r="H58" i="52"/>
  <c r="M58" i="52" s="1"/>
  <c r="L60" i="52"/>
  <c r="H60" i="52"/>
  <c r="M60" i="52" s="1"/>
  <c r="L57" i="52"/>
  <c r="H57" i="52"/>
  <c r="M57" i="52" s="1"/>
  <c r="E15" i="48"/>
  <c r="E6" i="48"/>
  <c r="E7" i="48"/>
  <c r="E8" i="48"/>
  <c r="E9" i="48"/>
  <c r="E10" i="48"/>
  <c r="E11" i="48"/>
  <c r="E12" i="48"/>
  <c r="E13" i="48"/>
  <c r="E14" i="48"/>
  <c r="E16" i="48"/>
  <c r="E17" i="48"/>
  <c r="E18" i="48"/>
  <c r="E19" i="48"/>
  <c r="E5" i="48"/>
  <c r="F15" i="48"/>
  <c r="F5" i="48"/>
  <c r="F16" i="48"/>
  <c r="F17" i="48"/>
  <c r="F18" i="48"/>
  <c r="F19" i="48"/>
  <c r="F6" i="48"/>
  <c r="F7" i="48"/>
  <c r="F8" i="48"/>
  <c r="F9" i="48"/>
  <c r="F10" i="48"/>
  <c r="F11" i="48"/>
  <c r="F12" i="48"/>
  <c r="F13" i="48"/>
  <c r="F14" i="48"/>
  <c r="G7" i="38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D14" i="35"/>
  <c r="D13" i="35"/>
  <c r="D12" i="35"/>
  <c r="D11" i="35"/>
  <c r="D10" i="35"/>
  <c r="D9" i="35"/>
  <c r="D8" i="35"/>
  <c r="D7" i="35"/>
  <c r="D6" i="35"/>
  <c r="D5" i="35"/>
  <c r="D4" i="35"/>
  <c r="D21" i="34"/>
  <c r="D20" i="34"/>
  <c r="D19" i="34"/>
  <c r="D18" i="34"/>
  <c r="D17" i="34"/>
  <c r="D16" i="34"/>
  <c r="D15" i="34"/>
  <c r="D14" i="34"/>
  <c r="D12" i="34"/>
  <c r="D11" i="34"/>
  <c r="D10" i="34"/>
  <c r="D9" i="34"/>
  <c r="D8" i="34"/>
  <c r="D7" i="34"/>
  <c r="D6" i="34"/>
  <c r="D5" i="34"/>
  <c r="D4" i="34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E20" i="31"/>
  <c r="D20" i="31"/>
  <c r="C20" i="31"/>
  <c r="B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M21" i="52" l="1"/>
  <c r="M53" i="52"/>
  <c r="F20" i="31"/>
  <c r="F4" i="14"/>
  <c r="F5" i="14"/>
  <c r="F6" i="14"/>
  <c r="F7" i="14"/>
  <c r="F8" i="14"/>
  <c r="F9" i="14"/>
  <c r="F10" i="14"/>
  <c r="F11" i="14"/>
  <c r="F12" i="14"/>
  <c r="F13" i="14"/>
  <c r="B14" i="14"/>
  <c r="F14" i="14" s="1"/>
  <c r="C14" i="14"/>
  <c r="D14" i="14"/>
  <c r="E14" i="14"/>
  <c r="H13" i="10" l="1"/>
  <c r="H14" i="10"/>
  <c r="H15" i="10"/>
  <c r="H26" i="10" s="1"/>
  <c r="H16" i="10"/>
  <c r="H17" i="10"/>
  <c r="H18" i="10"/>
  <c r="H19" i="10"/>
  <c r="H20" i="10"/>
  <c r="H21" i="10"/>
  <c r="H22" i="10"/>
  <c r="H23" i="10"/>
  <c r="H24" i="10"/>
  <c r="H25" i="10"/>
  <c r="F26" i="10"/>
  <c r="G2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D7" authorId="0" shapeId="0" xr:uid="{00000000-0006-0000-01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메모장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A1" authorId="0" shapeId="0" xr:uid="{00000000-0006-0000-2400-000001000000}">
      <text>
        <r>
          <rPr>
            <b/>
            <sz val="9"/>
            <color indexed="81"/>
            <rFont val="돋움"/>
            <family val="3"/>
            <charset val="129"/>
          </rPr>
          <t>박은정</t>
        </r>
        <r>
          <rPr>
            <b/>
            <sz val="9"/>
            <color indexed="81"/>
            <rFont val="Tahoma"/>
            <family val="2"/>
          </rPr>
          <t xml:space="preserve">:
LEFT&amp;RIGHT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index
match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민규</author>
  </authors>
  <commentList>
    <comment ref="I3" authorId="0" shapeId="0" xr:uid="{19ED93F8-00A7-4116-B655-CC3207B6F49A}">
      <text>
        <r>
          <rPr>
            <b/>
            <sz val="9"/>
            <color indexed="81"/>
            <rFont val="돋움"/>
            <family val="3"/>
            <charset val="129"/>
          </rPr>
          <t>민규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부분합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실행전에는
반듯이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정렬해야한다</t>
        </r>
        <r>
          <rPr>
            <sz val="9"/>
            <color indexed="81"/>
            <rFont val="Tahoma"/>
            <family val="2"/>
          </rPr>
          <t xml:space="preserve">!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H3" authorId="0" shapeId="0" xr:uid="{00000000-0006-0000-31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고급필터
레코드관리
부분합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민규</author>
  </authors>
  <commentList>
    <comment ref="D5" authorId="0" shapeId="0" xr:uid="{691D6348-AE5B-4991-B0C7-62B1FAF0467B}">
      <text>
        <r>
          <rPr>
            <b/>
            <sz val="9"/>
            <color indexed="81"/>
            <rFont val="돋움"/>
            <family val="3"/>
            <charset val="129"/>
          </rPr>
          <t>민규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avg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중복등수의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계산한다
</t>
        </r>
        <r>
          <rPr>
            <sz val="9"/>
            <color indexed="81"/>
            <rFont val="Tahoma"/>
            <family val="2"/>
          </rPr>
          <t>ex) 70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2 3 4 </t>
        </r>
        <r>
          <rPr>
            <sz val="9"/>
            <color indexed="81"/>
            <rFont val="돋움"/>
            <family val="3"/>
            <charset val="129"/>
          </rPr>
          <t xml:space="preserve">등이니깐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F25" authorId="0" shapeId="0" xr:uid="{80E87798-00B9-45B0-963A-E6D9391D6F0A}">
      <text>
        <r>
          <rPr>
            <b/>
            <sz val="9"/>
            <color indexed="81"/>
            <rFont val="돋움"/>
            <family val="3"/>
            <charset val="129"/>
          </rPr>
          <t>민규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함수는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지정값보다
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반환
</t>
        </r>
        <r>
          <rPr>
            <sz val="9"/>
            <color indexed="81"/>
            <rFont val="Tahoma"/>
            <family val="2"/>
          </rPr>
          <t xml:space="preserve">-17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-18 </t>
        </r>
        <r>
          <rPr>
            <sz val="9"/>
            <color indexed="81"/>
            <rFont val="돋움"/>
            <family val="3"/>
            <charset val="129"/>
          </rPr>
          <t xml:space="preserve">반환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J3" authorId="0" shapeId="0" xr:uid="{00000000-0006-0000-34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창-&gt;틀고정
   -&gt;나누기
   -&gt;정렬</t>
        </r>
      </text>
    </comment>
  </commentList>
</comments>
</file>

<file path=xl/sharedStrings.xml><?xml version="1.0" encoding="utf-8"?>
<sst xmlns="http://schemas.openxmlformats.org/spreadsheetml/2006/main" count="3308" uniqueCount="2179">
  <si>
    <t>1사분기</t>
    <phoneticPr fontId="7" type="noConversion"/>
  </si>
  <si>
    <t>2사분기</t>
  </si>
  <si>
    <t>3사분기</t>
  </si>
  <si>
    <t>4사분기</t>
  </si>
  <si>
    <t>합계</t>
    <phoneticPr fontId="1" type="noConversion"/>
  </si>
  <si>
    <t>합계</t>
    <phoneticPr fontId="7" type="noConversion"/>
  </si>
  <si>
    <t>영업1팀</t>
    <phoneticPr fontId="1" type="noConversion"/>
  </si>
  <si>
    <t>영업1팀</t>
    <phoneticPr fontId="7" type="noConversion"/>
  </si>
  <si>
    <t>영업2팀</t>
  </si>
  <si>
    <t>영업3팀</t>
  </si>
  <si>
    <t>영업4팀</t>
  </si>
  <si>
    <t>영업5팀</t>
  </si>
  <si>
    <t>영업6팀</t>
  </si>
  <si>
    <t>영업7팀</t>
  </si>
  <si>
    <t>영업8팀</t>
  </si>
  <si>
    <t>영업9팀</t>
  </si>
  <si>
    <t>영업10팀</t>
  </si>
  <si>
    <t>수량</t>
    <phoneticPr fontId="7" type="noConversion"/>
  </si>
  <si>
    <t xml:space="preserve">김  선  남      (인)        </t>
    <phoneticPr fontId="18" type="noConversion"/>
  </si>
  <si>
    <t>구매의뢰자</t>
    <phoneticPr fontId="18" type="noConversion"/>
  </si>
  <si>
    <t>당사 지정장소</t>
    <phoneticPr fontId="7" type="noConversion"/>
  </si>
  <si>
    <t>인도장소</t>
    <phoneticPr fontId="18" type="noConversion"/>
  </si>
  <si>
    <t>완납일자</t>
    <phoneticPr fontId="18" type="noConversion"/>
  </si>
  <si>
    <t>납품기간</t>
    <phoneticPr fontId="18" type="noConversion"/>
  </si>
  <si>
    <t>후불</t>
    <phoneticPr fontId="7" type="noConversion"/>
  </si>
  <si>
    <t>지불방법</t>
    <phoneticPr fontId="18" type="noConversion"/>
  </si>
  <si>
    <t>발주일자</t>
    <phoneticPr fontId="18" type="noConversion"/>
  </si>
  <si>
    <t>011-200-2000</t>
    <phoneticPr fontId="7" type="noConversion"/>
  </si>
  <si>
    <t>업무용</t>
    <phoneticPr fontId="7" type="noConversion"/>
  </si>
  <si>
    <t>사용목적</t>
    <phoneticPr fontId="18" type="noConversion"/>
  </si>
  <si>
    <t>07-10034</t>
    <phoneticPr fontId="7" type="noConversion"/>
  </si>
  <si>
    <t>발주번호</t>
    <phoneticPr fontId="18" type="noConversion"/>
  </si>
  <si>
    <t>홍길동</t>
    <phoneticPr fontId="7" type="noConversion"/>
  </si>
  <si>
    <t>납품자
(TEL)</t>
    <phoneticPr fontId="18" type="noConversion"/>
  </si>
  <si>
    <t>총무팀</t>
    <phoneticPr fontId="7" type="noConversion"/>
  </si>
  <si>
    <t>구입요구처</t>
    <phoneticPr fontId="18" type="noConversion"/>
  </si>
  <si>
    <t>대표이사</t>
    <phoneticPr fontId="7" type="noConversion"/>
  </si>
  <si>
    <t>부장</t>
    <phoneticPr fontId="7" type="noConversion"/>
  </si>
  <si>
    <t>과장</t>
    <phoneticPr fontId="7" type="noConversion"/>
  </si>
  <si>
    <t>담당</t>
    <phoneticPr fontId="7" type="noConversion"/>
  </si>
  <si>
    <t>특기사항</t>
    <phoneticPr fontId="18" type="noConversion"/>
  </si>
  <si>
    <t>합      계</t>
    <phoneticPr fontId="18" type="noConversion"/>
  </si>
  <si>
    <t>ea</t>
    <phoneticPr fontId="7" type="noConversion"/>
  </si>
  <si>
    <t>잉크카드리지(black)</t>
    <phoneticPr fontId="7" type="noConversion"/>
  </si>
  <si>
    <t>프린터</t>
    <phoneticPr fontId="7" type="noConversion"/>
  </si>
  <si>
    <t>이동디스크</t>
    <phoneticPr fontId="7" type="noConversion"/>
  </si>
  <si>
    <t>가방</t>
    <phoneticPr fontId="7" type="noConversion"/>
  </si>
  <si>
    <t>ea</t>
    <phoneticPr fontId="18" type="noConversion"/>
  </si>
  <si>
    <t>Notebook</t>
    <phoneticPr fontId="7" type="noConversion"/>
  </si>
  <si>
    <t>비고</t>
    <phoneticPr fontId="18" type="noConversion"/>
  </si>
  <si>
    <t>금액</t>
    <phoneticPr fontId="18" type="noConversion"/>
  </si>
  <si>
    <t>단가</t>
    <phoneticPr fontId="18" type="noConversion"/>
  </si>
  <si>
    <t>수량</t>
    <phoneticPr fontId="18" type="noConversion"/>
  </si>
  <si>
    <t>단위</t>
    <phoneticPr fontId="18" type="noConversion"/>
  </si>
  <si>
    <t>규격</t>
    <phoneticPr fontId="18" type="noConversion"/>
  </si>
  <si>
    <t>품목</t>
    <phoneticPr fontId="18" type="noConversion"/>
  </si>
  <si>
    <t>번호</t>
    <phoneticPr fontId="18" type="noConversion"/>
  </si>
  <si>
    <t>구   매   품   의   서</t>
    <phoneticPr fontId="18" type="noConversion"/>
  </si>
  <si>
    <t>총무부</t>
  </si>
  <si>
    <t>이나라</t>
    <phoneticPr fontId="7" type="noConversion"/>
  </si>
  <si>
    <t>C</t>
    <phoneticPr fontId="7" type="noConversion"/>
  </si>
  <si>
    <t>무</t>
    <phoneticPr fontId="7" type="noConversion"/>
  </si>
  <si>
    <t>영업부</t>
    <phoneticPr fontId="7" type="noConversion"/>
  </si>
  <si>
    <t>사원</t>
    <phoneticPr fontId="7" type="noConversion"/>
  </si>
  <si>
    <t>남</t>
    <phoneticPr fontId="7" type="noConversion"/>
  </si>
  <si>
    <t>김만석</t>
    <phoneticPr fontId="7" type="noConversion"/>
  </si>
  <si>
    <t>B</t>
    <phoneticPr fontId="7" type="noConversion"/>
  </si>
  <si>
    <t>총무팀</t>
  </si>
  <si>
    <t>대리</t>
    <phoneticPr fontId="7" type="noConversion"/>
  </si>
  <si>
    <t>최성수</t>
    <phoneticPr fontId="7" type="noConversion"/>
  </si>
  <si>
    <t>기획실</t>
    <phoneticPr fontId="7" type="noConversion"/>
  </si>
  <si>
    <t>부장</t>
    <phoneticPr fontId="7" type="noConversion"/>
  </si>
  <si>
    <t>여</t>
    <phoneticPr fontId="7" type="noConversion"/>
  </si>
  <si>
    <t>이나라</t>
    <phoneticPr fontId="7" type="noConversion"/>
  </si>
  <si>
    <t>이철중</t>
    <phoneticPr fontId="7" type="noConversion"/>
  </si>
  <si>
    <t>A</t>
    <phoneticPr fontId="7" type="noConversion"/>
  </si>
  <si>
    <t>인사부</t>
    <phoneticPr fontId="7" type="noConversion"/>
  </si>
  <si>
    <t>차장</t>
    <phoneticPr fontId="7" type="noConversion"/>
  </si>
  <si>
    <t>김하늘</t>
    <phoneticPr fontId="7" type="noConversion"/>
  </si>
  <si>
    <t>박나리</t>
    <phoneticPr fontId="7" type="noConversion"/>
  </si>
  <si>
    <t>유</t>
    <phoneticPr fontId="7" type="noConversion"/>
  </si>
  <si>
    <t>손우열</t>
    <phoneticPr fontId="7" type="noConversion"/>
  </si>
  <si>
    <t>과장</t>
    <phoneticPr fontId="7" type="noConversion"/>
  </si>
  <si>
    <t>김수미</t>
    <phoneticPr fontId="7" type="noConversion"/>
  </si>
  <si>
    <t>이미혜</t>
    <phoneticPr fontId="7" type="noConversion"/>
  </si>
  <si>
    <t>강성수</t>
    <phoneticPr fontId="7" type="noConversion"/>
  </si>
  <si>
    <t>이진우</t>
    <phoneticPr fontId="7" type="noConversion"/>
  </si>
  <si>
    <t>이남우</t>
    <phoneticPr fontId="7" type="noConversion"/>
  </si>
  <si>
    <t>고과등급</t>
    <phoneticPr fontId="7" type="noConversion"/>
  </si>
  <si>
    <t>경력</t>
    <phoneticPr fontId="7" type="noConversion"/>
  </si>
  <si>
    <t>기본급</t>
    <phoneticPr fontId="7" type="noConversion"/>
  </si>
  <si>
    <t>부서</t>
    <phoneticPr fontId="7" type="noConversion"/>
  </si>
  <si>
    <t>직책</t>
    <phoneticPr fontId="7" type="noConversion"/>
  </si>
  <si>
    <t>입사일</t>
    <phoneticPr fontId="7" type="noConversion"/>
  </si>
  <si>
    <t>성별</t>
    <phoneticPr fontId="7" type="noConversion"/>
  </si>
  <si>
    <t>이름</t>
    <phoneticPr fontId="7" type="noConversion"/>
  </si>
  <si>
    <t>사원번호</t>
    <phoneticPr fontId="7" type="noConversion"/>
  </si>
  <si>
    <t>이</t>
    <phoneticPr fontId="7" type="noConversion"/>
  </si>
  <si>
    <t>므</t>
    <phoneticPr fontId="7" type="noConversion"/>
  </si>
  <si>
    <t>어</t>
    <phoneticPr fontId="7" type="noConversion"/>
  </si>
  <si>
    <t>우</t>
    <phoneticPr fontId="7" type="noConversion"/>
  </si>
  <si>
    <t>님</t>
    <phoneticPr fontId="7" type="noConversion"/>
  </si>
  <si>
    <t>뮤</t>
    <phoneticPr fontId="7" type="noConversion"/>
  </si>
  <si>
    <t>냠</t>
    <phoneticPr fontId="7" type="noConversion"/>
  </si>
  <si>
    <t>합계</t>
    <phoneticPr fontId="7" type="noConversion"/>
  </si>
  <si>
    <t>1사분기</t>
    <phoneticPr fontId="7" type="noConversion"/>
  </si>
  <si>
    <t>영업1팀</t>
    <phoneticPr fontId="7" type="noConversion"/>
  </si>
  <si>
    <t>부서</t>
    <phoneticPr fontId="7" type="noConversion"/>
  </si>
  <si>
    <t>영업부 2009년 판매 실적표</t>
    <phoneticPr fontId="7" type="noConversion"/>
  </si>
  <si>
    <t>성명</t>
    <phoneticPr fontId="1" type="noConversion"/>
  </si>
  <si>
    <t>E</t>
    <phoneticPr fontId="7" type="noConversion"/>
  </si>
  <si>
    <t>D</t>
    <phoneticPr fontId="7" type="noConversion"/>
  </si>
  <si>
    <t>판매금액</t>
    <phoneticPr fontId="7" type="noConversion"/>
  </si>
  <si>
    <t>단가</t>
    <phoneticPr fontId="7" type="noConversion"/>
  </si>
  <si>
    <t>제품</t>
    <phoneticPr fontId="7" type="noConversion"/>
  </si>
  <si>
    <t>인상</t>
    <phoneticPr fontId="7" type="noConversion"/>
  </si>
  <si>
    <t>운임</t>
    <phoneticPr fontId="7" type="noConversion"/>
  </si>
  <si>
    <t>인상율</t>
    <phoneticPr fontId="7" type="noConversion"/>
  </si>
  <si>
    <t>영업15팀</t>
  </si>
  <si>
    <t>영업14팀</t>
  </si>
  <si>
    <t>영업13팀</t>
  </si>
  <si>
    <t>영업12팀</t>
  </si>
  <si>
    <t>영업11팀</t>
  </si>
  <si>
    <t>분기별 판매수량</t>
    <phoneticPr fontId="7" type="noConversion"/>
  </si>
  <si>
    <t>홍철진</t>
    <phoneticPr fontId="1" type="noConversion"/>
  </si>
  <si>
    <t>민수진</t>
    <phoneticPr fontId="1" type="noConversion"/>
  </si>
  <si>
    <t>전상열</t>
    <phoneticPr fontId="1" type="noConversion"/>
  </si>
  <si>
    <t>김옥희</t>
    <phoneticPr fontId="1" type="noConversion"/>
  </si>
  <si>
    <t>최남주</t>
    <phoneticPr fontId="1" type="noConversion"/>
  </si>
  <si>
    <t>강미옥</t>
    <phoneticPr fontId="1" type="noConversion"/>
  </si>
  <si>
    <t>박희정</t>
    <phoneticPr fontId="1" type="noConversion"/>
  </si>
  <si>
    <t>남주희</t>
    <phoneticPr fontId="1" type="noConversion"/>
  </si>
  <si>
    <t>이성철</t>
    <phoneticPr fontId="1" type="noConversion"/>
  </si>
  <si>
    <t>총금액(Day)</t>
    <phoneticPr fontId="1" type="noConversion"/>
  </si>
  <si>
    <t>야간시급</t>
    <phoneticPr fontId="1" type="noConversion"/>
  </si>
  <si>
    <t>주간시급</t>
    <phoneticPr fontId="1" type="noConversion"/>
  </si>
  <si>
    <t>야간(H)</t>
    <phoneticPr fontId="1" type="noConversion"/>
  </si>
  <si>
    <t>주간(H)</t>
    <phoneticPr fontId="1" type="noConversion"/>
  </si>
  <si>
    <t>시간제 근무 비용표</t>
    <phoneticPr fontId="1" type="noConversion"/>
  </si>
  <si>
    <t xml:space="preserve">         할인율
가격</t>
    <phoneticPr fontId="7" type="noConversion"/>
  </si>
  <si>
    <t>할인율에 따른 가격표</t>
    <phoneticPr fontId="7" type="noConversion"/>
  </si>
  <si>
    <t>동작</t>
    <phoneticPr fontId="7" type="noConversion"/>
  </si>
  <si>
    <t>강동</t>
    <phoneticPr fontId="7" type="noConversion"/>
  </si>
  <si>
    <t>마포</t>
    <phoneticPr fontId="7" type="noConversion"/>
  </si>
  <si>
    <t>강남</t>
    <phoneticPr fontId="7" type="noConversion"/>
  </si>
  <si>
    <t>최은지</t>
  </si>
  <si>
    <t>영등포</t>
    <phoneticPr fontId="7" type="noConversion"/>
  </si>
  <si>
    <t>종로</t>
    <phoneticPr fontId="7" type="noConversion"/>
  </si>
  <si>
    <t>서초</t>
    <phoneticPr fontId="7" type="noConversion"/>
  </si>
  <si>
    <t>서대문</t>
    <phoneticPr fontId="7" type="noConversion"/>
  </si>
  <si>
    <t>입력값</t>
    <phoneticPr fontId="7" type="noConversion"/>
  </si>
  <si>
    <t>일련번호</t>
    <phoneticPr fontId="7" type="noConversion"/>
  </si>
  <si>
    <t>카드번호</t>
    <phoneticPr fontId="7" type="noConversion"/>
  </si>
  <si>
    <t>금액(천단위구분)</t>
    <phoneticPr fontId="7" type="noConversion"/>
  </si>
  <si>
    <t>금액(원)</t>
    <phoneticPr fontId="7" type="noConversion"/>
  </si>
  <si>
    <t>단위(천원)</t>
    <phoneticPr fontId="7" type="noConversion"/>
  </si>
  <si>
    <t>단위(백만원)</t>
    <phoneticPr fontId="7" type="noConversion"/>
  </si>
  <si>
    <t>종목명</t>
    <phoneticPr fontId="7" type="noConversion"/>
  </si>
  <si>
    <t>등락율</t>
    <phoneticPr fontId="7" type="noConversion"/>
  </si>
  <si>
    <t>대상홀딩스2우B</t>
  </si>
  <si>
    <t>대원강업</t>
  </si>
  <si>
    <t>동방아그우</t>
  </si>
  <si>
    <t>동부일렉트로닉</t>
  </si>
  <si>
    <t>명성</t>
  </si>
  <si>
    <t>삼일제약</t>
  </si>
  <si>
    <t>삼화전자</t>
  </si>
  <si>
    <t>성창기업</t>
  </si>
  <si>
    <t>세방2우B</t>
  </si>
  <si>
    <t>세우글로벌우</t>
  </si>
  <si>
    <t>에쓰씨엔지니어</t>
  </si>
  <si>
    <t>오리엔트바이오</t>
  </si>
  <si>
    <t>청호전자통신</t>
  </si>
  <si>
    <t>태평양제우</t>
  </si>
  <si>
    <t>팬택앤큐리텔</t>
  </si>
  <si>
    <t>한익스프레스</t>
  </si>
  <si>
    <t>C&amp;상선</t>
  </si>
  <si>
    <t>CJ</t>
  </si>
  <si>
    <t>지역번호</t>
    <phoneticPr fontId="7" type="noConversion"/>
  </si>
  <si>
    <t>기업평가</t>
    <phoneticPr fontId="7" type="noConversion"/>
  </si>
  <si>
    <t>금액(한자)</t>
    <phoneticPr fontId="7" type="noConversion"/>
  </si>
  <si>
    <t>금액(한글)</t>
    <phoneticPr fontId="7" type="noConversion"/>
  </si>
  <si>
    <t>고객성명</t>
    <phoneticPr fontId="7" type="noConversion"/>
  </si>
  <si>
    <t>전화번호</t>
    <phoneticPr fontId="7" type="noConversion"/>
  </si>
  <si>
    <t>333-4123</t>
    <phoneticPr fontId="7" type="noConversion"/>
  </si>
  <si>
    <t>333-4123</t>
    <phoneticPr fontId="7" type="noConversion"/>
  </si>
  <si>
    <t>김수남</t>
    <phoneticPr fontId="7" type="noConversion"/>
  </si>
  <si>
    <t>555-3560</t>
    <phoneticPr fontId="7" type="noConversion"/>
  </si>
  <si>
    <t>이철수</t>
    <phoneticPr fontId="7" type="noConversion"/>
  </si>
  <si>
    <t>3250-4560</t>
    <phoneticPr fontId="7" type="noConversion"/>
  </si>
  <si>
    <t>요일</t>
    <phoneticPr fontId="7" type="noConversion"/>
  </si>
  <si>
    <t>일(요일)</t>
    <phoneticPr fontId="7" type="noConversion"/>
  </si>
  <si>
    <t>시작일</t>
    <phoneticPr fontId="7" type="noConversion"/>
  </si>
  <si>
    <t>종료일</t>
    <phoneticPr fontId="7" type="noConversion"/>
  </si>
  <si>
    <t>누적기간</t>
    <phoneticPr fontId="7" type="noConversion"/>
  </si>
  <si>
    <t>누적(시)</t>
    <phoneticPr fontId="7" type="noConversion"/>
  </si>
  <si>
    <t>누적(분)</t>
    <phoneticPr fontId="7" type="noConversion"/>
  </si>
  <si>
    <t>누적(초)</t>
    <phoneticPr fontId="7" type="noConversion"/>
  </si>
  <si>
    <t>팀별 연간 판매 실적</t>
    <phoneticPr fontId="7" type="noConversion"/>
  </si>
  <si>
    <t>인사고과 평가표</t>
    <phoneticPr fontId="18" type="noConversion"/>
  </si>
  <si>
    <t>성명</t>
    <phoneticPr fontId="18" type="noConversion"/>
  </si>
  <si>
    <t>업적평가(50)</t>
    <phoneticPr fontId="18" type="noConversion"/>
  </si>
  <si>
    <t>능력평가(50)</t>
    <phoneticPr fontId="18" type="noConversion"/>
  </si>
  <si>
    <t>고과점수</t>
    <phoneticPr fontId="18" type="noConversion"/>
  </si>
  <si>
    <t>업무성과</t>
    <phoneticPr fontId="18" type="noConversion"/>
  </si>
  <si>
    <t>기여도</t>
    <phoneticPr fontId="18" type="noConversion"/>
  </si>
  <si>
    <t>업무수행</t>
    <phoneticPr fontId="18" type="noConversion"/>
  </si>
  <si>
    <t>자기계발</t>
    <phoneticPr fontId="18" type="noConversion"/>
  </si>
  <si>
    <t>박민중</t>
    <phoneticPr fontId="7" type="noConversion"/>
  </si>
  <si>
    <t>김송인</t>
    <phoneticPr fontId="7" type="noConversion"/>
  </si>
  <si>
    <t>정수남</t>
    <phoneticPr fontId="7" type="noConversion"/>
  </si>
  <si>
    <t>이명수</t>
    <phoneticPr fontId="7" type="noConversion"/>
  </si>
  <si>
    <t>박상중</t>
    <phoneticPr fontId="7" type="noConversion"/>
  </si>
  <si>
    <t>나문이</t>
    <phoneticPr fontId="7" type="noConversion"/>
  </si>
  <si>
    <t>마상태</t>
    <phoneticPr fontId="7" type="noConversion"/>
  </si>
  <si>
    <t>이남주</t>
    <phoneticPr fontId="7" type="noConversion"/>
  </si>
  <si>
    <t>김수철</t>
    <phoneticPr fontId="7" type="noConversion"/>
  </si>
  <si>
    <t>김희정</t>
    <phoneticPr fontId="7" type="noConversion"/>
  </si>
  <si>
    <t>전미수</t>
    <phoneticPr fontId="7" type="noConversion"/>
  </si>
  <si>
    <t>이미현</t>
    <phoneticPr fontId="7" type="noConversion"/>
  </si>
  <si>
    <t>정지수</t>
    <phoneticPr fontId="7" type="noConversion"/>
  </si>
  <si>
    <t>이지헌</t>
    <phoneticPr fontId="7" type="noConversion"/>
  </si>
  <si>
    <t>송선아</t>
    <phoneticPr fontId="7" type="noConversion"/>
  </si>
  <si>
    <t>이승철</t>
    <phoneticPr fontId="7" type="noConversion"/>
  </si>
  <si>
    <t>강송구</t>
    <phoneticPr fontId="7" type="noConversion"/>
  </si>
  <si>
    <t>신입사원 평가 점수표</t>
    <phoneticPr fontId="7" type="noConversion"/>
  </si>
  <si>
    <t>1차서류</t>
    <phoneticPr fontId="7" type="noConversion"/>
  </si>
  <si>
    <t>2차필기</t>
    <phoneticPr fontId="7" type="noConversion"/>
  </si>
  <si>
    <t>3차면접</t>
    <phoneticPr fontId="7" type="noConversion"/>
  </si>
  <si>
    <t>총점</t>
    <phoneticPr fontId="7" type="noConversion"/>
  </si>
  <si>
    <t>평균</t>
    <phoneticPr fontId="7" type="noConversion"/>
  </si>
  <si>
    <t>제품별 재고 비교표</t>
    <phoneticPr fontId="1" type="noConversion"/>
  </si>
  <si>
    <t>생산량</t>
    <phoneticPr fontId="7" type="noConversion"/>
  </si>
  <si>
    <t>판매량</t>
    <phoneticPr fontId="7" type="noConversion"/>
  </si>
  <si>
    <t>재고 추이</t>
    <phoneticPr fontId="7" type="noConversion"/>
  </si>
  <si>
    <t>A제품</t>
  </si>
  <si>
    <t>B제품</t>
  </si>
  <si>
    <t>C제품</t>
  </si>
  <si>
    <t>D제품</t>
  </si>
  <si>
    <t>E제품</t>
  </si>
  <si>
    <t>F제품</t>
  </si>
  <si>
    <t>G제품</t>
  </si>
  <si>
    <t>H제품</t>
  </si>
  <si>
    <t>I제품</t>
  </si>
  <si>
    <t>J제품</t>
    <phoneticPr fontId="7" type="noConversion"/>
  </si>
  <si>
    <t>K제품</t>
    <phoneticPr fontId="7" type="noConversion"/>
  </si>
  <si>
    <t>L제품</t>
    <phoneticPr fontId="7" type="noConversion"/>
  </si>
  <si>
    <t>M제품</t>
    <phoneticPr fontId="7" type="noConversion"/>
  </si>
  <si>
    <t>N제품</t>
    <phoneticPr fontId="7" type="noConversion"/>
  </si>
  <si>
    <t>O제품</t>
    <phoneticPr fontId="7" type="noConversion"/>
  </si>
  <si>
    <t>P제품</t>
    <phoneticPr fontId="7" type="noConversion"/>
  </si>
  <si>
    <t>Q제품</t>
    <phoneticPr fontId="7" type="noConversion"/>
  </si>
  <si>
    <t>R제품</t>
    <phoneticPr fontId="7" type="noConversion"/>
  </si>
  <si>
    <t>제품별 판매율 비교표</t>
    <phoneticPr fontId="1" type="noConversion"/>
  </si>
  <si>
    <t>판매율</t>
    <phoneticPr fontId="7" type="noConversion"/>
  </si>
  <si>
    <t>S제품</t>
    <phoneticPr fontId="1" type="noConversion"/>
  </si>
  <si>
    <t>K제품</t>
    <phoneticPr fontId="1" type="noConversion"/>
  </si>
  <si>
    <t>H제품</t>
    <phoneticPr fontId="1" type="noConversion"/>
  </si>
  <si>
    <t>I제품</t>
    <phoneticPr fontId="1" type="noConversion"/>
  </si>
  <si>
    <t>J제품</t>
    <phoneticPr fontId="1" type="noConversion"/>
  </si>
  <si>
    <t>종목별 전일 대비 등락 현황</t>
    <phoneticPr fontId="7" type="noConversion"/>
  </si>
  <si>
    <t>No</t>
  </si>
  <si>
    <t>종목명</t>
  </si>
  <si>
    <t>현재가</t>
  </si>
  <si>
    <t>전일대비</t>
  </si>
  <si>
    <t>등락율</t>
  </si>
  <si>
    <t>거래량</t>
  </si>
  <si>
    <t>아이브릿지</t>
  </si>
  <si>
    <t>성문전자우</t>
  </si>
  <si>
    <t>성안</t>
  </si>
  <si>
    <t>삼화페인트</t>
  </si>
  <si>
    <t>가온전선</t>
  </si>
  <si>
    <t>표시 형식</t>
    <phoneticPr fontId="7" type="noConversion"/>
  </si>
  <si>
    <t>표시 형식 적용</t>
    <phoneticPr fontId="7" type="noConversion"/>
  </si>
  <si>
    <t>일반</t>
    <phoneticPr fontId="7" type="noConversion"/>
  </si>
  <si>
    <t>숫자</t>
    <phoneticPr fontId="7" type="noConversion"/>
  </si>
  <si>
    <t>통화</t>
    <phoneticPr fontId="7" type="noConversion"/>
  </si>
  <si>
    <t>회계</t>
    <phoneticPr fontId="7" type="noConversion"/>
  </si>
  <si>
    <t>간단한 날짜</t>
    <phoneticPr fontId="7" type="noConversion"/>
  </si>
  <si>
    <t>자세한 날자</t>
    <phoneticPr fontId="7" type="noConversion"/>
  </si>
  <si>
    <t>시간</t>
    <phoneticPr fontId="7" type="noConversion"/>
  </si>
  <si>
    <t>백분율</t>
    <phoneticPr fontId="7" type="noConversion"/>
  </si>
  <si>
    <t>분수</t>
    <phoneticPr fontId="7" type="noConversion"/>
  </si>
  <si>
    <t>지수</t>
    <phoneticPr fontId="7" type="noConversion"/>
  </si>
  <si>
    <t>텍스트</t>
    <phoneticPr fontId="7" type="noConversion"/>
  </si>
  <si>
    <t>숫자 표시 형식</t>
    <phoneticPr fontId="7" type="noConversion"/>
  </si>
  <si>
    <t>소수 자릿수</t>
    <phoneticPr fontId="7" type="noConversion"/>
  </si>
  <si>
    <t>천단위 구분 기호</t>
    <phoneticPr fontId="7" type="noConversion"/>
  </si>
  <si>
    <t>음수
(천단위 구분 기호)</t>
    <phoneticPr fontId="7" type="noConversion"/>
  </si>
  <si>
    <t>통화 유형</t>
    <phoneticPr fontId="7" type="noConversion"/>
  </si>
  <si>
    <t>통화 유형 적용</t>
    <phoneticPr fontId="7" type="noConversion"/>
  </si>
  <si>
    <t>\ 한국어</t>
    <phoneticPr fontId="7" type="noConversion"/>
  </si>
  <si>
    <t>$ 영어(미국)</t>
    <phoneticPr fontId="7" type="noConversion"/>
  </si>
  <si>
    <t>영어(영국)</t>
    <phoneticPr fontId="7" type="noConversion"/>
  </si>
  <si>
    <r>
      <rPr>
        <sz val="11"/>
        <color theme="1"/>
        <rFont val="맑은 고딕"/>
        <family val="2"/>
        <charset val="129"/>
        <scheme val="minor"/>
      </rPr>
      <t>€</t>
    </r>
    <r>
      <rPr>
        <sz val="11"/>
        <color theme="1"/>
        <rFont val="맑은 고딕"/>
        <family val="3"/>
        <charset val="129"/>
        <scheme val="minor"/>
      </rPr>
      <t xml:space="preserve"> 유로</t>
    </r>
    <phoneticPr fontId="7" type="noConversion"/>
  </si>
  <si>
    <t>¥ 일본어</t>
    <phoneticPr fontId="7" type="noConversion"/>
  </si>
  <si>
    <t>¥ 중국어</t>
    <phoneticPr fontId="7" type="noConversion"/>
  </si>
  <si>
    <t>날짜 표시 형식</t>
    <phoneticPr fontId="7" type="noConversion"/>
  </si>
  <si>
    <t>년-월-일</t>
    <phoneticPr fontId="7" type="noConversion"/>
  </si>
  <si>
    <t>년-월-일 요일</t>
    <phoneticPr fontId="7" type="noConversion"/>
  </si>
  <si>
    <t>년 월 일</t>
    <phoneticPr fontId="7" type="noConversion"/>
  </si>
  <si>
    <t>年 月 日</t>
    <phoneticPr fontId="7" type="noConversion"/>
  </si>
  <si>
    <t>년 월</t>
    <phoneticPr fontId="7" type="noConversion"/>
  </si>
  <si>
    <t>월 일</t>
    <phoneticPr fontId="7" type="noConversion"/>
  </si>
  <si>
    <t>기타 표시 형식</t>
    <phoneticPr fontId="7" type="noConversion"/>
  </si>
  <si>
    <t>우편번호</t>
  </si>
  <si>
    <t>전화번호(국번4자리)</t>
  </si>
  <si>
    <t>전화번호(국번3자리)</t>
  </si>
  <si>
    <t>주민등록번호</t>
  </si>
  <si>
    <t>숫자(한자)</t>
  </si>
  <si>
    <t>숫자(한자-갖은자)</t>
  </si>
  <si>
    <t>숫자(한글)</t>
  </si>
  <si>
    <t>참조연산자</t>
    <phoneticPr fontId="18" type="noConversion"/>
  </si>
  <si>
    <t>&amp;</t>
    <phoneticPr fontId="18" type="noConversion"/>
  </si>
  <si>
    <t>텍스트연산자</t>
    <phoneticPr fontId="18" type="noConversion"/>
  </si>
  <si>
    <t>&gt;,&lt;,&gt;=,&lt;=,&lt;&gt;,=</t>
    <phoneticPr fontId="18" type="noConversion"/>
  </si>
  <si>
    <t>비교연산자</t>
    <phoneticPr fontId="18" type="noConversion"/>
  </si>
  <si>
    <t>+, -, /, *</t>
    <phoneticPr fontId="18" type="noConversion"/>
  </si>
  <si>
    <t>산술연산자</t>
    <phoneticPr fontId="18" type="noConversion"/>
  </si>
  <si>
    <t>예</t>
    <phoneticPr fontId="18" type="noConversion"/>
  </si>
  <si>
    <t>▣ 엑셀에서 사용되는 연산자</t>
    <phoneticPr fontId="18" type="noConversion"/>
  </si>
  <si>
    <t>TRUE, FALSE</t>
    <phoneticPr fontId="18" type="noConversion"/>
  </si>
  <si>
    <t>논리값데이터</t>
    <phoneticPr fontId="18" type="noConversion"/>
  </si>
  <si>
    <t>메모</t>
    <phoneticPr fontId="18" type="noConversion"/>
  </si>
  <si>
    <t>날짜/시간데이터</t>
    <phoneticPr fontId="18" type="noConversion"/>
  </si>
  <si>
    <t>=, +, /,*, -</t>
    <phoneticPr fontId="18" type="noConversion"/>
  </si>
  <si>
    <t>수식데이터</t>
    <phoneticPr fontId="18" type="noConversion"/>
  </si>
  <si>
    <t>숫자데이터</t>
    <phoneticPr fontId="18" type="noConversion"/>
  </si>
  <si>
    <t>가, A, 690-827,770825-2957113, 7B,123 45</t>
    <phoneticPr fontId="18" type="noConversion"/>
  </si>
  <si>
    <t>문자데이터</t>
    <phoneticPr fontId="18" type="noConversion"/>
  </si>
  <si>
    <t>▣ 엑셀데이터의 종류</t>
    <phoneticPr fontId="18" type="noConversion"/>
  </si>
  <si>
    <t>☎</t>
    <phoneticPr fontId="18" type="noConversion"/>
  </si>
  <si>
    <t>→</t>
    <phoneticPr fontId="18" type="noConversion"/>
  </si>
  <si>
    <t>(TEL)</t>
    <phoneticPr fontId="18" type="noConversion"/>
  </si>
  <si>
    <t>®</t>
    <phoneticPr fontId="18" type="noConversion"/>
  </si>
  <si>
    <t>(R)</t>
    <phoneticPr fontId="18" type="noConversion"/>
  </si>
  <si>
    <t>㉿</t>
    <phoneticPr fontId="18" type="noConversion"/>
  </si>
  <si>
    <t>(ks)</t>
    <phoneticPr fontId="18" type="noConversion"/>
  </si>
  <si>
    <t>©</t>
    <phoneticPr fontId="18" type="noConversion"/>
  </si>
  <si>
    <t>(c)</t>
    <phoneticPr fontId="18" type="noConversion"/>
  </si>
  <si>
    <t>㈜</t>
    <phoneticPr fontId="18" type="noConversion"/>
  </si>
  <si>
    <t>(주)</t>
    <phoneticPr fontId="18" type="noConversion"/>
  </si>
  <si>
    <t>프로그램- 보조프로그램-시스템도구-문자표-선택-복사-붙여넣기</t>
    <phoneticPr fontId="18" type="noConversion"/>
  </si>
  <si>
    <t>2. 문자표를 이용</t>
    <phoneticPr fontId="18" type="noConversion"/>
  </si>
  <si>
    <t>А,Б,Д,Ж,З,Ё,Й</t>
    <phoneticPr fontId="18" type="noConversion"/>
  </si>
  <si>
    <t>러시아</t>
    <phoneticPr fontId="18" type="noConversion"/>
  </si>
  <si>
    <t>ㅆ</t>
    <phoneticPr fontId="18" type="noConversion"/>
  </si>
  <si>
    <t>ァ,ア,ィ,イ,ゥ,ウ</t>
    <phoneticPr fontId="18" type="noConversion"/>
  </si>
  <si>
    <t>카타가나</t>
    <phoneticPr fontId="18" type="noConversion"/>
  </si>
  <si>
    <t>ㅃ</t>
    <phoneticPr fontId="18" type="noConversion"/>
  </si>
  <si>
    <t>ぁ,あ,ぃ,い,ぅ</t>
    <phoneticPr fontId="18" type="noConversion"/>
  </si>
  <si>
    <t>히라가나</t>
    <phoneticPr fontId="18" type="noConversion"/>
  </si>
  <si>
    <t>ㄸ</t>
    <phoneticPr fontId="18" type="noConversion"/>
  </si>
  <si>
    <t>Æ,Ð,Ħ,Ŀ,Œ,ß,ŋ,ŉ</t>
    <phoneticPr fontId="18" type="noConversion"/>
  </si>
  <si>
    <t>라틴문자</t>
    <phoneticPr fontId="18" type="noConversion"/>
  </si>
  <si>
    <t>ㄲ</t>
    <phoneticPr fontId="18" type="noConversion"/>
  </si>
  <si>
    <t>Ａ,Ｂ,Ｃ,ａ,ｂ,ｙ,ｚ</t>
    <phoneticPr fontId="18" type="noConversion"/>
  </si>
  <si>
    <t>배각영문</t>
    <phoneticPr fontId="18" type="noConversion"/>
  </si>
  <si>
    <t>ㅍ</t>
    <phoneticPr fontId="18" type="noConversion"/>
  </si>
  <si>
    <t>½,⅓,⅔,⅝,²,³,ⁿ,₂,₃,₄</t>
    <phoneticPr fontId="18" type="noConversion"/>
  </si>
  <si>
    <t>분수</t>
    <phoneticPr fontId="18" type="noConversion"/>
  </si>
  <si>
    <t>ㅊ</t>
    <phoneticPr fontId="18" type="noConversion"/>
  </si>
  <si>
    <t>ㅥ,ㅧ,ㅨ,ㅪ,ㅫ,ㅶ,ㅿ,ㆋ,ㆌ,ㆍ,ㆎ</t>
    <phoneticPr fontId="18" type="noConversion"/>
  </si>
  <si>
    <t>한글모음</t>
    <phoneticPr fontId="18" type="noConversion"/>
  </si>
  <si>
    <t>ㅌ</t>
    <phoneticPr fontId="18" type="noConversion"/>
  </si>
  <si>
    <t>ㄱ,ㄲ,ㄳ,ㄵ,ㄶ,ㅈ,ㅘ,ㅙ,ㅢ,ㅣ</t>
    <phoneticPr fontId="18" type="noConversion"/>
  </si>
  <si>
    <t>한글자음</t>
    <phoneticPr fontId="18" type="noConversion"/>
  </si>
  <si>
    <t>ㅋ</t>
    <phoneticPr fontId="18" type="noConversion"/>
  </si>
  <si>
    <t>Α,Β,Γ,Δ,Ε,Ζ,Θ,β,φ,ψ,ω</t>
    <phoneticPr fontId="18" type="noConversion"/>
  </si>
  <si>
    <t>그리스문자</t>
    <phoneticPr fontId="18" type="noConversion"/>
  </si>
  <si>
    <t>ㅎ</t>
    <phoneticPr fontId="18" type="noConversion"/>
  </si>
  <si>
    <t>㉠,㉡,㉲,㉴,㈎,㈏,㈛</t>
    <phoneticPr fontId="18" type="noConversion"/>
  </si>
  <si>
    <t>원,괄호(한글)</t>
    <phoneticPr fontId="18" type="noConversion"/>
  </si>
  <si>
    <t>ㅅ</t>
    <phoneticPr fontId="18" type="noConversion"/>
  </si>
  <si>
    <t>！,＇,，,／,：,；,？,∥,˘,¿,∼</t>
    <phoneticPr fontId="18" type="noConversion"/>
  </si>
  <si>
    <t>문장부호</t>
    <phoneticPr fontId="18" type="noConversion"/>
  </si>
  <si>
    <t>ㄱ</t>
    <phoneticPr fontId="18" type="noConversion"/>
  </si>
  <si>
    <t>＋,＜,＝,±,÷,≠,≫,∬,∈,∀,∑,∮</t>
    <phoneticPr fontId="18" type="noConversion"/>
  </si>
  <si>
    <t>수학기호</t>
    <phoneticPr fontId="18" type="noConversion"/>
  </si>
  <si>
    <t>ㄷ</t>
    <phoneticPr fontId="18" type="noConversion"/>
  </si>
  <si>
    <t>０,１,８,ⅰ,ⅱ,Ⅰ,Ⅳ,Ⅹ</t>
    <phoneticPr fontId="18" type="noConversion"/>
  </si>
  <si>
    <t>숫자</t>
    <phoneticPr fontId="18" type="noConversion"/>
  </si>
  <si>
    <t>ㅈ</t>
    <phoneticPr fontId="18" type="noConversion"/>
  </si>
  <si>
    <t>─,┴,┘,┤,┿,┦,╊</t>
    <phoneticPr fontId="18" type="noConversion"/>
  </si>
  <si>
    <t>배각괘선</t>
    <phoneticPr fontId="18" type="noConversion"/>
  </si>
  <si>
    <t>ㅂ</t>
    <phoneticPr fontId="18" type="noConversion"/>
  </si>
  <si>
    <t>＂,（,［,‘,｝,《,『,【,】</t>
    <phoneticPr fontId="18" type="noConversion"/>
  </si>
  <si>
    <t>괄호</t>
    <phoneticPr fontId="18" type="noConversion"/>
  </si>
  <si>
    <t>ㄴ</t>
    <phoneticPr fontId="18" type="noConversion"/>
  </si>
  <si>
    <t>＄,％,￦,Ｆ,￠,Å,㎞,㎣,㏊,Ω,㎮</t>
    <phoneticPr fontId="18" type="noConversion"/>
  </si>
  <si>
    <t>ㄹ</t>
    <phoneticPr fontId="18" type="noConversion"/>
  </si>
  <si>
    <t>ⓐ,ⓑ,②,⑩,⒜,⑹,⒂</t>
    <phoneticPr fontId="18" type="noConversion"/>
  </si>
  <si>
    <t>원,괄호(영문)</t>
    <phoneticPr fontId="18" type="noConversion"/>
  </si>
  <si>
    <t>ㅇ</t>
    <phoneticPr fontId="18" type="noConversion"/>
  </si>
  <si>
    <t>＃,＆,＊,＠,§,※,☆</t>
    <phoneticPr fontId="18" type="noConversion"/>
  </si>
  <si>
    <t>일반도형</t>
    <phoneticPr fontId="18" type="noConversion"/>
  </si>
  <si>
    <t>ㅁ</t>
    <phoneticPr fontId="18" type="noConversion"/>
  </si>
  <si>
    <t>표기</t>
    <phoneticPr fontId="18" type="noConversion"/>
  </si>
  <si>
    <t>설명</t>
    <phoneticPr fontId="18" type="noConversion"/>
  </si>
  <si>
    <t>자음</t>
    <phoneticPr fontId="18" type="noConversion"/>
  </si>
  <si>
    <t>1. 한글자음을 입력후 한자 키를 눌러 원하는 문자를 선택</t>
    <phoneticPr fontId="18" type="noConversion"/>
  </si>
  <si>
    <t>&lt;특수문자 사용법&gt;</t>
    <phoneticPr fontId="18" type="noConversion"/>
  </si>
  <si>
    <t>성적표</t>
    <phoneticPr fontId="18" type="noConversion"/>
  </si>
  <si>
    <t>※. 엑셀옵션-언어교정-자동고침옵션</t>
    <phoneticPr fontId="18" type="noConversion"/>
  </si>
  <si>
    <t>`</t>
    <phoneticPr fontId="1" type="noConversion"/>
  </si>
  <si>
    <t>[DBNUM1]</t>
    <phoneticPr fontId="1" type="noConversion"/>
  </si>
  <si>
    <t>[DBNUM2]</t>
    <phoneticPr fontId="1" type="noConversion"/>
  </si>
  <si>
    <t>[DBNUM3]</t>
    <phoneticPr fontId="1" type="noConversion"/>
  </si>
  <si>
    <t>[DBNUM4]</t>
    <phoneticPr fontId="1" type="noConversion"/>
  </si>
  <si>
    <t>YY</t>
    <phoneticPr fontId="18" type="noConversion"/>
  </si>
  <si>
    <t>YYYY</t>
    <phoneticPr fontId="18" type="noConversion"/>
  </si>
  <si>
    <t>M</t>
    <phoneticPr fontId="18" type="noConversion"/>
  </si>
  <si>
    <t>MM</t>
    <phoneticPr fontId="18" type="noConversion"/>
  </si>
  <si>
    <t>MMM</t>
    <phoneticPr fontId="18" type="noConversion"/>
  </si>
  <si>
    <t>MMMM</t>
    <phoneticPr fontId="18" type="noConversion"/>
  </si>
  <si>
    <t>MMMMM</t>
    <phoneticPr fontId="18" type="noConversion"/>
  </si>
  <si>
    <t>D</t>
    <phoneticPr fontId="18" type="noConversion"/>
  </si>
  <si>
    <t>DD</t>
    <phoneticPr fontId="18" type="noConversion"/>
  </si>
  <si>
    <t>AAA</t>
    <phoneticPr fontId="18" type="noConversion"/>
  </si>
  <si>
    <t>AAAA</t>
    <phoneticPr fontId="18" type="noConversion"/>
  </si>
  <si>
    <t>DDD</t>
    <phoneticPr fontId="18" type="noConversion"/>
  </si>
  <si>
    <t>DDDD</t>
    <phoneticPr fontId="18" type="noConversion"/>
  </si>
  <si>
    <t>달</t>
    <phoneticPr fontId="1" type="noConversion"/>
  </si>
  <si>
    <t>일</t>
    <phoneticPr fontId="1" type="noConversion"/>
  </si>
  <si>
    <t>년</t>
    <phoneticPr fontId="1" type="noConversion"/>
  </si>
  <si>
    <t>요일</t>
    <phoneticPr fontId="1" type="noConversion"/>
  </si>
  <si>
    <t>영문요일</t>
    <phoneticPr fontId="1" type="noConversion"/>
  </si>
  <si>
    <t>시간</t>
    <phoneticPr fontId="1" type="noConversion"/>
  </si>
  <si>
    <t>날짜</t>
    <phoneticPr fontId="1" type="noConversion"/>
  </si>
  <si>
    <t>[검정]</t>
    <phoneticPr fontId="1" type="noConversion"/>
  </si>
  <si>
    <t>[파랑]</t>
    <phoneticPr fontId="1" type="noConversion"/>
  </si>
  <si>
    <t>[녹청]</t>
    <phoneticPr fontId="1" type="noConversion"/>
  </si>
  <si>
    <t>[녹색]</t>
    <phoneticPr fontId="1" type="noConversion"/>
  </si>
  <si>
    <t>[자홍]</t>
    <phoneticPr fontId="1" type="noConversion"/>
  </si>
  <si>
    <t>[빨강]</t>
    <phoneticPr fontId="1" type="noConversion"/>
  </si>
  <si>
    <t>[흰색]</t>
    <phoneticPr fontId="1" type="noConversion"/>
  </si>
  <si>
    <t>[노랑]</t>
    <phoneticPr fontId="1" type="noConversion"/>
  </si>
  <si>
    <t>단위(개)</t>
    <phoneticPr fontId="7" type="noConversion"/>
  </si>
  <si>
    <t>단위(BOX)</t>
    <phoneticPr fontId="7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</si>
  <si>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</si>
  <si>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</si>
  <si>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</si>
  <si>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;    ,  "공백"</t>
    <phoneticPr fontId="18" type="noConversion"/>
  </si>
  <si>
    <t>년-월-일,년/월/일,  시:분:초 AM</t>
    <phoneticPr fontId="1" type="noConversion"/>
  </si>
  <si>
    <t>성적표</t>
    <phoneticPr fontId="18" type="noConversion"/>
  </si>
  <si>
    <t>날짜데이터</t>
    <phoneticPr fontId="1" type="noConversion"/>
  </si>
  <si>
    <t>다음 카페 『오름사랑』 회원 명단</t>
    <phoneticPr fontId="18" type="noConversion"/>
  </si>
  <si>
    <t>성명</t>
    <phoneticPr fontId="18" type="noConversion"/>
  </si>
  <si>
    <t>거주지</t>
    <phoneticPr fontId="18" type="noConversion"/>
  </si>
  <si>
    <t>나이</t>
    <phoneticPr fontId="18" type="noConversion"/>
  </si>
  <si>
    <t>직업</t>
    <phoneticPr fontId="18" type="noConversion"/>
  </si>
  <si>
    <t>학력</t>
    <phoneticPr fontId="18" type="noConversion"/>
  </si>
  <si>
    <t>성별</t>
    <phoneticPr fontId="18" type="noConversion"/>
  </si>
  <si>
    <t>최종학력</t>
    <phoneticPr fontId="18" type="noConversion"/>
  </si>
  <si>
    <t>박은정</t>
    <phoneticPr fontId="18" type="noConversion"/>
  </si>
  <si>
    <t>제주시</t>
    <phoneticPr fontId="18" type="noConversion"/>
  </si>
  <si>
    <t>10대</t>
    <phoneticPr fontId="18" type="noConversion"/>
  </si>
  <si>
    <t>공무원</t>
    <phoneticPr fontId="18" type="noConversion"/>
  </si>
  <si>
    <t>고등학교</t>
    <phoneticPr fontId="18" type="noConversion"/>
  </si>
  <si>
    <t>남</t>
    <phoneticPr fontId="18" type="noConversion"/>
  </si>
  <si>
    <t>서귀포시</t>
    <phoneticPr fontId="18" type="noConversion"/>
  </si>
  <si>
    <t>20대</t>
    <phoneticPr fontId="18" type="noConversion"/>
  </si>
  <si>
    <t>서비스업</t>
    <phoneticPr fontId="18" type="noConversion"/>
  </si>
  <si>
    <t>대학</t>
    <phoneticPr fontId="18" type="noConversion"/>
  </si>
  <si>
    <t>여</t>
    <phoneticPr fontId="18" type="noConversion"/>
  </si>
  <si>
    <t>30대</t>
  </si>
  <si>
    <t>자영업</t>
    <phoneticPr fontId="18" type="noConversion"/>
  </si>
  <si>
    <t>대학교</t>
    <phoneticPr fontId="18" type="noConversion"/>
  </si>
  <si>
    <t>40대</t>
  </si>
  <si>
    <t>학생</t>
    <phoneticPr fontId="18" type="noConversion"/>
  </si>
  <si>
    <t>50대</t>
  </si>
  <si>
    <t>회사원</t>
    <phoneticPr fontId="18" type="noConversion"/>
  </si>
  <si>
    <t>60대</t>
  </si>
  <si>
    <t>무직</t>
    <phoneticPr fontId="18" type="noConversion"/>
  </si>
  <si>
    <t>70대이상</t>
    <phoneticPr fontId="1" type="noConversion"/>
  </si>
  <si>
    <t>대학원</t>
    <phoneticPr fontId="18" type="noConversion"/>
  </si>
  <si>
    <t>중학교</t>
    <phoneticPr fontId="1" type="noConversion"/>
  </si>
  <si>
    <t>제주시</t>
  </si>
  <si>
    <t>유효성 검사</t>
    <phoneticPr fontId="18" type="noConversion"/>
  </si>
  <si>
    <t>성명(영문)</t>
    <phoneticPr fontId="18" type="noConversion"/>
  </si>
  <si>
    <t>주민등록번호</t>
    <phoneticPr fontId="18" type="noConversion"/>
  </si>
  <si>
    <t>김혜정</t>
    <phoneticPr fontId="18" type="noConversion"/>
  </si>
  <si>
    <t>김진수</t>
    <phoneticPr fontId="18" type="noConversion"/>
  </si>
  <si>
    <t>장나라</t>
    <phoneticPr fontId="18" type="noConversion"/>
  </si>
  <si>
    <t>홍꺽정</t>
    <phoneticPr fontId="18" type="noConversion"/>
  </si>
  <si>
    <t>나대로</t>
    <phoneticPr fontId="18" type="noConversion"/>
  </si>
  <si>
    <t>인   사   명   부</t>
    <phoneticPr fontId="7" type="noConversion"/>
  </si>
  <si>
    <t>기본급</t>
    <phoneticPr fontId="18" type="noConversion"/>
  </si>
  <si>
    <t>중간고사 결과</t>
    <phoneticPr fontId="18" type="noConversion"/>
  </si>
  <si>
    <t>- 자동생성</t>
    <phoneticPr fontId="18" type="noConversion"/>
  </si>
  <si>
    <t>- 입력</t>
    <phoneticPr fontId="18" type="noConversion"/>
  </si>
  <si>
    <t>NO</t>
    <phoneticPr fontId="18" type="noConversion"/>
  </si>
  <si>
    <t>주민번호</t>
    <phoneticPr fontId="18" type="noConversion"/>
  </si>
  <si>
    <t>=REPLACE(C5,9,6,"******")</t>
    <phoneticPr fontId="1" type="noConversion"/>
  </si>
  <si>
    <t>=LEFT(D5,6)&amp;"-"&amp;MID(D5,7,1)&amp;"******"</t>
    <phoneticPr fontId="1" type="noConversion"/>
  </si>
  <si>
    <t>총무팀</t>
    <phoneticPr fontId="1" type="noConversion"/>
  </si>
  <si>
    <t>주소지</t>
    <phoneticPr fontId="18" type="noConversion"/>
  </si>
  <si>
    <t>총무팀</t>
    <phoneticPr fontId="7" type="noConversion"/>
  </si>
  <si>
    <t>배명주</t>
    <phoneticPr fontId="7" type="noConversion"/>
  </si>
  <si>
    <t>J10100</t>
  </si>
  <si>
    <t>인사팀</t>
    <phoneticPr fontId="7" type="noConversion"/>
  </si>
  <si>
    <t>박정이</t>
    <phoneticPr fontId="7" type="noConversion"/>
  </si>
  <si>
    <t>J10099</t>
  </si>
  <si>
    <t>경영기획팀</t>
    <phoneticPr fontId="7" type="noConversion"/>
  </si>
  <si>
    <t>황기범</t>
    <phoneticPr fontId="7" type="noConversion"/>
  </si>
  <si>
    <t>J10098</t>
  </si>
  <si>
    <t>재무팀</t>
    <phoneticPr fontId="7" type="noConversion"/>
  </si>
  <si>
    <t>김수현</t>
    <phoneticPr fontId="7" type="noConversion"/>
  </si>
  <si>
    <t>J10097</t>
  </si>
  <si>
    <t>이순신</t>
    <phoneticPr fontId="7" type="noConversion"/>
  </si>
  <si>
    <t>J10096</t>
  </si>
  <si>
    <t>최진실</t>
    <phoneticPr fontId="7" type="noConversion"/>
  </si>
  <si>
    <t>J10079</t>
  </si>
  <si>
    <t>이풍기</t>
    <phoneticPr fontId="7" type="noConversion"/>
  </si>
  <si>
    <t>J10078</t>
  </si>
  <si>
    <t>박명수</t>
    <phoneticPr fontId="7" type="noConversion"/>
  </si>
  <si>
    <t>J10077</t>
  </si>
  <si>
    <t>김병주</t>
    <phoneticPr fontId="7" type="noConversion"/>
  </si>
  <si>
    <t>J10076</t>
  </si>
  <si>
    <t>이나영</t>
    <phoneticPr fontId="7" type="noConversion"/>
  </si>
  <si>
    <t>J10075</t>
  </si>
  <si>
    <t>홍보팀</t>
    <phoneticPr fontId="7" type="noConversion"/>
  </si>
  <si>
    <t>노홍철</t>
    <phoneticPr fontId="7" type="noConversion"/>
  </si>
  <si>
    <t>J10074</t>
  </si>
  <si>
    <t>전산팀</t>
    <phoneticPr fontId="7" type="noConversion"/>
  </si>
  <si>
    <t>J10073</t>
  </si>
  <si>
    <t>이솔미</t>
    <phoneticPr fontId="7" type="noConversion"/>
  </si>
  <si>
    <t>J10072</t>
  </si>
  <si>
    <t>영업2팀</t>
    <phoneticPr fontId="7" type="noConversion"/>
  </si>
  <si>
    <t>최진사</t>
    <phoneticPr fontId="7" type="noConversion"/>
  </si>
  <si>
    <t>J10071</t>
  </si>
  <si>
    <t>강아라</t>
    <phoneticPr fontId="7" type="noConversion"/>
  </si>
  <si>
    <t>J10070</t>
  </si>
  <si>
    <t>J10069</t>
  </si>
  <si>
    <t>기획팀</t>
    <phoneticPr fontId="7" type="noConversion"/>
  </si>
  <si>
    <t>배득구</t>
    <phoneticPr fontId="7" type="noConversion"/>
  </si>
  <si>
    <t>J10068</t>
  </si>
  <si>
    <t>김선아</t>
    <phoneticPr fontId="7" type="noConversion"/>
  </si>
  <si>
    <t>J10067</t>
  </si>
  <si>
    <t>노성래</t>
    <phoneticPr fontId="7" type="noConversion"/>
  </si>
  <si>
    <t>J10066</t>
  </si>
  <si>
    <t>영업3팀</t>
    <phoneticPr fontId="7" type="noConversion"/>
  </si>
  <si>
    <t>이은찬</t>
    <phoneticPr fontId="7" type="noConversion"/>
  </si>
  <si>
    <t>J10065</t>
  </si>
  <si>
    <t>김미라</t>
    <phoneticPr fontId="7" type="noConversion"/>
  </si>
  <si>
    <t>J10064</t>
  </si>
  <si>
    <t>송혜교</t>
    <phoneticPr fontId="7" type="noConversion"/>
  </si>
  <si>
    <t>J10063</t>
  </si>
  <si>
    <t>이문세</t>
    <phoneticPr fontId="7" type="noConversion"/>
  </si>
  <si>
    <t>J10062</t>
  </si>
  <si>
    <t>박소은</t>
    <phoneticPr fontId="7" type="noConversion"/>
  </si>
  <si>
    <t>J10061</t>
  </si>
  <si>
    <t>김소미</t>
    <phoneticPr fontId="7" type="noConversion"/>
  </si>
  <si>
    <t>J10060</t>
  </si>
  <si>
    <t>홍성인</t>
    <phoneticPr fontId="7" type="noConversion"/>
  </si>
  <si>
    <t>J10059</t>
  </si>
  <si>
    <t>송나라</t>
    <phoneticPr fontId="7" type="noConversion"/>
  </si>
  <si>
    <t>J10058</t>
  </si>
  <si>
    <t>나은지</t>
    <phoneticPr fontId="7" type="noConversion"/>
  </si>
  <si>
    <t>J10057</t>
  </si>
  <si>
    <t>이민철</t>
    <phoneticPr fontId="7" type="noConversion"/>
  </si>
  <si>
    <t>J10056</t>
  </si>
  <si>
    <t>정보전략팀</t>
    <phoneticPr fontId="7" type="noConversion"/>
  </si>
  <si>
    <t>강수지</t>
    <phoneticPr fontId="7" type="noConversion"/>
  </si>
  <si>
    <t>J10055</t>
  </si>
  <si>
    <t>영업1팀</t>
    <phoneticPr fontId="7" type="noConversion"/>
  </si>
  <si>
    <t>이은주</t>
    <phoneticPr fontId="7" type="noConversion"/>
  </si>
  <si>
    <t>J10054</t>
  </si>
  <si>
    <t>기획예산팀</t>
    <phoneticPr fontId="7" type="noConversion"/>
  </si>
  <si>
    <t>손예진</t>
    <phoneticPr fontId="7" type="noConversion"/>
  </si>
  <si>
    <t>J10053</t>
  </si>
  <si>
    <t>전산팀</t>
    <phoneticPr fontId="7" type="noConversion"/>
  </si>
  <si>
    <t>최철중</t>
    <phoneticPr fontId="7" type="noConversion"/>
  </si>
  <si>
    <t>J10052</t>
  </si>
  <si>
    <t>총무팀</t>
    <phoneticPr fontId="7" type="noConversion"/>
  </si>
  <si>
    <t>강은주</t>
    <phoneticPr fontId="7" type="noConversion"/>
  </si>
  <si>
    <t>J10051</t>
  </si>
  <si>
    <t>인사팀</t>
    <phoneticPr fontId="7" type="noConversion"/>
  </si>
  <si>
    <t>박한별</t>
    <phoneticPr fontId="7" type="noConversion"/>
  </si>
  <si>
    <t>J10050</t>
  </si>
  <si>
    <t>경영기획팀</t>
    <phoneticPr fontId="7" type="noConversion"/>
  </si>
  <si>
    <t>손미나</t>
    <phoneticPr fontId="7" type="noConversion"/>
  </si>
  <si>
    <t>J10049</t>
  </si>
  <si>
    <t>재무팀</t>
    <phoneticPr fontId="7" type="noConversion"/>
  </si>
  <si>
    <t>김영철</t>
    <phoneticPr fontId="7" type="noConversion"/>
  </si>
  <si>
    <t>J10048</t>
  </si>
  <si>
    <t>박은주</t>
    <phoneticPr fontId="7" type="noConversion"/>
  </si>
  <si>
    <t>J10047</t>
  </si>
  <si>
    <t>홍보팀</t>
    <phoneticPr fontId="7" type="noConversion"/>
  </si>
  <si>
    <t>김하늘</t>
    <phoneticPr fontId="7" type="noConversion"/>
  </si>
  <si>
    <t>J10046</t>
  </si>
  <si>
    <t>전산팀</t>
    <phoneticPr fontId="7" type="noConversion"/>
  </si>
  <si>
    <t>전미진</t>
    <phoneticPr fontId="7" type="noConversion"/>
  </si>
  <si>
    <t>J10045</t>
  </si>
  <si>
    <t>총무팀</t>
    <phoneticPr fontId="7" type="noConversion"/>
  </si>
  <si>
    <t>박철</t>
    <phoneticPr fontId="7" type="noConversion"/>
  </si>
  <si>
    <t>J10044</t>
  </si>
  <si>
    <t>영업2팀</t>
    <phoneticPr fontId="7" type="noConversion"/>
  </si>
  <si>
    <t>김동인</t>
    <phoneticPr fontId="7" type="noConversion"/>
  </si>
  <si>
    <t>J10043</t>
  </si>
  <si>
    <t>인사팀</t>
    <phoneticPr fontId="7" type="noConversion"/>
  </si>
  <si>
    <t>마상우</t>
    <phoneticPr fontId="7" type="noConversion"/>
  </si>
  <si>
    <t>J10042</t>
  </si>
  <si>
    <t>김철수</t>
    <phoneticPr fontId="7" type="noConversion"/>
  </si>
  <si>
    <t>J10041</t>
  </si>
  <si>
    <t>기획팀</t>
    <phoneticPr fontId="7" type="noConversion"/>
  </si>
  <si>
    <t>송은주</t>
    <phoneticPr fontId="7" type="noConversion"/>
  </si>
  <si>
    <t>J10040</t>
  </si>
  <si>
    <t>최송미</t>
    <phoneticPr fontId="7" type="noConversion"/>
  </si>
  <si>
    <t>J10039</t>
  </si>
  <si>
    <t>강태영</t>
    <phoneticPr fontId="7" type="noConversion"/>
  </si>
  <si>
    <t>J10038</t>
  </si>
  <si>
    <t>이민지</t>
    <phoneticPr fontId="7" type="noConversion"/>
  </si>
  <si>
    <t>J10037</t>
  </si>
  <si>
    <t>김소미</t>
    <phoneticPr fontId="7" type="noConversion"/>
  </si>
  <si>
    <t>J10036</t>
  </si>
  <si>
    <t>영업3팀</t>
    <phoneticPr fontId="7" type="noConversion"/>
  </si>
  <si>
    <t>이상인</t>
    <phoneticPr fontId="7" type="noConversion"/>
  </si>
  <si>
    <t>J10035</t>
  </si>
  <si>
    <t>정보전략팀</t>
    <phoneticPr fontId="7" type="noConversion"/>
  </si>
  <si>
    <t>홍인철</t>
    <phoneticPr fontId="7" type="noConversion"/>
  </si>
  <si>
    <t>J10034</t>
  </si>
  <si>
    <t>영업1팀</t>
    <phoneticPr fontId="7" type="noConversion"/>
  </si>
  <si>
    <t>박상중</t>
    <phoneticPr fontId="7" type="noConversion"/>
  </si>
  <si>
    <t>J10033</t>
  </si>
  <si>
    <t>기획예산팀</t>
    <phoneticPr fontId="7" type="noConversion"/>
  </si>
  <si>
    <t>이명수</t>
    <phoneticPr fontId="7" type="noConversion"/>
  </si>
  <si>
    <t>J10032</t>
  </si>
  <si>
    <t>정수남</t>
    <phoneticPr fontId="7" type="noConversion"/>
  </si>
  <si>
    <t>J10031</t>
  </si>
  <si>
    <t>김송인</t>
    <phoneticPr fontId="7" type="noConversion"/>
  </si>
  <si>
    <t>J10030</t>
  </si>
  <si>
    <t>박민중</t>
    <phoneticPr fontId="7" type="noConversion"/>
  </si>
  <si>
    <t>J10029</t>
  </si>
  <si>
    <t>경영기획팀</t>
    <phoneticPr fontId="7" type="noConversion"/>
  </si>
  <si>
    <t>J10028</t>
  </si>
  <si>
    <t>재무팀</t>
    <phoneticPr fontId="7" type="noConversion"/>
  </si>
  <si>
    <t>강송구</t>
    <phoneticPr fontId="7" type="noConversion"/>
  </si>
  <si>
    <t>J10027</t>
  </si>
  <si>
    <t>이승철</t>
    <phoneticPr fontId="7" type="noConversion"/>
  </si>
  <si>
    <t>J10026</t>
  </si>
  <si>
    <t>홍보팀</t>
    <phoneticPr fontId="7" type="noConversion"/>
  </si>
  <si>
    <t>송선아</t>
    <phoneticPr fontId="7" type="noConversion"/>
  </si>
  <si>
    <t>J10025</t>
  </si>
  <si>
    <t>이지헌</t>
    <phoneticPr fontId="7" type="noConversion"/>
  </si>
  <si>
    <t>J10024</t>
  </si>
  <si>
    <t>정지수</t>
    <phoneticPr fontId="7" type="noConversion"/>
  </si>
  <si>
    <t>J10023</t>
  </si>
  <si>
    <t>영업2팀</t>
    <phoneticPr fontId="7" type="noConversion"/>
  </si>
  <si>
    <t>이미현</t>
    <phoneticPr fontId="7" type="noConversion"/>
  </si>
  <si>
    <t>J10022</t>
  </si>
  <si>
    <t>전미수</t>
    <phoneticPr fontId="7" type="noConversion"/>
  </si>
  <si>
    <t>J10021</t>
  </si>
  <si>
    <t>김희정</t>
    <phoneticPr fontId="7" type="noConversion"/>
  </si>
  <si>
    <t>J10020</t>
  </si>
  <si>
    <t>기획팀</t>
    <phoneticPr fontId="7" type="noConversion"/>
  </si>
  <si>
    <t>김수철</t>
    <phoneticPr fontId="7" type="noConversion"/>
  </si>
  <si>
    <t>J10019</t>
  </si>
  <si>
    <t>최성수</t>
    <phoneticPr fontId="7" type="noConversion"/>
  </si>
  <si>
    <t>J10018</t>
  </si>
  <si>
    <t>정보전략팀</t>
    <phoneticPr fontId="7" type="noConversion"/>
  </si>
  <si>
    <t>이남주</t>
    <phoneticPr fontId="7" type="noConversion"/>
  </si>
  <si>
    <t>J10017</t>
  </si>
  <si>
    <t>마상태</t>
    <phoneticPr fontId="7" type="noConversion"/>
  </si>
  <si>
    <t>J10016</t>
  </si>
  <si>
    <t>나문이</t>
    <phoneticPr fontId="7" type="noConversion"/>
  </si>
  <si>
    <t>J10015</t>
  </si>
  <si>
    <t>박상중</t>
    <phoneticPr fontId="7" type="noConversion"/>
  </si>
  <si>
    <t>J10014</t>
  </si>
  <si>
    <t>J10013</t>
  </si>
  <si>
    <t>J10012</t>
  </si>
  <si>
    <t>J10011</t>
  </si>
  <si>
    <t>J10010</t>
  </si>
  <si>
    <t>J10009</t>
  </si>
  <si>
    <t>박상일</t>
  </si>
  <si>
    <t>J10008</t>
  </si>
  <si>
    <t>고은주</t>
  </si>
  <si>
    <t>J10007</t>
  </si>
  <si>
    <t>김남주</t>
  </si>
  <si>
    <t>J10006</t>
  </si>
  <si>
    <t>이철수</t>
  </si>
  <si>
    <t>J10005</t>
  </si>
  <si>
    <t>김시라</t>
  </si>
  <si>
    <t>J10004</t>
  </si>
  <si>
    <t>이소라</t>
    <phoneticPr fontId="7" type="noConversion"/>
  </si>
  <si>
    <t>J10003</t>
  </si>
  <si>
    <t>김만중</t>
    <phoneticPr fontId="7" type="noConversion"/>
  </si>
  <si>
    <t>J10002</t>
  </si>
  <si>
    <t>김소라</t>
    <phoneticPr fontId="7" type="noConversion"/>
  </si>
  <si>
    <t>J10001</t>
    <phoneticPr fontId="18" type="noConversion"/>
  </si>
  <si>
    <t>(H)</t>
    <phoneticPr fontId="7" type="noConversion"/>
  </si>
  <si>
    <t>(D)</t>
    <phoneticPr fontId="7" type="noConversion"/>
  </si>
  <si>
    <t>근무외수당합계</t>
    <phoneticPr fontId="7" type="noConversion"/>
  </si>
  <si>
    <t>휴일야간
근무수당</t>
    <phoneticPr fontId="53" type="noConversion"/>
  </si>
  <si>
    <t>휴일야간
근무</t>
    <phoneticPr fontId="7" type="noConversion"/>
  </si>
  <si>
    <t>휴일근무
수당</t>
    <phoneticPr fontId="7" type="noConversion"/>
  </si>
  <si>
    <t>휴일근무</t>
    <phoneticPr fontId="7" type="noConversion"/>
  </si>
  <si>
    <t>야간근무
수당</t>
    <phoneticPr fontId="53" type="noConversion"/>
  </si>
  <si>
    <t>야간
근무</t>
    <phoneticPr fontId="7" type="noConversion"/>
  </si>
  <si>
    <t>일급</t>
    <phoneticPr fontId="7" type="noConversion"/>
  </si>
  <si>
    <t>시급</t>
    <phoneticPr fontId="7" type="noConversion"/>
  </si>
  <si>
    <t>월통상
임금</t>
    <phoneticPr fontId="7" type="noConversion"/>
  </si>
  <si>
    <t>부서</t>
    <phoneticPr fontId="7" type="noConversion"/>
  </si>
  <si>
    <t>성명</t>
    <phoneticPr fontId="7" type="noConversion"/>
  </si>
  <si>
    <t>사번</t>
    <phoneticPr fontId="7" type="noConversion"/>
  </si>
  <si>
    <t xml:space="preserve">시간외 근무 수당 </t>
    <phoneticPr fontId="7" type="noConversion"/>
  </si>
  <si>
    <t>일자</t>
    <phoneticPr fontId="34" type="noConversion"/>
  </si>
  <si>
    <t>제품명-제품번호</t>
    <phoneticPr fontId="34" type="noConversion"/>
  </si>
  <si>
    <t>생산/불량</t>
    <phoneticPr fontId="34" type="noConversion"/>
  </si>
  <si>
    <t>출고량</t>
    <phoneticPr fontId="34" type="noConversion"/>
  </si>
  <si>
    <t>오디오-AU101</t>
    <phoneticPr fontId="34" type="noConversion"/>
  </si>
  <si>
    <t>400/2</t>
    <phoneticPr fontId="34" type="noConversion"/>
  </si>
  <si>
    <t>TV-PDP43</t>
    <phoneticPr fontId="34" type="noConversion"/>
  </si>
  <si>
    <t>500/3</t>
    <phoneticPr fontId="34" type="noConversion"/>
  </si>
  <si>
    <t>세탁기-DW400</t>
    <phoneticPr fontId="34" type="noConversion"/>
  </si>
  <si>
    <t>350/1</t>
    <phoneticPr fontId="34" type="noConversion"/>
  </si>
  <si>
    <t>청소기-CM70</t>
    <phoneticPr fontId="34" type="noConversion"/>
  </si>
  <si>
    <t>400/1</t>
    <phoneticPr fontId="34" type="noConversion"/>
  </si>
  <si>
    <t>세탁기-DW200</t>
    <phoneticPr fontId="34" type="noConversion"/>
  </si>
  <si>
    <t>400/0</t>
    <phoneticPr fontId="34" type="noConversion"/>
  </si>
  <si>
    <t>냉장고-SR200</t>
    <phoneticPr fontId="34" type="noConversion"/>
  </si>
  <si>
    <t>300/3</t>
    <phoneticPr fontId="34" type="noConversion"/>
  </si>
  <si>
    <t>TV-SR21</t>
    <phoneticPr fontId="34" type="noConversion"/>
  </si>
  <si>
    <t>400/5</t>
    <phoneticPr fontId="34" type="noConversion"/>
  </si>
  <si>
    <t>500/2</t>
    <phoneticPr fontId="34" type="noConversion"/>
  </si>
  <si>
    <t>세탁기-DW100</t>
    <phoneticPr fontId="34" type="noConversion"/>
  </si>
  <si>
    <t>600/1</t>
    <phoneticPr fontId="34" type="noConversion"/>
  </si>
  <si>
    <t>TV-SR29</t>
    <phoneticPr fontId="34" type="noConversion"/>
  </si>
  <si>
    <t>200/0</t>
    <phoneticPr fontId="34" type="noConversion"/>
  </si>
  <si>
    <t>오디오-AU201</t>
    <phoneticPr fontId="34" type="noConversion"/>
  </si>
  <si>
    <t>100/0</t>
    <phoneticPr fontId="34" type="noConversion"/>
  </si>
  <si>
    <t>TV-PDP40</t>
    <phoneticPr fontId="34" type="noConversion"/>
  </si>
  <si>
    <t>300/2</t>
    <phoneticPr fontId="34" type="noConversion"/>
  </si>
  <si>
    <t>오디오-AU100</t>
    <phoneticPr fontId="34" type="noConversion"/>
  </si>
  <si>
    <t>340/3</t>
    <phoneticPr fontId="34" type="noConversion"/>
  </si>
  <si>
    <t>사번</t>
    <phoneticPr fontId="34" type="noConversion"/>
  </si>
  <si>
    <t>성명</t>
    <phoneticPr fontId="34" type="noConversion"/>
  </si>
  <si>
    <t>부서</t>
    <phoneticPr fontId="34" type="noConversion"/>
  </si>
  <si>
    <t>직급</t>
    <phoneticPr fontId="34" type="noConversion"/>
  </si>
  <si>
    <t>성별</t>
    <phoneticPr fontId="34" type="noConversion"/>
  </si>
  <si>
    <t>김희철</t>
    <phoneticPr fontId="34" type="noConversion"/>
  </si>
  <si>
    <t>홍보</t>
    <phoneticPr fontId="34" type="noConversion"/>
  </si>
  <si>
    <t>대리</t>
    <phoneticPr fontId="34" type="noConversion"/>
  </si>
  <si>
    <t>여</t>
    <phoneticPr fontId="34" type="noConversion"/>
  </si>
  <si>
    <t>문영은</t>
    <phoneticPr fontId="34" type="noConversion"/>
  </si>
  <si>
    <t>총무</t>
    <phoneticPr fontId="34" type="noConversion"/>
  </si>
  <si>
    <t>사원</t>
    <phoneticPr fontId="34" type="noConversion"/>
  </si>
  <si>
    <t>이성수</t>
    <phoneticPr fontId="34" type="noConversion"/>
  </si>
  <si>
    <t>기획</t>
    <phoneticPr fontId="34" type="noConversion"/>
  </si>
  <si>
    <t>남</t>
    <phoneticPr fontId="34" type="noConversion"/>
  </si>
  <si>
    <t>김희철</t>
    <phoneticPr fontId="34" type="noConversion"/>
  </si>
  <si>
    <t>홍보</t>
    <phoneticPr fontId="34" type="noConversion"/>
  </si>
  <si>
    <t>민대리</t>
    <phoneticPr fontId="34" type="noConversion"/>
  </si>
  <si>
    <t>인사</t>
    <phoneticPr fontId="34" type="noConversion"/>
  </si>
  <si>
    <t>사원</t>
    <phoneticPr fontId="34" type="noConversion"/>
  </si>
  <si>
    <t>남</t>
    <phoneticPr fontId="34" type="noConversion"/>
  </si>
  <si>
    <t>최수진</t>
    <phoneticPr fontId="34" type="noConversion"/>
  </si>
  <si>
    <t>과장</t>
    <phoneticPr fontId="34" type="noConversion"/>
  </si>
  <si>
    <t>여</t>
    <phoneticPr fontId="34" type="noConversion"/>
  </si>
  <si>
    <t>나문옥</t>
    <phoneticPr fontId="34" type="noConversion"/>
  </si>
  <si>
    <t>영업</t>
    <phoneticPr fontId="34" type="noConversion"/>
  </si>
  <si>
    <t>박철중</t>
    <phoneticPr fontId="34" type="noConversion"/>
  </si>
  <si>
    <t>기획</t>
    <phoneticPr fontId="34" type="noConversion"/>
  </si>
  <si>
    <t>부장</t>
    <phoneticPr fontId="34" type="noConversion"/>
  </si>
  <si>
    <t>홍성철</t>
    <phoneticPr fontId="34" type="noConversion"/>
  </si>
  <si>
    <t>김나리</t>
    <phoneticPr fontId="34" type="noConversion"/>
  </si>
  <si>
    <t>총무</t>
    <phoneticPr fontId="34" type="noConversion"/>
  </si>
  <si>
    <t>분당서적 판매현황</t>
    <phoneticPr fontId="18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</si>
  <si>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</si>
  <si>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</si>
  <si>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</si>
  <si>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</si>
  <si>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</si>
  <si>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한글97</t>
    <phoneticPr fontId="18" type="noConversion"/>
  </si>
  <si>
    <t>성남대리점 판매현황</t>
    <phoneticPr fontId="18" type="noConversion"/>
  </si>
  <si>
    <t>엑세스</t>
    <phoneticPr fontId="18" type="noConversion"/>
  </si>
  <si>
    <t>수진서적 판매현황</t>
    <phoneticPr fontId="18" type="noConversion"/>
  </si>
  <si>
    <t>판매량</t>
    <phoneticPr fontId="18" type="noConversion"/>
  </si>
  <si>
    <t>단가</t>
  </si>
  <si>
    <t>Y001</t>
  </si>
  <si>
    <t>Y002</t>
  </si>
  <si>
    <t>B001</t>
  </si>
  <si>
    <t>C001</t>
  </si>
  <si>
    <t>C002</t>
  </si>
  <si>
    <t>2005년 판매수량</t>
    <phoneticPr fontId="1" type="noConversion"/>
  </si>
  <si>
    <t>2005~2006년 판매수량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</si>
  <si>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</si>
  <si>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</si>
  <si>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</si>
  <si>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</si>
  <si>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2006년 판매수량</t>
    <phoneticPr fontId="1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</si>
  <si>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</si>
  <si>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</si>
  <si>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</si>
  <si>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</si>
  <si>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</si>
  <si>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엑세스</t>
    <phoneticPr fontId="18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</si>
  <si>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</si>
  <si>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수정구십자수대리점</t>
    <phoneticPr fontId="18" type="noConversion"/>
  </si>
  <si>
    <t>색상코드</t>
    <phoneticPr fontId="18" type="noConversion"/>
  </si>
  <si>
    <t>판매량</t>
    <phoneticPr fontId="18" type="noConversion"/>
  </si>
  <si>
    <t>단가</t>
    <phoneticPr fontId="18" type="noConversion"/>
  </si>
  <si>
    <t>금액</t>
    <phoneticPr fontId="18" type="noConversion"/>
  </si>
  <si>
    <t>Y001</t>
    <phoneticPr fontId="18" type="noConversion"/>
  </si>
  <si>
    <t>Y002</t>
    <phoneticPr fontId="18" type="noConversion"/>
  </si>
  <si>
    <t>B001</t>
    <phoneticPr fontId="18" type="noConversion"/>
  </si>
  <si>
    <t>C001</t>
    <phoneticPr fontId="18" type="noConversion"/>
  </si>
  <si>
    <t>C002</t>
    <phoneticPr fontId="18" type="noConversion"/>
  </si>
  <si>
    <t>중원구십자수대리점</t>
    <phoneticPr fontId="18" type="noConversion"/>
  </si>
  <si>
    <t>성남지역 십자수대리점 평균판매현황</t>
    <phoneticPr fontId="18" type="noConversion"/>
  </si>
  <si>
    <t>평균 판매량</t>
    <phoneticPr fontId="18" type="noConversion"/>
  </si>
  <si>
    <t>평균 금액</t>
    <phoneticPr fontId="18" type="noConversion"/>
  </si>
  <si>
    <t>분당구십자수대리점</t>
    <phoneticPr fontId="18" type="noConversion"/>
  </si>
  <si>
    <t>분당서적 판매현황</t>
    <phoneticPr fontId="1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</si>
  <si>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</si>
  <si>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월간낚시</t>
    <phoneticPr fontId="1" type="noConversion"/>
  </si>
  <si>
    <t xml:space="preserve"> 파워포인트</t>
    <phoneticPr fontId="1" type="noConversion"/>
  </si>
  <si>
    <t>좋은생각</t>
    <phoneticPr fontId="1" type="noConversion"/>
  </si>
  <si>
    <t>MS워드</t>
    <phoneticPr fontId="1" type="noConversion"/>
  </si>
  <si>
    <t>사번</t>
    <phoneticPr fontId="18" type="noConversion"/>
  </si>
  <si>
    <t>주소</t>
    <phoneticPr fontId="18" type="noConversion"/>
  </si>
  <si>
    <t>소속</t>
    <phoneticPr fontId="18" type="noConversion"/>
  </si>
  <si>
    <t>직위</t>
    <phoneticPr fontId="18" type="noConversion"/>
  </si>
  <si>
    <t>입사일</t>
    <phoneticPr fontId="18" type="noConversion"/>
  </si>
  <si>
    <t>KR-001</t>
    <phoneticPr fontId="18" type="noConversion"/>
  </si>
  <si>
    <t>유진하</t>
    <phoneticPr fontId="18" type="noConversion"/>
  </si>
  <si>
    <t>서울특별시 은평구 갈현동 435</t>
  </si>
  <si>
    <t>홍보부</t>
  </si>
  <si>
    <t>대리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</si>
  <si>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</si>
  <si>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</si>
  <si>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</si>
  <si>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</si>
  <si>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</si>
  <si>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</si>
  <si>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</si>
  <si>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</si>
  <si>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</si>
  <si>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</si>
  <si>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</si>
  <si>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KR-002</t>
  </si>
  <si>
    <t>영업부</t>
  </si>
  <si>
    <t>KR-003</t>
  </si>
  <si>
    <t>서울특별시 은평구 수색동 631</t>
  </si>
  <si>
    <t>차장</t>
  </si>
  <si>
    <t>KR-004</t>
  </si>
  <si>
    <t>기획실</t>
  </si>
  <si>
    <t>KR-005</t>
  </si>
  <si>
    <t>서울특별시 은평구 진관내동 95</t>
  </si>
  <si>
    <t>부장</t>
  </si>
  <si>
    <t>KR-006</t>
  </si>
  <si>
    <t>KR-007</t>
  </si>
  <si>
    <t>전산실</t>
  </si>
  <si>
    <t>KR-008</t>
  </si>
  <si>
    <t>KR-009</t>
  </si>
  <si>
    <t>KR-010</t>
  </si>
  <si>
    <t>서울특별시 은평구 불광동 220</t>
  </si>
  <si>
    <t>과장</t>
  </si>
  <si>
    <t>KR-011</t>
  </si>
  <si>
    <t>사원</t>
  </si>
  <si>
    <t>KR-012</t>
  </si>
  <si>
    <t>KR-013</t>
  </si>
  <si>
    <t>KR-014</t>
  </si>
  <si>
    <t>KR-015</t>
  </si>
  <si>
    <t>KR-016</t>
  </si>
  <si>
    <t>KR-017</t>
  </si>
  <si>
    <t>서울특별시 은평구 진관외동 492</t>
  </si>
  <si>
    <t>KR-018</t>
  </si>
  <si>
    <t>서울특별시 은평구 구산동 443</t>
  </si>
  <si>
    <t>KR-019</t>
  </si>
  <si>
    <t>KR-020</t>
  </si>
  <si>
    <t>KR-021</t>
  </si>
  <si>
    <t>서울특별시 은평구 응암동 434</t>
  </si>
  <si>
    <t>KR-022</t>
  </si>
  <si>
    <t>KR-023</t>
  </si>
  <si>
    <t>서울특별시 은평구 신사동 211</t>
  </si>
  <si>
    <t>KR-024</t>
  </si>
  <si>
    <t>서울특별시 은평구 갈현동 95</t>
  </si>
  <si>
    <t>KR-025</t>
  </si>
  <si>
    <t>192.156.23.9</t>
  </si>
  <si>
    <t>192.156.23.13</t>
  </si>
  <si>
    <t>192.156.23.17</t>
  </si>
  <si>
    <t>192.156.23.21</t>
  </si>
  <si>
    <t>192.156.23.25</t>
  </si>
  <si>
    <t>192.156.23.29</t>
  </si>
  <si>
    <t>192.156.23.33</t>
  </si>
  <si>
    <t>192.156.23.37</t>
  </si>
  <si>
    <t>192.156.23.41</t>
  </si>
  <si>
    <t>192.156.23.45</t>
  </si>
  <si>
    <t>192.156.23.49</t>
  </si>
  <si>
    <t>192.156.23.53</t>
  </si>
  <si>
    <t>192.156.23.57</t>
  </si>
  <si>
    <t>192.156.23.61</t>
  </si>
  <si>
    <t>192.156.23.65</t>
  </si>
  <si>
    <t>192.156.23.69</t>
  </si>
  <si>
    <t>192.156.23.73</t>
  </si>
  <si>
    <t>192.156.23.77</t>
  </si>
  <si>
    <t>192.156.23.81</t>
  </si>
  <si>
    <t>192.156.23.85</t>
  </si>
  <si>
    <t>192.156.23.89</t>
  </si>
  <si>
    <t>192.156.23.93</t>
  </si>
  <si>
    <t>192.156.23.97</t>
  </si>
  <si>
    <t>192.156.23.101</t>
  </si>
  <si>
    <t>192.156.23.105</t>
  </si>
  <si>
    <t>192.156.23.109</t>
  </si>
  <si>
    <t>192.156.23.113</t>
  </si>
  <si>
    <t>192.156.23.117</t>
  </si>
  <si>
    <t>192.156.23.121</t>
  </si>
  <si>
    <t>192.156.23.125</t>
  </si>
  <si>
    <t>192.156.23.129</t>
  </si>
  <si>
    <t>192.156.23.133</t>
  </si>
  <si>
    <t>192.156.23.137</t>
  </si>
  <si>
    <t>192.156.23.141</t>
  </si>
  <si>
    <t>192.156.23.145</t>
  </si>
  <si>
    <t>192.156.23.149</t>
  </si>
  <si>
    <t>192.156.23.153</t>
  </si>
  <si>
    <t>192.156.23.157</t>
  </si>
  <si>
    <t>192.156.23.161</t>
  </si>
  <si>
    <t>192.156.23.165</t>
  </si>
  <si>
    <t>192.156.23.169</t>
  </si>
  <si>
    <t>192.156.23.173</t>
  </si>
  <si>
    <t>192.156.23.177</t>
  </si>
  <si>
    <t>192.156.23.181</t>
  </si>
  <si>
    <t>192.156.23.185</t>
  </si>
  <si>
    <t>192.156.23.189</t>
  </si>
  <si>
    <t>192.156.23.193</t>
  </si>
  <si>
    <t>192.156.23.197</t>
  </si>
  <si>
    <t>192.156.23.201</t>
  </si>
  <si>
    <t>192.156.23.205</t>
  </si>
  <si>
    <t>192.156.23.209</t>
  </si>
  <si>
    <t>192.156.23.213</t>
  </si>
  <si>
    <t>192.156.23.217</t>
  </si>
  <si>
    <t>A70</t>
    <phoneticPr fontId="18" type="noConversion"/>
  </si>
  <si>
    <t>A5</t>
    <phoneticPr fontId="18" type="noConversion"/>
  </si>
  <si>
    <t>A123</t>
    <phoneticPr fontId="18" type="noConversion"/>
  </si>
  <si>
    <t>IP주소</t>
    <phoneticPr fontId="18" type="noConversion"/>
  </si>
  <si>
    <t>192.156.23.1</t>
    <phoneticPr fontId="18" type="noConversion"/>
  </si>
  <si>
    <t>192.156.23.5</t>
    <phoneticPr fontId="18" type="noConversion"/>
  </si>
  <si>
    <t>성명</t>
    <phoneticPr fontId="18" type="noConversion"/>
  </si>
  <si>
    <t>배한성</t>
    <phoneticPr fontId="18" type="noConversion"/>
  </si>
  <si>
    <t>김경민</t>
    <phoneticPr fontId="18" type="noConversion"/>
  </si>
  <si>
    <t>서울특별시 중랑구 상봉동 87</t>
    <phoneticPr fontId="18" type="noConversion"/>
  </si>
  <si>
    <t>배태욱</t>
    <phoneticPr fontId="18" type="noConversion"/>
  </si>
  <si>
    <t>김순정</t>
    <phoneticPr fontId="18" type="noConversion"/>
  </si>
  <si>
    <t>서울특별시 은평구 신사동 200</t>
    <phoneticPr fontId="18" type="noConversion"/>
  </si>
  <si>
    <t>강태평</t>
    <phoneticPr fontId="18" type="noConversion"/>
  </si>
  <si>
    <t>경기도 성남시 분당구 분당동 34</t>
    <phoneticPr fontId="18" type="noConversion"/>
  </si>
  <si>
    <t>배철수</t>
    <phoneticPr fontId="18" type="noConversion"/>
  </si>
  <si>
    <t>서울특별시 도봉구 방학동 777</t>
    <phoneticPr fontId="18" type="noConversion"/>
  </si>
  <si>
    <t>은지원</t>
    <phoneticPr fontId="18" type="noConversion"/>
  </si>
  <si>
    <t>서울특별시 서초구 서초동 103</t>
    <phoneticPr fontId="18" type="noConversion"/>
  </si>
  <si>
    <t>양희은</t>
    <phoneticPr fontId="18" type="noConversion"/>
  </si>
  <si>
    <t>은예영</t>
    <phoneticPr fontId="18" type="noConversion"/>
  </si>
  <si>
    <t>경기도 고양시 일산구 일산동 847</t>
    <phoneticPr fontId="18" type="noConversion"/>
  </si>
  <si>
    <t>이솔희</t>
    <phoneticPr fontId="18" type="noConversion"/>
  </si>
  <si>
    <t>서울특별시 성북구 길음동 164</t>
    <phoneticPr fontId="18" type="noConversion"/>
  </si>
  <si>
    <t>서만복</t>
    <phoneticPr fontId="18" type="noConversion"/>
  </si>
  <si>
    <t>서울특별시 도봉구 창동 742</t>
    <phoneticPr fontId="18" type="noConversion"/>
  </si>
  <si>
    <t>이철희</t>
    <phoneticPr fontId="18" type="noConversion"/>
  </si>
  <si>
    <t>박은영</t>
    <phoneticPr fontId="18" type="noConversion"/>
  </si>
  <si>
    <t>서울특별시 강서구 방화동 55</t>
    <phoneticPr fontId="18" type="noConversion"/>
  </si>
  <si>
    <t>엄희숙</t>
    <phoneticPr fontId="18" type="noConversion"/>
  </si>
  <si>
    <t>서울특별시 중랑구 상봉동 426</t>
    <phoneticPr fontId="18" type="noConversion"/>
  </si>
  <si>
    <t>전성옥</t>
    <phoneticPr fontId="18" type="noConversion"/>
  </si>
  <si>
    <t>김석구</t>
    <phoneticPr fontId="18" type="noConversion"/>
  </si>
  <si>
    <t>안태희</t>
    <phoneticPr fontId="18" type="noConversion"/>
  </si>
  <si>
    <t>서울특별시 서초구 서초동 115</t>
    <phoneticPr fontId="18" type="noConversion"/>
  </si>
  <si>
    <t>송도순</t>
    <phoneticPr fontId="18" type="noConversion"/>
  </si>
  <si>
    <t>경기도 고양시 일산구 일산동 12</t>
    <phoneticPr fontId="18" type="noConversion"/>
  </si>
  <si>
    <t>김형식</t>
    <phoneticPr fontId="18" type="noConversion"/>
  </si>
  <si>
    <t>오태호</t>
    <phoneticPr fontId="18" type="noConversion"/>
  </si>
  <si>
    <t>서울특별시 강서구 방화동 212</t>
    <phoneticPr fontId="18" type="noConversion"/>
  </si>
  <si>
    <t>최은지</t>
    <phoneticPr fontId="18" type="noConversion"/>
  </si>
  <si>
    <t>채연희</t>
    <phoneticPr fontId="18" type="noConversion"/>
  </si>
  <si>
    <t>황석영</t>
    <phoneticPr fontId="18" type="noConversion"/>
  </si>
  <si>
    <t>경기도 성남시 분당구 분당동 3474</t>
    <phoneticPr fontId="18" type="noConversion"/>
  </si>
  <si>
    <t>사장</t>
    <phoneticPr fontId="18" type="noConversion"/>
  </si>
  <si>
    <t>1월</t>
    <phoneticPr fontId="18" type="noConversion"/>
  </si>
  <si>
    <t>황의찬</t>
    <phoneticPr fontId="18" type="noConversion"/>
  </si>
  <si>
    <t>경기도 고양시 일산구 일산동 526</t>
    <phoneticPr fontId="18" type="noConversion"/>
  </si>
  <si>
    <t>이름</t>
    <phoneticPr fontId="18" type="noConversion"/>
  </si>
  <si>
    <t>필기</t>
    <phoneticPr fontId="18" type="noConversion"/>
  </si>
  <si>
    <t>실기</t>
    <phoneticPr fontId="18" type="noConversion"/>
  </si>
  <si>
    <t>평균</t>
    <phoneticPr fontId="18" type="noConversion"/>
  </si>
  <si>
    <t>최창민</t>
    <phoneticPr fontId="18" type="noConversion"/>
  </si>
  <si>
    <t>조민수</t>
    <phoneticPr fontId="18" type="noConversion"/>
  </si>
  <si>
    <t>한현주</t>
    <phoneticPr fontId="18" type="noConversion"/>
  </si>
  <si>
    <t>임경환</t>
    <phoneticPr fontId="18" type="noConversion"/>
  </si>
  <si>
    <t>권영배</t>
    <phoneticPr fontId="18" type="noConversion"/>
  </si>
  <si>
    <t>최애자</t>
    <phoneticPr fontId="18" type="noConversion"/>
  </si>
  <si>
    <t>신동근</t>
    <phoneticPr fontId="18" type="noConversion"/>
  </si>
  <si>
    <t>&gt;=70</t>
    <phoneticPr fontId="18" type="noConversion"/>
  </si>
  <si>
    <t>&lt;80</t>
    <phoneticPr fontId="18" type="noConversion"/>
  </si>
  <si>
    <t>동진산업 급여관리</t>
    <phoneticPr fontId="18" type="noConversion"/>
  </si>
  <si>
    <t>부서명</t>
    <phoneticPr fontId="18" type="noConversion"/>
  </si>
  <si>
    <t>직위</t>
    <phoneticPr fontId="18" type="noConversion"/>
  </si>
  <si>
    <t>세금</t>
    <phoneticPr fontId="18" type="noConversion"/>
  </si>
  <si>
    <t>지급액</t>
    <phoneticPr fontId="18" type="noConversion"/>
  </si>
  <si>
    <t>인사팀</t>
    <phoneticPr fontId="18" type="noConversion"/>
  </si>
  <si>
    <t>부장</t>
    <phoneticPr fontId="18" type="noConversion"/>
  </si>
  <si>
    <t>장세일</t>
    <phoneticPr fontId="18" type="noConversion"/>
  </si>
  <si>
    <t>과장</t>
    <phoneticPr fontId="18" type="noConversion"/>
  </si>
  <si>
    <t>유상민</t>
    <phoneticPr fontId="18" type="noConversion"/>
  </si>
  <si>
    <t>여</t>
    <phoneticPr fontId="18" type="noConversion"/>
  </si>
  <si>
    <t>총무팀</t>
    <phoneticPr fontId="18" type="noConversion"/>
  </si>
  <si>
    <t>사원</t>
    <phoneticPr fontId="18" type="noConversion"/>
  </si>
  <si>
    <t>장나식</t>
    <phoneticPr fontId="18" type="noConversion"/>
  </si>
  <si>
    <t>관리팀</t>
    <phoneticPr fontId="18" type="noConversion"/>
  </si>
  <si>
    <t>대리</t>
    <phoneticPr fontId="18" type="noConversion"/>
  </si>
  <si>
    <t>고민정</t>
    <phoneticPr fontId="18" type="noConversion"/>
  </si>
  <si>
    <t>기획팀</t>
    <phoneticPr fontId="18" type="noConversion"/>
  </si>
  <si>
    <t>박진성</t>
    <phoneticPr fontId="18" type="noConversion"/>
  </si>
  <si>
    <t>양정미</t>
    <phoneticPr fontId="18" type="noConversion"/>
  </si>
  <si>
    <t>김동진</t>
    <phoneticPr fontId="18" type="noConversion"/>
  </si>
  <si>
    <t>김연자</t>
    <phoneticPr fontId="18" type="noConversion"/>
  </si>
  <si>
    <t>진동국</t>
    <phoneticPr fontId="18" type="noConversion"/>
  </si>
  <si>
    <t>구창모</t>
    <phoneticPr fontId="18" type="noConversion"/>
  </si>
  <si>
    <t>이사</t>
    <phoneticPr fontId="18" type="noConversion"/>
  </si>
  <si>
    <t>최동석</t>
    <phoneticPr fontId="18" type="noConversion"/>
  </si>
  <si>
    <t>사장</t>
    <phoneticPr fontId="18" type="noConversion"/>
  </si>
  <si>
    <t>성민현</t>
    <phoneticPr fontId="18" type="noConversion"/>
  </si>
  <si>
    <t>김수남</t>
    <phoneticPr fontId="18" type="noConversion"/>
  </si>
  <si>
    <t>고수미</t>
    <phoneticPr fontId="18" type="noConversion"/>
  </si>
  <si>
    <t>김인자</t>
    <phoneticPr fontId="18" type="noConversion"/>
  </si>
  <si>
    <t>김정애</t>
    <phoneticPr fontId="18" type="noConversion"/>
  </si>
  <si>
    <t>자재 관리 현황</t>
    <phoneticPr fontId="7" type="noConversion"/>
  </si>
  <si>
    <t>실사부서</t>
    <phoneticPr fontId="7" type="noConversion"/>
  </si>
  <si>
    <t>자재 관리팀</t>
    <phoneticPr fontId="7" type="noConversion"/>
  </si>
  <si>
    <t>조사원</t>
    <phoneticPr fontId="7" type="noConversion"/>
  </si>
  <si>
    <t>홍길동 外 3명</t>
    <phoneticPr fontId="7" type="noConversion"/>
  </si>
  <si>
    <t>실사기간</t>
    <phoneticPr fontId="7" type="noConversion"/>
  </si>
  <si>
    <t>2007.3.2 ~ 2007.3.5</t>
    <phoneticPr fontId="7" type="noConversion"/>
  </si>
  <si>
    <t>작성일자</t>
    <phoneticPr fontId="7" type="noConversion"/>
  </si>
  <si>
    <t>부서명</t>
    <phoneticPr fontId="18" type="noConversion"/>
  </si>
  <si>
    <t>제품코드</t>
    <phoneticPr fontId="18" type="noConversion"/>
  </si>
  <si>
    <t>부품명</t>
    <phoneticPr fontId="18" type="noConversion"/>
  </si>
  <si>
    <t>상태</t>
    <phoneticPr fontId="7" type="noConversion"/>
  </si>
  <si>
    <t>재고량</t>
    <phoneticPr fontId="18" type="noConversion"/>
  </si>
  <si>
    <t>실사량</t>
    <phoneticPr fontId="18" type="noConversion"/>
  </si>
  <si>
    <t>생산1팀</t>
    <phoneticPr fontId="7" type="noConversion"/>
  </si>
  <si>
    <t>Z101</t>
    <phoneticPr fontId="7" type="noConversion"/>
  </si>
  <si>
    <t>그래픽카드</t>
    <phoneticPr fontId="7" type="noConversion"/>
  </si>
  <si>
    <t>양호</t>
    <phoneticPr fontId="7" type="noConversion"/>
  </si>
  <si>
    <t>Z102</t>
  </si>
  <si>
    <t>사운드카드</t>
    <phoneticPr fontId="7" type="noConversion"/>
  </si>
  <si>
    <t>Z103</t>
  </si>
  <si>
    <t>SDRAM</t>
    <phoneticPr fontId="7" type="noConversion"/>
  </si>
  <si>
    <t>Z104</t>
  </si>
  <si>
    <t>랜카드</t>
    <phoneticPr fontId="7" type="noConversion"/>
  </si>
  <si>
    <t>불량</t>
    <phoneticPr fontId="7" type="noConversion"/>
  </si>
  <si>
    <t>Z105</t>
  </si>
  <si>
    <t>하드디스크</t>
    <phoneticPr fontId="7" type="noConversion"/>
  </si>
  <si>
    <t>Z106</t>
  </si>
  <si>
    <t>CPU</t>
    <phoneticPr fontId="7" type="noConversion"/>
  </si>
  <si>
    <t>Z107</t>
  </si>
  <si>
    <t>파워서플라이</t>
    <phoneticPr fontId="7" type="noConversion"/>
  </si>
  <si>
    <t>Z109</t>
    <phoneticPr fontId="7" type="noConversion"/>
  </si>
  <si>
    <t>DDR2</t>
    <phoneticPr fontId="7" type="noConversion"/>
  </si>
  <si>
    <t>생산2팀</t>
    <phoneticPr fontId="7" type="noConversion"/>
  </si>
  <si>
    <t>Z108</t>
  </si>
  <si>
    <t>인터페이스</t>
    <phoneticPr fontId="7" type="noConversion"/>
  </si>
  <si>
    <t>생산3팀</t>
    <phoneticPr fontId="7" type="noConversion"/>
  </si>
  <si>
    <t>학번</t>
    <phoneticPr fontId="18" type="noConversion"/>
  </si>
  <si>
    <t>영어</t>
    <phoneticPr fontId="18" type="noConversion"/>
  </si>
  <si>
    <t>학과</t>
    <phoneticPr fontId="18" type="noConversion"/>
  </si>
  <si>
    <t>최소값</t>
    <phoneticPr fontId="18" type="noConversion"/>
  </si>
  <si>
    <t>[표1]</t>
    <phoneticPr fontId="18" type="noConversion"/>
  </si>
  <si>
    <t xml:space="preserve"> 성적 현황</t>
  </si>
  <si>
    <t>듣기</t>
    <phoneticPr fontId="18" type="noConversion"/>
  </si>
  <si>
    <t>말하기</t>
    <phoneticPr fontId="18" type="noConversion"/>
  </si>
  <si>
    <t>평점</t>
    <phoneticPr fontId="18" type="noConversion"/>
  </si>
  <si>
    <t>▶ 듣기가 85점 이상이고 말하기가 85점 이상인 경우 합격 아니면 빈칸으로 두세요</t>
    <phoneticPr fontId="18" type="noConversion"/>
  </si>
  <si>
    <t>박시영</t>
    <phoneticPr fontId="18" type="noConversion"/>
  </si>
  <si>
    <t>김명훈</t>
    <phoneticPr fontId="18" type="noConversion"/>
  </si>
  <si>
    <t>서태훈</t>
    <phoneticPr fontId="18" type="noConversion"/>
  </si>
  <si>
    <t>강수현</t>
    <phoneticPr fontId="18" type="noConversion"/>
  </si>
  <si>
    <t>정미숙</t>
    <phoneticPr fontId="18" type="noConversion"/>
  </si>
  <si>
    <t>김보람</t>
    <phoneticPr fontId="18" type="noConversion"/>
  </si>
  <si>
    <t>최정민</t>
    <phoneticPr fontId="18" type="noConversion"/>
  </si>
  <si>
    <t>[표2]</t>
    <phoneticPr fontId="18" type="noConversion"/>
  </si>
  <si>
    <t>중학생 신장 측정자료</t>
    <phoneticPr fontId="18" type="noConversion"/>
  </si>
  <si>
    <t>신장</t>
    <phoneticPr fontId="18" type="noConversion"/>
  </si>
  <si>
    <t>등위</t>
    <phoneticPr fontId="18" type="noConversion"/>
  </si>
  <si>
    <t>▶ 키가 큰 사람순으로 순위를 구하시오</t>
    <phoneticPr fontId="18" type="noConversion"/>
  </si>
  <si>
    <t>김진명</t>
    <phoneticPr fontId="18" type="noConversion"/>
  </si>
  <si>
    <t>박정희</t>
    <phoneticPr fontId="18" type="noConversion"/>
  </si>
  <si>
    <t>최창호</t>
    <phoneticPr fontId="18" type="noConversion"/>
  </si>
  <si>
    <t>박명섭</t>
    <phoneticPr fontId="18" type="noConversion"/>
  </si>
  <si>
    <t>강동호</t>
    <phoneticPr fontId="18" type="noConversion"/>
  </si>
  <si>
    <t>안정훈</t>
    <phoneticPr fontId="18" type="noConversion"/>
  </si>
  <si>
    <t>강진수</t>
    <phoneticPr fontId="18" type="noConversion"/>
  </si>
  <si>
    <t>임진현</t>
    <phoneticPr fontId="18" type="noConversion"/>
  </si>
  <si>
    <t>[표3]</t>
    <phoneticPr fontId="18" type="noConversion"/>
  </si>
  <si>
    <t>평점 현황</t>
    <phoneticPr fontId="18" type="noConversion"/>
  </si>
  <si>
    <t>점수</t>
    <phoneticPr fontId="18" type="noConversion"/>
  </si>
  <si>
    <t>학점</t>
  </si>
  <si>
    <t>▶ 평점현황표에서 점수를 이용하여 학점표에서 학점을 추출하시오</t>
    <phoneticPr fontId="18" type="noConversion"/>
  </si>
  <si>
    <t>김명식</t>
    <phoneticPr fontId="18" type="noConversion"/>
  </si>
  <si>
    <t>박신아</t>
    <phoneticPr fontId="18" type="noConversion"/>
  </si>
  <si>
    <t>김철호</t>
    <phoneticPr fontId="18" type="noConversion"/>
  </si>
  <si>
    <t>서진혁</t>
    <phoneticPr fontId="18" type="noConversion"/>
  </si>
  <si>
    <t>김혜진</t>
    <phoneticPr fontId="18" type="noConversion"/>
  </si>
  <si>
    <t>이명철</t>
    <phoneticPr fontId="18" type="noConversion"/>
  </si>
  <si>
    <t>강진성</t>
    <phoneticPr fontId="18" type="noConversion"/>
  </si>
  <si>
    <t>김기수</t>
    <phoneticPr fontId="18" type="noConversion"/>
  </si>
  <si>
    <t>학점표</t>
    <phoneticPr fontId="18" type="noConversion"/>
  </si>
  <si>
    <t>부터</t>
    <phoneticPr fontId="18" type="noConversion"/>
  </si>
  <si>
    <t>까지</t>
    <phoneticPr fontId="18" type="noConversion"/>
  </si>
  <si>
    <t>학점</t>
    <phoneticPr fontId="18" type="noConversion"/>
  </si>
  <si>
    <t>F</t>
    <phoneticPr fontId="18" type="noConversion"/>
  </si>
  <si>
    <t>D</t>
    <phoneticPr fontId="18" type="noConversion"/>
  </si>
  <si>
    <t>C</t>
    <phoneticPr fontId="18" type="noConversion"/>
  </si>
  <si>
    <t>B</t>
    <phoneticPr fontId="18" type="noConversion"/>
  </si>
  <si>
    <t>A</t>
    <phoneticPr fontId="18" type="noConversion"/>
  </si>
  <si>
    <t>20대</t>
  </si>
  <si>
    <t xml:space="preserve"> 교양 점수 현황</t>
    <phoneticPr fontId="18" type="noConversion"/>
  </si>
  <si>
    <t>법학개론</t>
    <phoneticPr fontId="18" type="noConversion"/>
  </si>
  <si>
    <t>음악의 이해</t>
    <phoneticPr fontId="18" type="noConversion"/>
  </si>
  <si>
    <t>신경일</t>
    <phoneticPr fontId="18" type="noConversion"/>
  </si>
  <si>
    <t>정보통신</t>
    <phoneticPr fontId="18" type="noConversion"/>
  </si>
  <si>
    <t>김선정</t>
    <phoneticPr fontId="18" type="noConversion"/>
  </si>
  <si>
    <t>전자계산</t>
    <phoneticPr fontId="18" type="noConversion"/>
  </si>
  <si>
    <t>음악의 이해 최대값</t>
    <phoneticPr fontId="18" type="noConversion"/>
  </si>
  <si>
    <t>하현호</t>
    <phoneticPr fontId="18" type="noConversion"/>
  </si>
  <si>
    <t>심재민</t>
    <phoneticPr fontId="18" type="noConversion"/>
  </si>
  <si>
    <t>기계과</t>
    <phoneticPr fontId="18" type="noConversion"/>
  </si>
  <si>
    <t>이동근</t>
    <phoneticPr fontId="18" type="noConversion"/>
  </si>
  <si>
    <t>건축과</t>
    <phoneticPr fontId="18" type="noConversion"/>
  </si>
  <si>
    <t>조상희</t>
    <phoneticPr fontId="18" type="noConversion"/>
  </si>
  <si>
    <t>김희현</t>
    <phoneticPr fontId="18" type="noConversion"/>
  </si>
  <si>
    <t>영문과</t>
    <phoneticPr fontId="18" type="noConversion"/>
  </si>
  <si>
    <t>황정주</t>
    <phoneticPr fontId="18" type="noConversion"/>
  </si>
  <si>
    <t>산디과</t>
    <phoneticPr fontId="18" type="noConversion"/>
  </si>
  <si>
    <t>과제물 평가</t>
    <phoneticPr fontId="18" type="noConversion"/>
  </si>
  <si>
    <t>이름</t>
    <phoneticPr fontId="18" type="noConversion"/>
  </si>
  <si>
    <t>조윤정</t>
    <phoneticPr fontId="18" type="noConversion"/>
  </si>
  <si>
    <t>과제물합계</t>
    <phoneticPr fontId="18" type="noConversion"/>
  </si>
  <si>
    <t>진영문</t>
    <phoneticPr fontId="18" type="noConversion"/>
  </si>
  <si>
    <t>정인혜</t>
    <phoneticPr fontId="18" type="noConversion"/>
  </si>
  <si>
    <t>정효성</t>
    <phoneticPr fontId="18" type="noConversion"/>
  </si>
  <si>
    <t>장미경</t>
    <phoneticPr fontId="18" type="noConversion"/>
  </si>
  <si>
    <t>김억환</t>
    <phoneticPr fontId="18" type="noConversion"/>
  </si>
  <si>
    <t>자동차 판매현황</t>
    <phoneticPr fontId="18" type="noConversion"/>
  </si>
  <si>
    <t>회사명</t>
    <phoneticPr fontId="18" type="noConversion"/>
  </si>
  <si>
    <t>차종</t>
    <phoneticPr fontId="18" type="noConversion"/>
  </si>
  <si>
    <t>엑센트</t>
    <phoneticPr fontId="18" type="noConversion"/>
  </si>
  <si>
    <t>마르샤</t>
    <phoneticPr fontId="18" type="noConversion"/>
  </si>
  <si>
    <t>소나타</t>
    <phoneticPr fontId="18" type="noConversion"/>
  </si>
  <si>
    <t>티코</t>
    <phoneticPr fontId="18" type="noConversion"/>
  </si>
  <si>
    <t>엑센트판매량</t>
    <phoneticPr fontId="18" type="noConversion"/>
  </si>
  <si>
    <t>[표4]</t>
    <phoneticPr fontId="18" type="noConversion"/>
  </si>
  <si>
    <t>수학</t>
    <phoneticPr fontId="18" type="noConversion"/>
  </si>
  <si>
    <t>전현수</t>
    <phoneticPr fontId="18" type="noConversion"/>
  </si>
  <si>
    <t>영어평균</t>
    <phoneticPr fontId="18" type="noConversion"/>
  </si>
  <si>
    <t>경영과</t>
    <phoneticPr fontId="18" type="noConversion"/>
  </si>
  <si>
    <t>박희선</t>
    <phoneticPr fontId="18" type="noConversion"/>
  </si>
  <si>
    <t>엄정희</t>
    <phoneticPr fontId="18" type="noConversion"/>
  </si>
  <si>
    <t>이성식</t>
    <phoneticPr fontId="18" type="noConversion"/>
  </si>
  <si>
    <t>김영희</t>
    <phoneticPr fontId="18" type="noConversion"/>
  </si>
  <si>
    <t>[표5]</t>
    <phoneticPr fontId="18" type="noConversion"/>
  </si>
  <si>
    <t xml:space="preserve"> 전산 평가</t>
    <phoneticPr fontId="18" type="noConversion"/>
  </si>
  <si>
    <t>소속</t>
    <phoneticPr fontId="18" type="noConversion"/>
  </si>
  <si>
    <t>전산점수</t>
    <phoneticPr fontId="18" type="noConversion"/>
  </si>
  <si>
    <t>김소연</t>
    <phoneticPr fontId="18" type="noConversion"/>
  </si>
  <si>
    <t>영업부</t>
    <phoneticPr fontId="18" type="noConversion"/>
  </si>
  <si>
    <t>박은경</t>
    <phoneticPr fontId="18" type="noConversion"/>
  </si>
  <si>
    <t>관리부</t>
    <phoneticPr fontId="18" type="noConversion"/>
  </si>
  <si>
    <t>이은영</t>
    <phoneticPr fontId="18" type="noConversion"/>
  </si>
  <si>
    <t>변경혜</t>
    <phoneticPr fontId="18" type="noConversion"/>
  </si>
  <si>
    <t>이명선</t>
    <phoneticPr fontId="18" type="noConversion"/>
  </si>
  <si>
    <t>양옥님</t>
    <phoneticPr fontId="18" type="noConversion"/>
  </si>
  <si>
    <t>종신회원 명부</t>
    <phoneticPr fontId="18" type="noConversion"/>
  </si>
  <si>
    <t>사 번</t>
    <phoneticPr fontId="18" type="noConversion"/>
  </si>
  <si>
    <t>성  명</t>
    <phoneticPr fontId="18" type="noConversion"/>
  </si>
  <si>
    <t>성  별</t>
    <phoneticPr fontId="18" type="noConversion"/>
  </si>
  <si>
    <t>김 성숙</t>
    <phoneticPr fontId="18" type="noConversion"/>
  </si>
  <si>
    <t>김 순철</t>
    <phoneticPr fontId="18" type="noConversion"/>
  </si>
  <si>
    <t>동 봉호</t>
    <phoneticPr fontId="18" type="noConversion"/>
  </si>
  <si>
    <t>남자회원수</t>
    <phoneticPr fontId="18" type="noConversion"/>
  </si>
  <si>
    <t>서 주희</t>
    <phoneticPr fontId="18" type="noConversion"/>
  </si>
  <si>
    <t>성 민선</t>
    <phoneticPr fontId="18" type="noConversion"/>
  </si>
  <si>
    <t>이 명호</t>
    <phoneticPr fontId="18" type="noConversion"/>
  </si>
  <si>
    <t>이 전필</t>
    <phoneticPr fontId="18" type="noConversion"/>
  </si>
  <si>
    <t>학번</t>
    <phoneticPr fontId="18" type="noConversion"/>
  </si>
  <si>
    <t>주민번호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</si>
  <si>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</si>
  <si>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</si>
  <si>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</si>
  <si>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합계</t>
    <phoneticPr fontId="18" type="noConversion"/>
  </si>
  <si>
    <t>평균</t>
    <phoneticPr fontId="18" type="noConversion"/>
  </si>
  <si>
    <t>순위</t>
    <phoneticPr fontId="18" type="noConversion"/>
  </si>
  <si>
    <t>평가</t>
    <phoneticPr fontId="18" type="noConversion"/>
  </si>
  <si>
    <t>학과</t>
    <phoneticPr fontId="18" type="noConversion"/>
  </si>
  <si>
    <t>성별</t>
    <phoneticPr fontId="18" type="noConversion"/>
  </si>
  <si>
    <t>국문학과</t>
    <phoneticPr fontId="18" type="noConversion"/>
  </si>
  <si>
    <t>강민철</t>
    <phoneticPr fontId="18" type="noConversion"/>
  </si>
  <si>
    <t>영문학과</t>
    <phoneticPr fontId="18" type="noConversion"/>
  </si>
  <si>
    <t>고미영</t>
    <phoneticPr fontId="18" type="noConversion"/>
  </si>
  <si>
    <t>기타학과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</si>
  <si>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</si>
  <si>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</si>
  <si>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</si>
  <si>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</si>
  <si>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</si>
  <si>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</si>
  <si>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</si>
  <si>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</si>
  <si>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최소값</t>
    <phoneticPr fontId="18" type="noConversion"/>
  </si>
  <si>
    <t>최대값</t>
    <phoneticPr fontId="18" type="noConversion"/>
  </si>
  <si>
    <t>▶ 여학생 수</t>
    <phoneticPr fontId="18" type="noConversion"/>
  </si>
  <si>
    <t>▶ 남학생 수</t>
    <phoneticPr fontId="18" type="noConversion"/>
  </si>
  <si>
    <t>▶ 김씨 성을 가진 학생의 수</t>
    <phoneticPr fontId="18" type="noConversion"/>
  </si>
  <si>
    <t>▶ 이름이 외자인 학생의 수</t>
    <phoneticPr fontId="18" type="noConversion"/>
  </si>
  <si>
    <t>▶ 이름끝자가 "자"인 학생의 수</t>
    <phoneticPr fontId="18" type="noConversion"/>
  </si>
  <si>
    <t>▶ 성별이 여자인 학생의 전공점수의 합</t>
    <phoneticPr fontId="18" type="noConversion"/>
  </si>
  <si>
    <t>▶ 성별이 남자인 학생의 영어점수의 합</t>
    <phoneticPr fontId="18" type="noConversion"/>
  </si>
  <si>
    <t>▶ 평균이 80점 이상의 학생수</t>
    <phoneticPr fontId="18" type="noConversion"/>
  </si>
  <si>
    <t>▶ 평균이 80점 미만의 학생수</t>
    <phoneticPr fontId="18" type="noConversion"/>
  </si>
  <si>
    <t>▶ 2번째 높은 평균 점수</t>
    <phoneticPr fontId="18" type="noConversion"/>
  </si>
  <si>
    <t>▶ 2번째로 낮은 평균 점수</t>
    <phoneticPr fontId="18" type="noConversion"/>
  </si>
  <si>
    <t>★ 목표값 찾기</t>
    <phoneticPr fontId="18" type="noConversion"/>
  </si>
  <si>
    <t>번호</t>
    <phoneticPr fontId="18" type="noConversion"/>
  </si>
  <si>
    <t>총점</t>
    <phoneticPr fontId="18" type="noConversion"/>
  </si>
  <si>
    <t>▶ 총점이 350점 이상이면 합격 350점 미만는 불합격자 이다 이들의 인원수를 구하시오</t>
    <phoneticPr fontId="18" type="noConversion"/>
  </si>
  <si>
    <t>김솔지</t>
    <phoneticPr fontId="18" type="noConversion"/>
  </si>
  <si>
    <t>김지나</t>
    <phoneticPr fontId="18" type="noConversion"/>
  </si>
  <si>
    <t>김혜경</t>
    <phoneticPr fontId="18" type="noConversion"/>
  </si>
  <si>
    <t>김수정</t>
    <phoneticPr fontId="18" type="noConversion"/>
  </si>
  <si>
    <t>한상규</t>
    <phoneticPr fontId="18" type="noConversion"/>
  </si>
  <si>
    <t>김준현</t>
    <phoneticPr fontId="18" type="noConversion"/>
  </si>
  <si>
    <t>이정우</t>
    <phoneticPr fontId="18" type="noConversion"/>
  </si>
  <si>
    <t>박수억</t>
    <phoneticPr fontId="18" type="noConversion"/>
  </si>
  <si>
    <t>합격자수</t>
    <phoneticPr fontId="18" type="noConversion"/>
  </si>
  <si>
    <t>불합격자수</t>
    <phoneticPr fontId="18" type="noConversion"/>
  </si>
  <si>
    <t>교재비 납부내역</t>
    <phoneticPr fontId="18" type="noConversion"/>
  </si>
  <si>
    <t>수강생</t>
    <phoneticPr fontId="18" type="noConversion"/>
  </si>
  <si>
    <t>워드</t>
    <phoneticPr fontId="18" type="noConversion"/>
  </si>
  <si>
    <t>그래픽</t>
    <phoneticPr fontId="18" type="noConversion"/>
  </si>
  <si>
    <t>정보기기</t>
    <phoneticPr fontId="18" type="noConversion"/>
  </si>
  <si>
    <t>▶ 각 교재비를 납부한 사람의 인원수를 구하시오</t>
    <phoneticPr fontId="18" type="noConversion"/>
  </si>
  <si>
    <t>이두열</t>
    <phoneticPr fontId="18" type="noConversion"/>
  </si>
  <si>
    <t>납부</t>
    <phoneticPr fontId="18" type="noConversion"/>
  </si>
  <si>
    <t>박상규</t>
    <phoneticPr fontId="18" type="noConversion"/>
  </si>
  <si>
    <t>박성주</t>
    <phoneticPr fontId="18" type="noConversion"/>
  </si>
  <si>
    <t>배순희</t>
    <phoneticPr fontId="18" type="noConversion"/>
  </si>
  <si>
    <t>납부자수</t>
    <phoneticPr fontId="18" type="noConversion"/>
  </si>
  <si>
    <t>주민등록번호</t>
    <phoneticPr fontId="18" type="noConversion"/>
  </si>
  <si>
    <t>▶ 주민번호를 보고 성별을 표기하시오</t>
    <phoneticPr fontId="18" type="noConversion"/>
  </si>
  <si>
    <t>박인주</t>
    <phoneticPr fontId="18" type="noConversion"/>
  </si>
  <si>
    <t>이인선</t>
    <phoneticPr fontId="18" type="noConversion"/>
  </si>
  <si>
    <t>박주인</t>
    <phoneticPr fontId="18" type="noConversion"/>
  </si>
  <si>
    <t>김현희</t>
    <phoneticPr fontId="18" type="noConversion"/>
  </si>
  <si>
    <t>박경미</t>
    <phoneticPr fontId="18" type="noConversion"/>
  </si>
  <si>
    <t>김충원</t>
    <phoneticPr fontId="18" type="noConversion"/>
  </si>
  <si>
    <t>김민식</t>
    <phoneticPr fontId="18" type="noConversion"/>
  </si>
  <si>
    <t>물품수량현황</t>
    <phoneticPr fontId="18" type="noConversion"/>
  </si>
  <si>
    <t>물품코드</t>
    <phoneticPr fontId="18" type="noConversion"/>
  </si>
  <si>
    <t>물품명</t>
    <phoneticPr fontId="18" type="noConversion"/>
  </si>
  <si>
    <t>수량</t>
    <phoneticPr fontId="18" type="noConversion"/>
  </si>
  <si>
    <t>▶ 물품코드 끝자리는 물품명을 나타냅니다. 1은 냉장고, 2는 세탁기,3은 선풍기를 나타내시오</t>
    <phoneticPr fontId="18" type="noConversion"/>
  </si>
  <si>
    <t>A001</t>
    <phoneticPr fontId="18" type="noConversion"/>
  </si>
  <si>
    <t>A002</t>
    <phoneticPr fontId="18" type="noConversion"/>
  </si>
  <si>
    <t>A003</t>
    <phoneticPr fontId="18" type="noConversion"/>
  </si>
  <si>
    <t>간이급여계산</t>
    <phoneticPr fontId="18" type="noConversion"/>
  </si>
  <si>
    <t>사번</t>
    <phoneticPr fontId="18" type="noConversion"/>
  </si>
  <si>
    <t>호봉</t>
    <phoneticPr fontId="18" type="noConversion"/>
  </si>
  <si>
    <t>▶ 간이급여계산표에서 호봉을 가지고 급여테이블에서 기본급을 추출하시오</t>
    <phoneticPr fontId="18" type="noConversion"/>
  </si>
  <si>
    <t>급여테이블</t>
    <phoneticPr fontId="18" type="noConversion"/>
  </si>
  <si>
    <t>현재년도:</t>
    <phoneticPr fontId="18" type="noConversion"/>
  </si>
  <si>
    <t>▶ 주민등록번호을 가지고 나이를 구하시오.</t>
    <phoneticPr fontId="18" type="noConversion"/>
  </si>
  <si>
    <t>부서</t>
    <phoneticPr fontId="18" type="noConversion"/>
  </si>
  <si>
    <t>박기라</t>
    <phoneticPr fontId="18" type="noConversion"/>
  </si>
  <si>
    <t>자재부</t>
    <phoneticPr fontId="18" type="noConversion"/>
  </si>
  <si>
    <t>인사과</t>
    <phoneticPr fontId="18" type="noConversion"/>
  </si>
  <si>
    <t>총무부</t>
    <phoneticPr fontId="18" type="noConversion"/>
  </si>
  <si>
    <t>회원연령현황</t>
    <phoneticPr fontId="18" type="noConversion"/>
  </si>
  <si>
    <t>생년월일</t>
    <phoneticPr fontId="18" type="noConversion"/>
  </si>
  <si>
    <t>▶ 회원의 생년월일을 가지고 나이을 구하시오</t>
    <phoneticPr fontId="18" type="noConversion"/>
  </si>
  <si>
    <t>김영숙</t>
    <phoneticPr fontId="18" type="noConversion"/>
  </si>
  <si>
    <t>한상민</t>
    <phoneticPr fontId="18" type="noConversion"/>
  </si>
  <si>
    <t>이명주</t>
    <phoneticPr fontId="18" type="noConversion"/>
  </si>
  <si>
    <t>강성민</t>
    <phoneticPr fontId="18" type="noConversion"/>
  </si>
  <si>
    <t>정미경</t>
    <phoneticPr fontId="18" type="noConversion"/>
  </si>
  <si>
    <t>한인숙</t>
    <phoneticPr fontId="18" type="noConversion"/>
  </si>
  <si>
    <t>노현정</t>
    <phoneticPr fontId="18" type="noConversion"/>
  </si>
  <si>
    <t>[표6]</t>
    <phoneticPr fontId="18" type="noConversion"/>
  </si>
  <si>
    <t>상품권 당첨자 명단</t>
    <phoneticPr fontId="18" type="noConversion"/>
  </si>
  <si>
    <t>이메일</t>
    <phoneticPr fontId="18" type="noConversion"/>
  </si>
  <si>
    <t>세대구분</t>
    <phoneticPr fontId="18" type="noConversion"/>
  </si>
  <si>
    <t>상품권</t>
    <phoneticPr fontId="18" type="noConversion"/>
  </si>
  <si>
    <t>▶ 상품권 당첨자명단의 세대구분을 가지고 상품권의 금액을 추출하시오</t>
    <phoneticPr fontId="18" type="noConversion"/>
  </si>
  <si>
    <t>krj023@hit.net</t>
    <phoneticPr fontId="18" type="noConversion"/>
  </si>
  <si>
    <t>fgh345@hit.net</t>
    <phoneticPr fontId="18" type="noConversion"/>
  </si>
  <si>
    <t>ddg343@hit.het</t>
    <phoneticPr fontId="18" type="noConversion"/>
  </si>
  <si>
    <t>lgj365@hit.net</t>
    <phoneticPr fontId="18" type="noConversion"/>
  </si>
  <si>
    <t>smile4@hit.net</t>
    <phoneticPr fontId="18" type="noConversion"/>
  </si>
  <si>
    <t>afd5@hit.net</t>
    <phoneticPr fontId="18" type="noConversion"/>
  </si>
  <si>
    <t>got6@hit.net</t>
    <phoneticPr fontId="18" type="noConversion"/>
  </si>
  <si>
    <t>40대</t>
    <phoneticPr fontId="18" type="noConversion"/>
  </si>
  <si>
    <t>상품 지급 내역</t>
    <phoneticPr fontId="18" type="noConversion"/>
  </si>
  <si>
    <t>세대</t>
    <phoneticPr fontId="18" type="noConversion"/>
  </si>
  <si>
    <t>30대</t>
    <phoneticPr fontId="18" type="noConversion"/>
  </si>
  <si>
    <t>760215-1810200</t>
    <phoneticPr fontId="18" type="noConversion"/>
  </si>
  <si>
    <t>771030-2423150</t>
    <phoneticPr fontId="18" type="noConversion"/>
  </si>
  <si>
    <t>771230-2458745</t>
    <phoneticPr fontId="18" type="noConversion"/>
  </si>
  <si>
    <t>750903-1568790</t>
    <phoneticPr fontId="18" type="noConversion"/>
  </si>
  <si>
    <t>760101-2547863</t>
    <phoneticPr fontId="18" type="noConversion"/>
  </si>
  <si>
    <t>730625-1623336</t>
    <phoneticPr fontId="18" type="noConversion"/>
  </si>
  <si>
    <t>780605-1879654</t>
    <phoneticPr fontId="18" type="noConversion"/>
  </si>
  <si>
    <t>750308-2954121</t>
    <phoneticPr fontId="18" type="noConversion"/>
  </si>
  <si>
    <t>801211-1521452</t>
    <phoneticPr fontId="18" type="noConversion"/>
  </si>
  <si>
    <t>820501-2954123</t>
    <phoneticPr fontId="18" type="noConversion"/>
  </si>
  <si>
    <t>고나윤</t>
    <phoneticPr fontId="18" type="noConversion"/>
  </si>
  <si>
    <t>051015-4632152</t>
    <phoneticPr fontId="18" type="noConversion"/>
  </si>
  <si>
    <t>김재용</t>
    <phoneticPr fontId="18" type="noConversion"/>
  </si>
  <si>
    <t>020822-3695121</t>
    <phoneticPr fontId="18" type="noConversion"/>
  </si>
  <si>
    <t>박은정</t>
    <phoneticPr fontId="18" type="noConversion"/>
  </si>
  <si>
    <t>011223-4568541</t>
    <phoneticPr fontId="18" type="noConversion"/>
  </si>
  <si>
    <t>박동순</t>
    <phoneticPr fontId="18" type="noConversion"/>
  </si>
  <si>
    <t>060826-3956321</t>
    <phoneticPr fontId="18" type="noConversion"/>
  </si>
  <si>
    <t>오해미</t>
    <phoneticPr fontId="18" type="noConversion"/>
  </si>
  <si>
    <t>080125-4912451</t>
    <phoneticPr fontId="18" type="noConversion"/>
  </si>
  <si>
    <t>▶ 여자 수</t>
    <phoneticPr fontId="18" type="noConversion"/>
  </si>
  <si>
    <t>▶ 남자 수</t>
    <phoneticPr fontId="18" type="noConversion"/>
  </si>
  <si>
    <t>▶ 김씨 성을 가진 사람수</t>
    <phoneticPr fontId="18" type="noConversion"/>
  </si>
  <si>
    <t>▶ 이름이 외자인 사람 수</t>
    <phoneticPr fontId="18" type="noConversion"/>
  </si>
  <si>
    <t>▶ 이름끝자가 "용"인 사람 수</t>
    <phoneticPr fontId="18" type="noConversion"/>
  </si>
  <si>
    <r>
      <t>H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</si>
  <si>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D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</si>
  <si>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[표</t>
    </r>
    <r>
      <rPr>
        <sz val="11"/>
        <color theme="1"/>
        <rFont val="맑은 고딕"/>
        <family val="3"/>
        <charset val="129"/>
        <scheme val="major"/>
      </rPr>
      <t>6</t>
    </r>
    <r>
      <rPr>
        <sz val="11"/>
        <rFont val="맑은 고딕"/>
        <family val="3"/>
        <charset val="129"/>
        <scheme val="major"/>
      </rPr>
      <t>]</t>
    </r>
    <phoneticPr fontId="18" type="noConversion"/>
  </si>
  <si>
    <t>7*6*5*4*3*2*1</t>
    <phoneticPr fontId="18" type="noConversion"/>
  </si>
  <si>
    <t>5*5*5</t>
    <phoneticPr fontId="18" type="noConversion"/>
  </si>
  <si>
    <t>◎ 날짜 시간함수</t>
    <phoneticPr fontId="18" type="noConversion"/>
  </si>
  <si>
    <t>=TODAY()</t>
    <phoneticPr fontId="18" type="noConversion"/>
  </si>
  <si>
    <t>=NOW()</t>
    <phoneticPr fontId="18" type="noConversion"/>
  </si>
  <si>
    <t>=DATE(2005,7,15)</t>
    <phoneticPr fontId="18" type="noConversion"/>
  </si>
  <si>
    <t>=YEAR(TODAY())</t>
    <phoneticPr fontId="18" type="noConversion"/>
  </si>
  <si>
    <t>=MONTH(TODAY())</t>
    <phoneticPr fontId="18" type="noConversion"/>
  </si>
  <si>
    <t>=DAY(TODAY())</t>
    <phoneticPr fontId="18" type="noConversion"/>
  </si>
  <si>
    <t>=WEEKDAY(TODAY(),1)</t>
    <phoneticPr fontId="18" type="noConversion"/>
  </si>
  <si>
    <t>=HOUR(A10)</t>
    <phoneticPr fontId="18" type="noConversion"/>
  </si>
  <si>
    <t>=MINUTE(A11)</t>
    <phoneticPr fontId="18" type="noConversion"/>
  </si>
  <si>
    <t>=SECOND(A12)</t>
    <phoneticPr fontId="18" type="noConversion"/>
  </si>
  <si>
    <t>◎ 문자열함수</t>
    <phoneticPr fontId="18" type="noConversion"/>
  </si>
  <si>
    <t>KOREA</t>
    <phoneticPr fontId="18" type="noConversion"/>
  </si>
  <si>
    <t>=LEFT(A15,2)</t>
    <phoneticPr fontId="18" type="noConversion"/>
  </si>
  <si>
    <t>=RIGHT(A15,2)</t>
    <phoneticPr fontId="18" type="noConversion"/>
  </si>
  <si>
    <t>=MID(A15,2,2)</t>
    <phoneticPr fontId="18" type="noConversion"/>
  </si>
  <si>
    <t>=LOWER(A18)</t>
    <phoneticPr fontId="18" type="noConversion"/>
  </si>
  <si>
    <t>korea</t>
    <phoneticPr fontId="18" type="noConversion"/>
  </si>
  <si>
    <t>=UPPER(A19)</t>
    <phoneticPr fontId="18" type="noConversion"/>
  </si>
  <si>
    <t>welcome to korea</t>
    <phoneticPr fontId="18" type="noConversion"/>
  </si>
  <si>
    <t>=PROPER(A20)</t>
    <phoneticPr fontId="18" type="noConversion"/>
  </si>
  <si>
    <t>우         리나라</t>
    <phoneticPr fontId="18" type="noConversion"/>
  </si>
  <si>
    <t>=TRIM(A21)</t>
    <phoneticPr fontId="18" type="noConversion"/>
  </si>
  <si>
    <t>◎ 수학삼각함수</t>
    <phoneticPr fontId="18" type="noConversion"/>
  </si>
  <si>
    <t>=ROUND(A24,2)</t>
    <phoneticPr fontId="18" type="noConversion"/>
  </si>
  <si>
    <t>=ROUND(A25,2)</t>
    <phoneticPr fontId="18" type="noConversion"/>
  </si>
  <si>
    <t>=ROUNDUP(A26,2)</t>
    <phoneticPr fontId="18" type="noConversion"/>
  </si>
  <si>
    <t>=ROUNDUP(A27,2)</t>
    <phoneticPr fontId="18" type="noConversion"/>
  </si>
  <si>
    <t>=ROUNDDOWN(A28,2)</t>
    <phoneticPr fontId="18" type="noConversion"/>
  </si>
  <si>
    <t>=ROUNDDOWN(A29,2)</t>
    <phoneticPr fontId="18" type="noConversion"/>
  </si>
  <si>
    <t>=TRUNC(A30,2)</t>
    <phoneticPr fontId="18" type="noConversion"/>
  </si>
  <si>
    <t>=TRUNC(A31,2)</t>
    <phoneticPr fontId="18" type="noConversion"/>
  </si>
  <si>
    <t>=TRUNC(A32)</t>
    <phoneticPr fontId="18" type="noConversion"/>
  </si>
  <si>
    <t>=TRUNC(A33)</t>
    <phoneticPr fontId="18" type="noConversion"/>
  </si>
  <si>
    <t>=INT(A34)</t>
    <phoneticPr fontId="18" type="noConversion"/>
  </si>
  <si>
    <t>=INT(A35)</t>
    <phoneticPr fontId="18" type="noConversion"/>
  </si>
  <si>
    <t>=FACT(A36)</t>
    <phoneticPr fontId="18" type="noConversion"/>
  </si>
  <si>
    <t>=POWER(5,3)</t>
    <phoneticPr fontId="18" type="noConversion"/>
  </si>
  <si>
    <t>원주율</t>
    <phoneticPr fontId="18" type="noConversion"/>
  </si>
  <si>
    <t>=PI()</t>
    <phoneticPr fontId="18" type="noConversion"/>
  </si>
  <si>
    <t>`</t>
    <phoneticPr fontId="18" type="noConversion"/>
  </si>
  <si>
    <t>◎ 논리함수</t>
    <phoneticPr fontId="18" type="noConversion"/>
  </si>
  <si>
    <t>AND(논리식1,논리식2)</t>
    <phoneticPr fontId="18" type="noConversion"/>
  </si>
  <si>
    <t>두가지 조건을 동시에 만족해야 참</t>
    <phoneticPr fontId="18" type="noConversion"/>
  </si>
  <si>
    <t>OR(논리식1,논리식2)</t>
    <phoneticPr fontId="18" type="noConversion"/>
  </si>
  <si>
    <t>두가지 조건중 하나만 만족이면 참</t>
    <phoneticPr fontId="18" type="noConversion"/>
  </si>
  <si>
    <t>NOT(논리식1)</t>
    <phoneticPr fontId="18" type="noConversion"/>
  </si>
  <si>
    <t>논리식이 아니면 참</t>
    <phoneticPr fontId="18" type="noConversion"/>
  </si>
  <si>
    <t>750903-1568790</t>
    <phoneticPr fontId="1" type="noConversion"/>
  </si>
  <si>
    <t>760101-2547863</t>
    <phoneticPr fontId="1" type="noConversion"/>
  </si>
  <si>
    <t>730625-1623336</t>
    <phoneticPr fontId="1" type="noConversion"/>
  </si>
  <si>
    <t>780605-1879654</t>
    <phoneticPr fontId="1" type="noConversion"/>
  </si>
  <si>
    <t>750308-2954121</t>
    <phoneticPr fontId="1" type="noConversion"/>
  </si>
  <si>
    <t>801211-1521452</t>
    <phoneticPr fontId="1" type="noConversion"/>
  </si>
  <si>
    <t>790305-1954125</t>
    <phoneticPr fontId="1" type="noConversion"/>
  </si>
  <si>
    <t>할인가격=가격-가격*할인율</t>
    <phoneticPr fontId="1" type="noConversion"/>
  </si>
  <si>
    <t>차트</t>
    <phoneticPr fontId="1" type="noConversion"/>
  </si>
  <si>
    <t>▣ 수학·삼각 함수</t>
    <phoneticPr fontId="18" type="noConversion"/>
  </si>
  <si>
    <t>함수 형식</t>
    <phoneticPr fontId="18" type="noConversion"/>
  </si>
  <si>
    <t>설 명</t>
    <phoneticPr fontId="18" type="noConversion"/>
  </si>
  <si>
    <t>=SUM(범위)</t>
    <phoneticPr fontId="18" type="noConversion"/>
  </si>
  <si>
    <t>범위의 합계</t>
    <rPh sb="0" eb="6">
      <t>법위</t>
    </rPh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</si>
  <si>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</si>
  <si>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</si>
  <si>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</si>
  <si>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</si>
  <si>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</si>
  <si>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</si>
  <si>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</si>
  <si>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</si>
  <si>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=ABS(인수)</t>
    <phoneticPr fontId="18" type="noConversion"/>
  </si>
  <si>
    <t>인수의 절대값</t>
    <phoneticPr fontId="18" type="noConversion"/>
  </si>
  <si>
    <t>=FACT(인수)</t>
    <phoneticPr fontId="18" type="noConversion"/>
  </si>
  <si>
    <t>인수의 계승값</t>
    <phoneticPr fontId="18" type="noConversion"/>
  </si>
  <si>
    <t>=INT(인수)</t>
    <phoneticPr fontId="18" type="noConversion"/>
  </si>
  <si>
    <t>인수의 소수점 아래를 버리고 가장 가까운 정수로 내림</t>
    <phoneticPr fontId="18" type="noConversion"/>
  </si>
  <si>
    <t>=MOD(인수,몫)</t>
    <phoneticPr fontId="18" type="noConversion"/>
  </si>
  <si>
    <t>인수를 몫으로 나눈 나머지</t>
    <phoneticPr fontId="18" type="noConversion"/>
  </si>
  <si>
    <t>=PI()</t>
    <phoneticPr fontId="18" type="noConversion"/>
  </si>
  <si>
    <t>원주율</t>
    <phoneticPr fontId="18" type="noConversion"/>
  </si>
  <si>
    <t>=POWER(밑수,지수)</t>
    <phoneticPr fontId="18" type="noConversion"/>
  </si>
  <si>
    <t>밑수를 지수만큼 거듭제곱한 값</t>
    <phoneticPr fontId="18" type="noConversion"/>
  </si>
  <si>
    <t>=PRODUCT(인수1,인수2,인수3..)</t>
    <phoneticPr fontId="18" type="noConversion"/>
  </si>
  <si>
    <t>인수들을 곱한 값</t>
    <phoneticPr fontId="18" type="noConversion"/>
  </si>
  <si>
    <t>=ROMAN(숫자,폼)</t>
    <phoneticPr fontId="18" type="noConversion"/>
  </si>
  <si>
    <t>아리비아 숫자를 텍스트인 로마숫자로 변환</t>
    <phoneticPr fontId="18" type="noConversion"/>
  </si>
  <si>
    <t>=SUMPRODUCT(배열)</t>
    <phoneticPr fontId="18" type="noConversion"/>
  </si>
  <si>
    <t>배열의 대응되는 수끼리 곱한 값</t>
    <phoneticPr fontId="18" type="noConversion"/>
  </si>
  <si>
    <t>=TRUNC(인수,자릿수)</t>
    <phoneticPr fontId="18" type="noConversion"/>
  </si>
  <si>
    <t>인수를 지정한 자릿수 나머지를 버림</t>
    <phoneticPr fontId="18" type="noConversion"/>
  </si>
  <si>
    <t>▣ 통계 함수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</si>
  <si>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</si>
  <si>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</si>
  <si>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</si>
  <si>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</si>
  <si>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</si>
  <si>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</si>
  <si>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</si>
  <si>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</si>
  <si>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</si>
  <si>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</si>
  <si>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</si>
  <si>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</si>
  <si>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</si>
  <si>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</si>
  <si>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</si>
  <si>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</si>
  <si>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</si>
  <si>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</si>
  <si>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</si>
  <si>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</si>
  <si>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</si>
  <si>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=COUNTBLANK(범위)</t>
    <phoneticPr fontId="18" type="noConversion"/>
  </si>
  <si>
    <t>범위에서 비어있는 셀의 개수</t>
    <phoneticPr fontId="18" type="noConversion"/>
  </si>
  <si>
    <t>=PERCENTTANK(범위,값,소수자리수)</t>
    <phoneticPr fontId="18" type="noConversion"/>
  </si>
  <si>
    <t>범위에서 값의 백분율 순위(성취도)</t>
    <phoneticPr fontId="18" type="noConversion"/>
  </si>
  <si>
    <t>=STDEV(범위)</t>
    <phoneticPr fontId="18" type="noConversion"/>
  </si>
  <si>
    <t>범위의 표준편차</t>
    <phoneticPr fontId="18" type="noConversion"/>
  </si>
  <si>
    <t>=TRIMMEAN(범위,비율)</t>
    <phoneticPr fontId="18" type="noConversion"/>
  </si>
  <si>
    <t>범위에서 지정한 만큼 양끝값을 제거한 평균</t>
    <phoneticPr fontId="18" type="noConversion"/>
  </si>
  <si>
    <t>=VAR(범위)</t>
    <phoneticPr fontId="18" type="noConversion"/>
  </si>
  <si>
    <t>범위의 분산</t>
    <phoneticPr fontId="18" type="noConversion"/>
  </si>
  <si>
    <t>▣ 논리값 함수</t>
    <phoneticPr fontId="18" type="noConversion"/>
  </si>
  <si>
    <t>함수 형식</t>
    <phoneticPr fontId="18" type="noConversion"/>
  </si>
  <si>
    <t>설 명</t>
    <phoneticPr fontId="18" type="noConversion"/>
  </si>
  <si>
    <t>=IF(조건,조건을만족하는값,만족안하는값)</t>
    <phoneticPr fontId="18" type="noConversion"/>
  </si>
  <si>
    <t>조건을 만족하거나 만족하는 않은 값</t>
    <phoneticPr fontId="18" type="noConversion"/>
  </si>
  <si>
    <t>=NOT(논리식)</t>
    <phoneticPr fontId="18" type="noConversion"/>
  </si>
  <si>
    <t>논리식의 반대값</t>
    <phoneticPr fontId="18" type="noConversion"/>
  </si>
  <si>
    <t>=AND(논리식1,논리식2)</t>
    <phoneticPr fontId="18" type="noConversion"/>
  </si>
  <si>
    <t>논리식1,2가 모두 만족할 경우만 참</t>
    <phoneticPr fontId="18" type="noConversion"/>
  </si>
  <si>
    <t>=OR(논리식1,논리식2)</t>
    <phoneticPr fontId="18" type="noConversion"/>
  </si>
  <si>
    <t>논리식 1,2중 하나라도 만족할 경우 참</t>
    <phoneticPr fontId="18" type="noConversion"/>
  </si>
  <si>
    <t>▣ 재무함수</t>
    <phoneticPr fontId="18" type="noConversion"/>
  </si>
  <si>
    <t>=PMT(이자율(월),기간(월),미래지급액의 대한현재가치)</t>
    <phoneticPr fontId="18" type="noConversion"/>
  </si>
  <si>
    <t>정기적으로 불입하고 일정한 이율이 적용되는 대출에 대해 매회 불입액 계산</t>
    <phoneticPr fontId="18" type="noConversion"/>
  </si>
  <si>
    <t>=PV(이자율,기간,월지급액)</t>
    <phoneticPr fontId="18" type="noConversion"/>
  </si>
  <si>
    <t>투자액의 현재가치,앞으로 지불할 일련의 납입금의 현재가치 총합(대출금)</t>
    <phoneticPr fontId="18" type="noConversion"/>
  </si>
  <si>
    <t>=FV(이자율,기간,월지급액,미래지급액의대한현재가치)</t>
    <phoneticPr fontId="18" type="noConversion"/>
  </si>
  <si>
    <t>일정금액을 정기적으로 불입하고 일정한 이율을 적용하는 투자의 미래가치 계산</t>
    <phoneticPr fontId="18" type="noConversion"/>
  </si>
  <si>
    <t>▣ 정보 함수</t>
    <phoneticPr fontId="18" type="noConversion"/>
  </si>
  <si>
    <t>=ISBLANK(셀주소)</t>
    <phoneticPr fontId="18" type="noConversion"/>
  </si>
  <si>
    <t>셀값이 비어있으면 TRUE를 반환</t>
    <phoneticPr fontId="18" type="noConversion"/>
  </si>
  <si>
    <t>=ISERROR(셀주소)</t>
    <phoneticPr fontId="18" type="noConversion"/>
  </si>
  <si>
    <t>셀값이 에러이면 TRUE를 반환</t>
    <phoneticPr fontId="18" type="noConversion"/>
  </si>
  <si>
    <t>=ISNOTTEXT(셀주소)</t>
    <phoneticPr fontId="18" type="noConversion"/>
  </si>
  <si>
    <t>셀값이 텍스트가 아니면 TRUE를 반환</t>
    <phoneticPr fontId="18" type="noConversion"/>
  </si>
  <si>
    <t>=ISTEXT(셀주소)</t>
    <phoneticPr fontId="18" type="noConversion"/>
  </si>
  <si>
    <t>셀값이 텍스트이면 TRUE를 반환</t>
    <phoneticPr fontId="18" type="noConversion"/>
  </si>
  <si>
    <t>▣ 찾기 · 참조영역 함수</t>
    <phoneticPr fontId="18" type="noConversion"/>
  </si>
  <si>
    <t>=ADDRESS(열번호,행번호,참조유형,주소스타일)</t>
    <phoneticPr fontId="18" type="noConversion"/>
  </si>
  <si>
    <t>주어진 행열번호를 가지고 셀 주소를 나타내는 텍스트구함</t>
    <phoneticPr fontId="18" type="noConversion"/>
  </si>
  <si>
    <t>=CHOOSE(인수위치(N),인수1,인수2,인수3,…)</t>
    <phoneticPr fontId="18" type="noConversion"/>
  </si>
  <si>
    <t>인수중에 N번째 인수 추출</t>
    <phoneticPr fontId="18" type="noConversion"/>
  </si>
  <si>
    <t>=COLUMN(범위)</t>
    <phoneticPr fontId="18" type="noConversion"/>
  </si>
  <si>
    <t>범위의 첫째 열번호</t>
    <phoneticPr fontId="18" type="noConversion"/>
  </si>
  <si>
    <t>=ROW(범위)</t>
    <phoneticPr fontId="18" type="noConversion"/>
  </si>
  <si>
    <t>범위의 첫째 행번호</t>
    <phoneticPr fontId="18" type="noConversion"/>
  </si>
  <si>
    <t>=INDEX(데이터범위,행번호(M),열번호(N))</t>
    <phoneticPr fontId="18" type="noConversion"/>
  </si>
  <si>
    <t>범위에서 M행과 N열의 데이터 추출</t>
    <phoneticPr fontId="18" type="noConversion"/>
  </si>
  <si>
    <t>=VLOOKUP(데이타추출기준(M),데이타테이블범위(절대주소),구하려는데이터의열순서(N),데이터정확도)</t>
    <phoneticPr fontId="18" type="noConversion"/>
  </si>
  <si>
    <t>데이터테이블이 세로(열기준)일때 M을기준으로 테이블에서 N번째 열의 데이터 추출</t>
    <phoneticPr fontId="18" type="noConversion"/>
  </si>
  <si>
    <t>=HLOOKUP(데이타추출기준,데이타테이블범위(절대주소),구하려는데이터의행순서,데이터정확도)</t>
    <phoneticPr fontId="18" type="noConversion"/>
  </si>
  <si>
    <t>데이터테이블이 가로(행기준)일때 M을기준으로 테이블에서 N번째 행의 데이터 추출</t>
    <phoneticPr fontId="18" type="noConversion"/>
  </si>
  <si>
    <t>▣ 데이타베이스 함수</t>
    <phoneticPr fontId="18" type="noConversion"/>
  </si>
  <si>
    <t>=DSUM(DB범위,필드번호(해당필드명셀주소),조건번위)</t>
    <phoneticPr fontId="18" type="noConversion"/>
  </si>
  <si>
    <t>DB에서 해당필드의 합계</t>
    <phoneticPr fontId="18" type="noConversion"/>
  </si>
  <si>
    <t>=DAVERAGE(DB범위,필드번호(해당필드명셀주소),조건번위)</t>
    <phoneticPr fontId="18" type="noConversion"/>
  </si>
  <si>
    <t>DB에서 해당필드의 평균</t>
    <phoneticPr fontId="18" type="noConversion"/>
  </si>
  <si>
    <t>=DMAX(DB범위,필드번호(해당필드명셀주소),조건번위)</t>
    <phoneticPr fontId="18" type="noConversion"/>
  </si>
  <si>
    <t>DB에서 해당필드의 최대값</t>
    <phoneticPr fontId="18" type="noConversion"/>
  </si>
  <si>
    <t>=DMIN(DB범위,필드번호(해당필드명셀주소),조건번위)</t>
    <phoneticPr fontId="18" type="noConversion"/>
  </si>
  <si>
    <t>DB에서 해당필드의 최소값</t>
    <phoneticPr fontId="18" type="noConversion"/>
  </si>
  <si>
    <t>=DCOUNT(DB범위,필드번호(해당필드명셀주소),조건번위)</t>
    <phoneticPr fontId="18" type="noConversion"/>
  </si>
  <si>
    <t>DB에서 해당필드의 숫자가 들어있는 셀의개수</t>
    <phoneticPr fontId="18" type="noConversion"/>
  </si>
  <si>
    <t>=DCOUNTA(DB범위,필드번호(해당필드명셀주소),조건번위)</t>
    <phoneticPr fontId="18" type="noConversion"/>
  </si>
  <si>
    <t>DB에서 해당필드의 공백을 제외한 셀의개수</t>
    <phoneticPr fontId="18" type="noConversion"/>
  </si>
  <si>
    <t>=DPRODUCT(DB범위,필드번호(해당필드명셀주소),조건번위)</t>
    <phoneticPr fontId="18" type="noConversion"/>
  </si>
  <si>
    <t>DB에서 해당필드의 곱</t>
    <phoneticPr fontId="18" type="noConversion"/>
  </si>
  <si>
    <t>=DSTDEV(DB범위,필드번호(해당필드명셀주소),조건번위)</t>
    <phoneticPr fontId="18" type="noConversion"/>
  </si>
  <si>
    <t>DB에서 해당필드의 표준편차</t>
    <phoneticPr fontId="18" type="noConversion"/>
  </si>
  <si>
    <t>=DVAR(DB범위,필드번호(해당필드명셀주소),조건번위)</t>
    <phoneticPr fontId="18" type="noConversion"/>
  </si>
  <si>
    <t>DB에서 해당필드의 분산</t>
    <phoneticPr fontId="18" type="noConversion"/>
  </si>
  <si>
    <t>▣ 기타 함수</t>
    <phoneticPr fontId="18" type="noConversion"/>
  </si>
  <si>
    <t>=NUMBERSTRING(숫자,1)</t>
    <phoneticPr fontId="18" type="noConversion"/>
  </si>
  <si>
    <t>숫자를 한글로 표기</t>
    <phoneticPr fontId="18" type="noConversion"/>
  </si>
  <si>
    <t>=NUMBERSTRING(숫자,2)</t>
  </si>
  <si>
    <t>숫자를 한문으로 표기</t>
    <phoneticPr fontId="18" type="noConversion"/>
  </si>
  <si>
    <t>=NUMBERSTRING(숫자,3)</t>
  </si>
  <si>
    <t>숫자를 하나씩 읽기</t>
    <phoneticPr fontId="18" type="noConversion"/>
  </si>
  <si>
    <t>=DATEDIF("시작날짜","종료날짜","Y")</t>
    <phoneticPr fontId="18" type="noConversion"/>
  </si>
  <si>
    <t>시작날짜에서 종료날짜가지의 해당년수를 반환</t>
    <phoneticPr fontId="18" type="noConversion"/>
  </si>
  <si>
    <t>=DATEDIF("시작날짜","종료날짜","M")</t>
    <phoneticPr fontId="18" type="noConversion"/>
  </si>
  <si>
    <t>시작날짜에서 종료날짜가지의 해당월수를 반환</t>
    <phoneticPr fontId="18" type="noConversion"/>
  </si>
  <si>
    <t>=DATEDIF("시작날짜","종료날짜","D")</t>
    <phoneticPr fontId="18" type="noConversion"/>
  </si>
  <si>
    <t>시작날짜에서 종료날짜가지의 해당일수를 반환</t>
    <phoneticPr fontId="18" type="noConversion"/>
  </si>
  <si>
    <t xml:space="preserve"> 함수 배우기</t>
    <phoneticPr fontId="18" type="noConversion"/>
  </si>
  <si>
    <t>=SUM(범위)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</si>
  <si>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</si>
  <si>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</si>
  <si>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</si>
  <si>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</si>
  <si>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</si>
  <si>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</si>
  <si>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</si>
  <si>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</si>
  <si>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</si>
  <si>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</si>
  <si>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</si>
  <si>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</si>
  <si>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</si>
  <si>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</si>
  <si>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</si>
  <si>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</si>
  <si>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</si>
  <si>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</si>
  <si>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</si>
  <si>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</si>
  <si>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</si>
  <si>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</si>
  <si>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=TRUNC(인수,자릿수)</t>
    <phoneticPr fontId="18" type="noConversion"/>
  </si>
  <si>
    <t>인수를 지정한 자리수까지만 나타냄</t>
    <phoneticPr fontId="18" type="noConversion"/>
  </si>
  <si>
    <t>=INT(인수)</t>
    <phoneticPr fontId="18" type="noConversion"/>
  </si>
  <si>
    <t>소수점이하를 버리고 가장 가까운 정수로 내림</t>
    <phoneticPr fontId="18" type="noConversion"/>
  </si>
  <si>
    <t>=ABS(인수)</t>
    <phoneticPr fontId="18" type="noConversion"/>
  </si>
  <si>
    <t xml:space="preserve">인수을 절대값 </t>
    <phoneticPr fontId="18" type="noConversion"/>
  </si>
  <si>
    <t>=POWER(밑수,인수)</t>
    <phoneticPr fontId="18" type="noConversion"/>
  </si>
  <si>
    <t>밑수를 인수만큼 거듭제곱</t>
    <phoneticPr fontId="18" type="noConversion"/>
  </si>
  <si>
    <t>=MOD(인수,제수)</t>
    <phoneticPr fontId="18" type="noConversion"/>
  </si>
  <si>
    <t xml:space="preserve">인수를 제수로 나눈 나머지 </t>
    <phoneticPr fontId="18" type="noConversion"/>
  </si>
  <si>
    <t>=RANK(순위구할데이타,참조영역(절대주소),순위결정방법)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</si>
  <si>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</si>
  <si>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</si>
  <si>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</si>
  <si>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</si>
  <si>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</si>
  <si>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</si>
  <si>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</si>
  <si>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=LEFT(텍스트,N)</t>
    <phoneticPr fontId="18" type="noConversion"/>
  </si>
  <si>
    <t>텍스트를 왼쪽에서 N개 만큼 추출</t>
    <phoneticPr fontId="18" type="noConversion"/>
  </si>
  <si>
    <t>=RIGHT(텍스트,N)</t>
    <phoneticPr fontId="18" type="noConversion"/>
  </si>
  <si>
    <t>텍스트를 오른쪽에서 N개 만큼 추출</t>
    <phoneticPr fontId="18" type="noConversion"/>
  </si>
  <si>
    <t>=MID(텍스트,추출시작위치(M),N)</t>
    <phoneticPr fontId="18" type="noConversion"/>
  </si>
  <si>
    <t>텍스트를 M에서 N개 만큼 추출</t>
    <phoneticPr fontId="18" type="noConversion"/>
  </si>
  <si>
    <t>=LOWER(텍스트)</t>
    <phoneticPr fontId="18" type="noConversion"/>
  </si>
  <si>
    <t>대문자를 소문자로 변경</t>
    <phoneticPr fontId="18" type="noConversion"/>
  </si>
  <si>
    <t>=UPPER(텍스트)</t>
    <phoneticPr fontId="18" type="noConversion"/>
  </si>
  <si>
    <t>소문자를 대문자로 변경</t>
    <phoneticPr fontId="18" type="noConversion"/>
  </si>
  <si>
    <t>=PROPER(텍스트)</t>
    <phoneticPr fontId="18" type="noConversion"/>
  </si>
  <si>
    <t>단어의 첫번째 문자 대문자, 나머지 소문자로</t>
    <phoneticPr fontId="18" type="noConversion"/>
  </si>
  <si>
    <t>=LEN(텍스트)</t>
    <phoneticPr fontId="18" type="noConversion"/>
  </si>
  <si>
    <t>텍스트의 길이(문자수)</t>
    <phoneticPr fontId="18" type="noConversion"/>
  </si>
  <si>
    <t>=TRIM(텍스트)</t>
    <phoneticPr fontId="18" type="noConversion"/>
  </si>
  <si>
    <t>텍스트의 불필요한 여백 제거</t>
    <phoneticPr fontId="18" type="noConversion"/>
  </si>
  <si>
    <t>=TEXT(데이터,표시형식)</t>
    <phoneticPr fontId="18" type="noConversion"/>
  </si>
  <si>
    <t>데이터을 표시형식으로 나타내기</t>
    <phoneticPr fontId="18" type="noConversion"/>
  </si>
  <si>
    <t>=VLOOKUP(데이타추출기준(M),데이타테이블범위(절대주소),구하려는데이터의위치(N),데이터정확도)</t>
    <phoneticPr fontId="18" type="noConversion"/>
  </si>
  <si>
    <t>=HLOOKUP(데이타추출기준,데이타테이블범위(절대주소),구하려는데이터의위치,데이터정확도)</t>
    <phoneticPr fontId="18" type="noConversion"/>
  </si>
  <si>
    <t>장 동 건     (인)</t>
    <phoneticPr fontId="18" type="noConversion"/>
  </si>
  <si>
    <t>대 표 이 사 :</t>
    <phoneticPr fontId="18" type="noConversion"/>
  </si>
  <si>
    <t>㈜ 문구나라</t>
    <phoneticPr fontId="18" type="noConversion"/>
  </si>
  <si>
    <t>회   사   명 :</t>
    <phoneticPr fontId="18" type="noConversion"/>
  </si>
  <si>
    <t>제주특별자치도 서귀포시 녹낭길 120번지</t>
    <phoneticPr fontId="18" type="noConversion"/>
  </si>
  <si>
    <t>주         소 :</t>
    <phoneticPr fontId="18" type="noConversion"/>
  </si>
  <si>
    <t>제  출  용</t>
    <phoneticPr fontId="18" type="noConversion"/>
  </si>
  <si>
    <t>용     도 :</t>
    <phoneticPr fontId="18" type="noConversion"/>
  </si>
  <si>
    <t>="상기인은 "&amp;TEXT(C9,"yyyy년 m월 d일")&amp;" 당사에 입사하여 현재 재직중에 있음을 증명합니다."</t>
    <phoneticPr fontId="18" type="noConversion"/>
  </si>
  <si>
    <t xml:space="preserve"> 부터</t>
    <phoneticPr fontId="18" type="noConversion"/>
  </si>
  <si>
    <t>기     간 :</t>
    <phoneticPr fontId="18" type="noConversion"/>
  </si>
  <si>
    <t>직     위 :</t>
    <phoneticPr fontId="18" type="noConversion"/>
  </si>
  <si>
    <t>소     속 :</t>
    <phoneticPr fontId="18" type="noConversion"/>
  </si>
  <si>
    <t>주     소 :</t>
    <phoneticPr fontId="18" type="noConversion"/>
  </si>
  <si>
    <t>주민등록번호 :</t>
    <phoneticPr fontId="18" type="noConversion"/>
  </si>
  <si>
    <t>성     명 :</t>
    <phoneticPr fontId="18" type="noConversion"/>
  </si>
  <si>
    <t>재 직 증 명 서</t>
    <phoneticPr fontId="18" type="noConversion"/>
  </si>
  <si>
    <t>사번 입력 :</t>
    <phoneticPr fontId="18" type="noConversion"/>
  </si>
  <si>
    <t>인원</t>
    <phoneticPr fontId="18" type="noConversion"/>
  </si>
  <si>
    <t>성별</t>
    <phoneticPr fontId="18" type="noConversion"/>
  </si>
  <si>
    <t>소속</t>
    <phoneticPr fontId="18" type="noConversion"/>
  </si>
  <si>
    <t>경기도 성남시 분당구 분당동 3474</t>
    <phoneticPr fontId="18" type="noConversion"/>
  </si>
  <si>
    <t>황석영</t>
    <phoneticPr fontId="18" type="noConversion"/>
  </si>
  <si>
    <t>채연희</t>
    <phoneticPr fontId="18" type="noConversion"/>
  </si>
  <si>
    <t>최은지</t>
    <phoneticPr fontId="18" type="noConversion"/>
  </si>
  <si>
    <t>서울특별시 강서구 방화동 212</t>
    <phoneticPr fontId="18" type="noConversion"/>
  </si>
  <si>
    <t>오태호</t>
    <phoneticPr fontId="18" type="noConversion"/>
  </si>
  <si>
    <t>김형식</t>
    <phoneticPr fontId="18" type="noConversion"/>
  </si>
  <si>
    <t>경기도 고양시 일산구 일산동 12</t>
    <phoneticPr fontId="18" type="noConversion"/>
  </si>
  <si>
    <t>송도순</t>
    <phoneticPr fontId="18" type="noConversion"/>
  </si>
  <si>
    <t>서울특별시 서초구 서초동 115</t>
    <phoneticPr fontId="18" type="noConversion"/>
  </si>
  <si>
    <t>안태희</t>
    <phoneticPr fontId="18" type="noConversion"/>
  </si>
  <si>
    <t>김석구</t>
    <phoneticPr fontId="18" type="noConversion"/>
  </si>
  <si>
    <t>전성옥</t>
    <phoneticPr fontId="18" type="noConversion"/>
  </si>
  <si>
    <t>서울특별시 중랑구 상봉동 426</t>
    <phoneticPr fontId="18" type="noConversion"/>
  </si>
  <si>
    <t>엄희숙</t>
    <phoneticPr fontId="18" type="noConversion"/>
  </si>
  <si>
    <t>서울특별시 강서구 방화동 55</t>
    <phoneticPr fontId="18" type="noConversion"/>
  </si>
  <si>
    <t>박은영</t>
    <phoneticPr fontId="18" type="noConversion"/>
  </si>
  <si>
    <t>이철희</t>
    <phoneticPr fontId="18" type="noConversion"/>
  </si>
  <si>
    <t>서울특별시 도봉구 창동 742</t>
    <phoneticPr fontId="18" type="noConversion"/>
  </si>
  <si>
    <t>서만복</t>
    <phoneticPr fontId="18" type="noConversion"/>
  </si>
  <si>
    <t>서울특별시 성북구 길음동 164</t>
    <phoneticPr fontId="18" type="noConversion"/>
  </si>
  <si>
    <t>이솔희</t>
    <phoneticPr fontId="18" type="noConversion"/>
  </si>
  <si>
    <t>경기도 고양시 일산구 일산동 847</t>
    <phoneticPr fontId="18" type="noConversion"/>
  </si>
  <si>
    <t>은예영</t>
    <phoneticPr fontId="18" type="noConversion"/>
  </si>
  <si>
    <t>양희은</t>
    <phoneticPr fontId="18" type="noConversion"/>
  </si>
  <si>
    <t>서울특별시 서초구 서초동 103</t>
    <phoneticPr fontId="18" type="noConversion"/>
  </si>
  <si>
    <t>은지원</t>
    <phoneticPr fontId="18" type="noConversion"/>
  </si>
  <si>
    <t>서울특별시 도봉구 방학동 777</t>
    <phoneticPr fontId="18" type="noConversion"/>
  </si>
  <si>
    <t>배철수</t>
    <phoneticPr fontId="18" type="noConversion"/>
  </si>
  <si>
    <t>경기도 성남시 분당구 분당동 34</t>
    <phoneticPr fontId="18" type="noConversion"/>
  </si>
  <si>
    <t>강태평</t>
    <phoneticPr fontId="18" type="noConversion"/>
  </si>
  <si>
    <t>서울특별시 은평구 신사동 200</t>
    <phoneticPr fontId="18" type="noConversion"/>
  </si>
  <si>
    <t>김순정</t>
    <phoneticPr fontId="18" type="noConversion"/>
  </si>
  <si>
    <t>배태욱</t>
    <phoneticPr fontId="18" type="noConversion"/>
  </si>
  <si>
    <t>서울특별시 중랑구 상봉동 87</t>
    <phoneticPr fontId="18" type="noConversion"/>
  </si>
  <si>
    <t>김경민</t>
    <phoneticPr fontId="18" type="noConversion"/>
  </si>
  <si>
    <t>배한성</t>
    <phoneticPr fontId="18" type="noConversion"/>
  </si>
  <si>
    <t>경기도 고양시 일산구 일산동 526</t>
    <phoneticPr fontId="18" type="noConversion"/>
  </si>
  <si>
    <t>황의찬</t>
    <phoneticPr fontId="18" type="noConversion"/>
  </si>
  <si>
    <t>유진하</t>
    <phoneticPr fontId="18" type="noConversion"/>
  </si>
  <si>
    <t>KR-001</t>
    <phoneticPr fontId="18" type="noConversion"/>
  </si>
  <si>
    <t>근무년수</t>
    <phoneticPr fontId="18" type="noConversion"/>
  </si>
  <si>
    <t>입사일</t>
    <phoneticPr fontId="18" type="noConversion"/>
  </si>
  <si>
    <t>직위</t>
    <phoneticPr fontId="18" type="noConversion"/>
  </si>
  <si>
    <t>주소</t>
    <phoneticPr fontId="18" type="noConversion"/>
  </si>
  <si>
    <t>주민등록번호</t>
    <phoneticPr fontId="18" type="noConversion"/>
  </si>
  <si>
    <t>성명</t>
    <phoneticPr fontId="18" type="noConversion"/>
  </si>
  <si>
    <t>사번</t>
    <phoneticPr fontId="18" type="noConversion"/>
  </si>
  <si>
    <t>성명</t>
    <phoneticPr fontId="18" type="noConversion"/>
  </si>
  <si>
    <t>강민철</t>
    <phoneticPr fontId="18" type="noConversion"/>
  </si>
  <si>
    <t>고미영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</si>
  <si>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</si>
  <si>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</si>
  <si>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</si>
  <si>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</si>
  <si>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</si>
  <si>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</si>
  <si>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</si>
  <si>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</si>
  <si>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성명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</si>
  <si>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</si>
  <si>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</si>
  <si>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</si>
  <si>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총점</t>
    <phoneticPr fontId="18" type="noConversion"/>
  </si>
  <si>
    <t>요일</t>
    <phoneticPr fontId="1" type="noConversion"/>
  </si>
  <si>
    <t>판매금액 : 수량 * 단가</t>
    <phoneticPr fontId="1" type="noConversion"/>
  </si>
  <si>
    <t>중복레코드 찾기</t>
    <phoneticPr fontId="1" type="noConversion"/>
  </si>
  <si>
    <t>=RANK(순위구할데이타,참조영역(절대주소),순위결정방법)</t>
    <phoneticPr fontId="18" type="noConversion"/>
  </si>
  <si>
    <t>셀서식 - 사용자 지정</t>
    <phoneticPr fontId="18" type="noConversion"/>
  </si>
  <si>
    <t>순번</t>
    <phoneticPr fontId="18" type="noConversion"/>
  </si>
  <si>
    <t>개</t>
    <phoneticPr fontId="18" type="noConversion"/>
  </si>
  <si>
    <t>BOX</t>
    <phoneticPr fontId="18" type="noConversion"/>
  </si>
  <si>
    <t>원</t>
    <phoneticPr fontId="18" type="noConversion"/>
  </si>
  <si>
    <t>천원</t>
    <phoneticPr fontId="18" type="noConversion"/>
  </si>
  <si>
    <t>백만원</t>
    <phoneticPr fontId="18" type="noConversion"/>
  </si>
  <si>
    <t>억원</t>
    <phoneticPr fontId="18" type="noConversion"/>
  </si>
  <si>
    <t>소수자리수맞춤</t>
    <phoneticPr fontId="18" type="noConversion"/>
  </si>
  <si>
    <t>분수자리수맞춤</t>
    <phoneticPr fontId="18" type="noConversion"/>
  </si>
  <si>
    <t>0*-</t>
    <phoneticPr fontId="18" type="noConversion"/>
  </si>
  <si>
    <t>순번</t>
  </si>
  <si>
    <t>개</t>
  </si>
  <si>
    <t>BOX</t>
  </si>
  <si>
    <t>원</t>
  </si>
  <si>
    <t>천원</t>
  </si>
  <si>
    <t>백만원</t>
  </si>
  <si>
    <t>억원</t>
  </si>
  <si>
    <t>소수자리수맞춤</t>
  </si>
  <si>
    <t>분수자리수맞춤</t>
  </si>
  <si>
    <t>0*-</t>
  </si>
  <si>
    <r>
      <t>#과</t>
    </r>
    <r>
      <rPr>
        <sz val="11"/>
        <color theme="1"/>
        <rFont val="맑은 고딕"/>
        <family val="2"/>
        <charset val="129"/>
        <scheme val="minor"/>
      </rPr>
      <t xml:space="preserve"> 0 차이</t>
    </r>
    <phoneticPr fontId="18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</si>
  <si>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</si>
  <si>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</si>
  <si>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</si>
  <si>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▣ 텍스트 함수</t>
    <phoneticPr fontId="18" type="noConversion"/>
  </si>
  <si>
    <t>텍수트를 왼쪽에서 N개 만큼 추출</t>
    <phoneticPr fontId="18" type="noConversion"/>
  </si>
  <si>
    <t>텍수트를 오른쪽에서 N개 만큼 추출</t>
    <phoneticPr fontId="18" type="noConversion"/>
  </si>
  <si>
    <t>텍수트를 M에서 N개 만큼 추출</t>
    <phoneticPr fontId="18" type="noConversion"/>
  </si>
  <si>
    <t>=DOLLAR(인수,소수자릿수)</t>
    <phoneticPr fontId="18" type="noConversion"/>
  </si>
  <si>
    <t>인수를 지정한 소수자릿수의 달러표식형식을 적용한 텍스트로 변환</t>
    <phoneticPr fontId="18" type="noConversion"/>
  </si>
  <si>
    <t>=EXACT(인수1,인수2)</t>
    <phoneticPr fontId="18" type="noConversion"/>
  </si>
  <si>
    <t xml:space="preserve">두개의 인수가 같으면 TRUE 다르면 FALSE  </t>
    <phoneticPr fontId="18" type="noConversion"/>
  </si>
  <si>
    <t>=REPLACE(텍스트,시작위치,바꿀문자개수,새텍스트)</t>
    <phoneticPr fontId="18" type="noConversion"/>
  </si>
  <si>
    <t>텍스트를 새로운 텍스트로 변환</t>
    <phoneticPr fontId="18" type="noConversion"/>
  </si>
  <si>
    <t>텍스트의 불필요한공백 제거</t>
    <phoneticPr fontId="18" type="noConversion"/>
  </si>
  <si>
    <t>=WON(인수,소수자리수)</t>
    <phoneticPr fontId="18" type="noConversion"/>
  </si>
  <si>
    <t>인수를 지정한 소수자릿수의 원화표식형식을 적용한 텍스트로 변환</t>
    <phoneticPr fontId="18" type="noConversion"/>
  </si>
  <si>
    <t>▣ 날짜 · 시간 함수</t>
    <phoneticPr fontId="18" type="noConversion"/>
  </si>
  <si>
    <t>=DATE(인수1,인수2,인수3)</t>
    <phoneticPr fontId="18" type="noConversion"/>
  </si>
  <si>
    <t>인수를 순서대로 년,월,일로 반환</t>
    <phoneticPr fontId="18" type="noConversion"/>
  </si>
  <si>
    <t>=DAY(날짜)</t>
    <phoneticPr fontId="18" type="noConversion"/>
  </si>
  <si>
    <t>날짜에서 날짜만 반환</t>
    <phoneticPr fontId="18" type="noConversion"/>
  </si>
  <si>
    <t>=MONTH(날짜)</t>
    <phoneticPr fontId="18" type="noConversion"/>
  </si>
  <si>
    <t>날짜에서 달만 반환</t>
    <phoneticPr fontId="18" type="noConversion"/>
  </si>
  <si>
    <t>=YEAR(날짜)</t>
    <phoneticPr fontId="18" type="noConversion"/>
  </si>
  <si>
    <t>날짜에서 년만 반환</t>
    <phoneticPr fontId="18" type="noConversion"/>
  </si>
  <si>
    <t>=HOUR(시간)</t>
    <phoneticPr fontId="18" type="noConversion"/>
  </si>
  <si>
    <t>시간에서 시만 반환</t>
    <phoneticPr fontId="18" type="noConversion"/>
  </si>
  <si>
    <t>=MINUTE(시간)</t>
    <phoneticPr fontId="18" type="noConversion"/>
  </si>
  <si>
    <t>시간에서 분만 반환</t>
    <phoneticPr fontId="18" type="noConversion"/>
  </si>
  <si>
    <t>=SECOND(시간)</t>
    <phoneticPr fontId="18" type="noConversion"/>
  </si>
  <si>
    <t>시간에서 초만 반환</t>
    <phoneticPr fontId="18" type="noConversion"/>
  </si>
  <si>
    <t>현재의 날짜와 시간을 반환</t>
    <phoneticPr fontId="18" type="noConversion"/>
  </si>
  <si>
    <t>현재의 날짜를 반환</t>
    <phoneticPr fontId="18" type="noConversion"/>
  </si>
  <si>
    <t>=WEEKDAY(날짜)</t>
    <phoneticPr fontId="18" type="noConversion"/>
  </si>
  <si>
    <t>요일을 1~7까지의 숫자로 반환</t>
    <phoneticPr fontId="18" type="noConversion"/>
  </si>
  <si>
    <t>[표1] 귤판매현황</t>
    <phoneticPr fontId="18" type="noConversion"/>
  </si>
  <si>
    <t>(단위:톤)</t>
    <phoneticPr fontId="18" type="noConversion"/>
  </si>
  <si>
    <t>2004년</t>
    <phoneticPr fontId="18" type="noConversion"/>
  </si>
  <si>
    <t>2005년</t>
    <phoneticPr fontId="18" type="noConversion"/>
  </si>
  <si>
    <t>2006년</t>
    <phoneticPr fontId="18" type="noConversion"/>
  </si>
  <si>
    <t>조생귤</t>
    <phoneticPr fontId="18" type="noConversion"/>
  </si>
  <si>
    <t>한라봉</t>
    <phoneticPr fontId="18" type="noConversion"/>
  </si>
  <si>
    <t>천혜향</t>
    <phoneticPr fontId="18" type="noConversion"/>
  </si>
  <si>
    <t>합   계</t>
    <phoneticPr fontId="18" type="noConversion"/>
  </si>
  <si>
    <t>[표1] 전자제품 수출 현황</t>
    <phoneticPr fontId="18" type="noConversion"/>
  </si>
  <si>
    <t>수량비</t>
    <phoneticPr fontId="18" type="noConversion"/>
  </si>
  <si>
    <t>금액비</t>
    <phoneticPr fontId="18" type="noConversion"/>
  </si>
  <si>
    <t>DRAM</t>
    <phoneticPr fontId="18" type="noConversion"/>
  </si>
  <si>
    <t>LCD TV</t>
    <phoneticPr fontId="18" type="noConversion"/>
  </si>
  <si>
    <t>에어컨</t>
    <phoneticPr fontId="18" type="noConversion"/>
  </si>
  <si>
    <t>드럼세탁기</t>
    <phoneticPr fontId="18" type="noConversion"/>
  </si>
  <si>
    <t>가스렌지</t>
    <phoneticPr fontId="18" type="noConversion"/>
  </si>
  <si>
    <t>핸드폰</t>
    <phoneticPr fontId="18" type="noConversion"/>
  </si>
  <si>
    <t>PDP</t>
    <phoneticPr fontId="18" type="noConversion"/>
  </si>
  <si>
    <t>제품사용 설문조사 결과</t>
    <phoneticPr fontId="18" type="noConversion"/>
  </si>
  <si>
    <t>항목</t>
    <phoneticPr fontId="18" type="noConversion"/>
  </si>
  <si>
    <t>개수</t>
    <phoneticPr fontId="18" type="noConversion"/>
  </si>
  <si>
    <t>비율</t>
    <phoneticPr fontId="18" type="noConversion"/>
  </si>
  <si>
    <t>매우좋다</t>
    <phoneticPr fontId="18" type="noConversion"/>
  </si>
  <si>
    <t>좋다</t>
    <phoneticPr fontId="18" type="noConversion"/>
  </si>
  <si>
    <t>보통이다</t>
    <phoneticPr fontId="18" type="noConversion"/>
  </si>
  <si>
    <t>나쁘다</t>
    <phoneticPr fontId="18" type="noConversion"/>
  </si>
  <si>
    <t>매우나쁘다</t>
    <phoneticPr fontId="18" type="noConversion"/>
  </si>
  <si>
    <t>사과 1개 값</t>
    <phoneticPr fontId="18" type="noConversion"/>
  </si>
  <si>
    <t>사과 수량</t>
    <phoneticPr fontId="18" type="noConversion"/>
  </si>
  <si>
    <t xml:space="preserve"> 인형 단가</t>
    <phoneticPr fontId="18" type="noConversion"/>
  </si>
  <si>
    <t>수량</t>
    <phoneticPr fontId="18" type="noConversion"/>
  </si>
  <si>
    <t>인형 가격</t>
    <phoneticPr fontId="18" type="noConversion"/>
  </si>
  <si>
    <t>사과 5개 값</t>
    <phoneticPr fontId="18" type="noConversion"/>
  </si>
  <si>
    <t>밀가루(1kg)</t>
    <phoneticPr fontId="18" type="noConversion"/>
  </si>
  <si>
    <t>핫도그 수량</t>
    <phoneticPr fontId="18" type="noConversion"/>
  </si>
  <si>
    <t>핫도그</t>
    <phoneticPr fontId="18" type="noConversion"/>
  </si>
  <si>
    <t>배 1개 값</t>
    <phoneticPr fontId="18" type="noConversion"/>
  </si>
  <si>
    <t>배 수량</t>
    <phoneticPr fontId="18" type="noConversion"/>
  </si>
  <si>
    <t>밀가루(kg)</t>
    <phoneticPr fontId="18" type="noConversion"/>
  </si>
  <si>
    <t>배 3개 값</t>
    <phoneticPr fontId="18" type="noConversion"/>
  </si>
  <si>
    <t>융자금</t>
    <phoneticPr fontId="18" type="noConversion"/>
  </si>
  <si>
    <t>이율</t>
    <phoneticPr fontId="18" type="noConversion"/>
  </si>
  <si>
    <t>기간(월)</t>
    <phoneticPr fontId="18" type="noConversion"/>
  </si>
  <si>
    <t>무쏘스포츠</t>
    <phoneticPr fontId="18" type="noConversion"/>
  </si>
  <si>
    <t>기본형</t>
    <phoneticPr fontId="18" type="noConversion"/>
  </si>
  <si>
    <t>고급형</t>
    <phoneticPr fontId="18" type="noConversion"/>
  </si>
  <si>
    <t>기간(년)</t>
    <phoneticPr fontId="18" type="noConversion"/>
  </si>
  <si>
    <t>총계</t>
    <phoneticPr fontId="18" type="noConversion"/>
  </si>
  <si>
    <t>여</t>
    <phoneticPr fontId="18" type="noConversion"/>
  </si>
  <si>
    <t>김정애</t>
    <phoneticPr fontId="18" type="noConversion"/>
  </si>
  <si>
    <t>사원</t>
    <phoneticPr fontId="18" type="noConversion"/>
  </si>
  <si>
    <t>총무팀</t>
    <phoneticPr fontId="18" type="noConversion"/>
  </si>
  <si>
    <t>남</t>
    <phoneticPr fontId="18" type="noConversion"/>
  </si>
  <si>
    <t>김인자</t>
    <phoneticPr fontId="18" type="noConversion"/>
  </si>
  <si>
    <t>대리</t>
    <phoneticPr fontId="18" type="noConversion"/>
  </si>
  <si>
    <t>인사팀</t>
    <phoneticPr fontId="18" type="noConversion"/>
  </si>
  <si>
    <t>고수미</t>
    <phoneticPr fontId="18" type="noConversion"/>
  </si>
  <si>
    <t>기획팀</t>
    <phoneticPr fontId="18" type="noConversion"/>
  </si>
  <si>
    <t>사장</t>
    <phoneticPr fontId="18" type="noConversion"/>
  </si>
  <si>
    <t>관리팀</t>
    <phoneticPr fontId="18" type="noConversion"/>
  </si>
  <si>
    <t>남</t>
    <phoneticPr fontId="18" type="noConversion"/>
  </si>
  <si>
    <t>최동석</t>
    <phoneticPr fontId="18" type="noConversion"/>
  </si>
  <si>
    <t>이사</t>
    <phoneticPr fontId="18" type="noConversion"/>
  </si>
  <si>
    <t>구창모</t>
    <phoneticPr fontId="18" type="noConversion"/>
  </si>
  <si>
    <t>과장</t>
    <phoneticPr fontId="18" type="noConversion"/>
  </si>
  <si>
    <t>총무팀</t>
    <phoneticPr fontId="18" type="noConversion"/>
  </si>
  <si>
    <t>여</t>
    <phoneticPr fontId="18" type="noConversion"/>
  </si>
  <si>
    <t>진동국</t>
    <phoneticPr fontId="18" type="noConversion"/>
  </si>
  <si>
    <t>대리</t>
    <phoneticPr fontId="18" type="noConversion"/>
  </si>
  <si>
    <t>인사팀</t>
    <phoneticPr fontId="18" type="noConversion"/>
  </si>
  <si>
    <t>김연자</t>
    <phoneticPr fontId="18" type="noConversion"/>
  </si>
  <si>
    <t>사원</t>
    <phoneticPr fontId="18" type="noConversion"/>
  </si>
  <si>
    <t>기획팀</t>
    <phoneticPr fontId="18" type="noConversion"/>
  </si>
  <si>
    <t>김동진</t>
    <phoneticPr fontId="18" type="noConversion"/>
  </si>
  <si>
    <t>양정미</t>
    <phoneticPr fontId="18" type="noConversion"/>
  </si>
  <si>
    <t>부장</t>
    <phoneticPr fontId="18" type="noConversion"/>
  </si>
  <si>
    <t>박진성</t>
    <phoneticPr fontId="18" type="noConversion"/>
  </si>
  <si>
    <t>고민정</t>
    <phoneticPr fontId="18" type="noConversion"/>
  </si>
  <si>
    <t>장나식</t>
    <phoneticPr fontId="18" type="noConversion"/>
  </si>
  <si>
    <t>사원</t>
    <phoneticPr fontId="18" type="noConversion"/>
  </si>
  <si>
    <t>총무팀</t>
    <phoneticPr fontId="18" type="noConversion"/>
  </si>
  <si>
    <t>여</t>
    <phoneticPr fontId="18" type="noConversion"/>
  </si>
  <si>
    <t>유상민</t>
    <phoneticPr fontId="18" type="noConversion"/>
  </si>
  <si>
    <t>과장</t>
    <phoneticPr fontId="18" type="noConversion"/>
  </si>
  <si>
    <t>인사팀</t>
    <phoneticPr fontId="18" type="noConversion"/>
  </si>
  <si>
    <t>남</t>
    <phoneticPr fontId="18" type="noConversion"/>
  </si>
  <si>
    <t>장세일</t>
    <phoneticPr fontId="18" type="noConversion"/>
  </si>
  <si>
    <t>부장</t>
    <phoneticPr fontId="18" type="noConversion"/>
  </si>
  <si>
    <t>지급액</t>
    <phoneticPr fontId="18" type="noConversion"/>
  </si>
  <si>
    <t>세금</t>
    <phoneticPr fontId="18" type="noConversion"/>
  </si>
  <si>
    <t>기본급</t>
    <phoneticPr fontId="18" type="noConversion"/>
  </si>
  <si>
    <t>성별</t>
    <phoneticPr fontId="18" type="noConversion"/>
  </si>
  <si>
    <t>성명</t>
    <phoneticPr fontId="18" type="noConversion"/>
  </si>
  <si>
    <t>직위</t>
    <phoneticPr fontId="18" type="noConversion"/>
  </si>
  <si>
    <t>부서명</t>
    <phoneticPr fontId="18" type="noConversion"/>
  </si>
  <si>
    <t>동진산업 급여관리</t>
    <phoneticPr fontId="18" type="noConversion"/>
  </si>
  <si>
    <t>양호</t>
    <phoneticPr fontId="18" type="noConversion"/>
  </si>
  <si>
    <t>DDR2</t>
    <phoneticPr fontId="18" type="noConversion"/>
  </si>
  <si>
    <t>Z109</t>
    <phoneticPr fontId="18" type="noConversion"/>
  </si>
  <si>
    <t>생산3팀</t>
    <phoneticPr fontId="18" type="noConversion"/>
  </si>
  <si>
    <t>불량</t>
    <phoneticPr fontId="18" type="noConversion"/>
  </si>
  <si>
    <t>하드디스크</t>
    <phoneticPr fontId="18" type="noConversion"/>
  </si>
  <si>
    <t>랜카드</t>
    <phoneticPr fontId="18" type="noConversion"/>
  </si>
  <si>
    <t>양호</t>
    <phoneticPr fontId="18" type="noConversion"/>
  </si>
  <si>
    <t>SDRAM</t>
    <phoneticPr fontId="18" type="noConversion"/>
  </si>
  <si>
    <t>사운드카드</t>
    <phoneticPr fontId="18" type="noConversion"/>
  </si>
  <si>
    <t>인터페이스</t>
    <phoneticPr fontId="18" type="noConversion"/>
  </si>
  <si>
    <t>생산2팀</t>
    <phoneticPr fontId="18" type="noConversion"/>
  </si>
  <si>
    <t>파워서플라이</t>
    <phoneticPr fontId="18" type="noConversion"/>
  </si>
  <si>
    <t>CPU</t>
    <phoneticPr fontId="18" type="noConversion"/>
  </si>
  <si>
    <t>그래픽카드</t>
    <phoneticPr fontId="18" type="noConversion"/>
  </si>
  <si>
    <t>Z101</t>
    <phoneticPr fontId="18" type="noConversion"/>
  </si>
  <si>
    <t>DDR2</t>
    <phoneticPr fontId="18" type="noConversion"/>
  </si>
  <si>
    <t>생산1팀</t>
    <phoneticPr fontId="18" type="noConversion"/>
  </si>
  <si>
    <t>비고</t>
    <phoneticPr fontId="18" type="noConversion"/>
  </si>
  <si>
    <t>실사량</t>
    <phoneticPr fontId="18" type="noConversion"/>
  </si>
  <si>
    <t>재고량</t>
    <phoneticPr fontId="18" type="noConversion"/>
  </si>
  <si>
    <t>상태</t>
    <phoneticPr fontId="18" type="noConversion"/>
  </si>
  <si>
    <t>부품명</t>
    <phoneticPr fontId="18" type="noConversion"/>
  </si>
  <si>
    <t>제품코드</t>
    <phoneticPr fontId="18" type="noConversion"/>
  </si>
  <si>
    <t>부서명</t>
    <phoneticPr fontId="18" type="noConversion"/>
  </si>
  <si>
    <t>작성일자</t>
    <phoneticPr fontId="18" type="noConversion"/>
  </si>
  <si>
    <t>2007.3.2 ~ 2007.3.5</t>
    <phoneticPr fontId="18" type="noConversion"/>
  </si>
  <si>
    <t>실사기간</t>
    <phoneticPr fontId="18" type="noConversion"/>
  </si>
  <si>
    <t>홍길동 外 3명</t>
    <phoneticPr fontId="18" type="noConversion"/>
  </si>
  <si>
    <t>조사원</t>
    <phoneticPr fontId="18" type="noConversion"/>
  </si>
  <si>
    <t>자재 관리팀</t>
    <phoneticPr fontId="18" type="noConversion"/>
  </si>
  <si>
    <t>실사부서</t>
    <phoneticPr fontId="18" type="noConversion"/>
  </si>
  <si>
    <t>자재 관리 현황</t>
    <phoneticPr fontId="18" type="noConversion"/>
  </si>
  <si>
    <t>보급형</t>
    <phoneticPr fontId="18" type="noConversion"/>
  </si>
  <si>
    <t>일반형</t>
    <phoneticPr fontId="18" type="noConversion"/>
  </si>
  <si>
    <t>특급형</t>
    <phoneticPr fontId="18" type="noConversion"/>
  </si>
  <si>
    <t>할인율 인하</t>
    <phoneticPr fontId="18" type="noConversion"/>
  </si>
  <si>
    <t>할인율 인상</t>
    <phoneticPr fontId="18" type="noConversion"/>
  </si>
  <si>
    <t>할인율</t>
  </si>
  <si>
    <t>총청구액</t>
    <phoneticPr fontId="18" type="noConversion"/>
  </si>
  <si>
    <t>곽인정</t>
  </si>
  <si>
    <t>장은지</t>
  </si>
  <si>
    <t>표인종</t>
  </si>
  <si>
    <t>이상호</t>
  </si>
  <si>
    <t>심희수</t>
    <phoneticPr fontId="18" type="noConversion"/>
  </si>
  <si>
    <t>추인혜</t>
  </si>
  <si>
    <t>강대수</t>
  </si>
  <si>
    <t>최용준</t>
  </si>
  <si>
    <t>박종수</t>
  </si>
  <si>
    <t>청구액</t>
  </si>
  <si>
    <t>부가세</t>
    <phoneticPr fontId="18" type="noConversion"/>
  </si>
  <si>
    <t>장비임대료</t>
    <phoneticPr fontId="18" type="noConversion"/>
  </si>
  <si>
    <t>계약기간</t>
    <phoneticPr fontId="18" type="noConversion"/>
  </si>
  <si>
    <t>할인료</t>
    <phoneticPr fontId="18" type="noConversion"/>
  </si>
  <si>
    <t>기본료</t>
    <phoneticPr fontId="18" type="noConversion"/>
  </si>
  <si>
    <t>종류</t>
    <phoneticPr fontId="18" type="noConversion"/>
  </si>
  <si>
    <t>가입자</t>
    <phoneticPr fontId="18" type="noConversion"/>
  </si>
  <si>
    <t>사원급여명세표</t>
    <phoneticPr fontId="18" type="noConversion"/>
  </si>
  <si>
    <t>사원번호</t>
    <phoneticPr fontId="18" type="noConversion"/>
  </si>
  <si>
    <t>사원명</t>
    <phoneticPr fontId="18" type="noConversion"/>
  </si>
  <si>
    <t>부서</t>
    <phoneticPr fontId="18" type="noConversion"/>
  </si>
  <si>
    <t>직급</t>
    <phoneticPr fontId="18" type="noConversion"/>
  </si>
  <si>
    <t>기본급</t>
    <phoneticPr fontId="18" type="noConversion"/>
  </si>
  <si>
    <t>가족수</t>
    <phoneticPr fontId="18" type="noConversion"/>
  </si>
  <si>
    <t>업무수당</t>
    <phoneticPr fontId="18" type="noConversion"/>
  </si>
  <si>
    <t>가족수당</t>
    <phoneticPr fontId="18" type="noConversion"/>
  </si>
  <si>
    <t>급여액</t>
    <phoneticPr fontId="18" type="noConversion"/>
  </si>
  <si>
    <t>A1001</t>
    <phoneticPr fontId="18" type="noConversion"/>
  </si>
  <si>
    <t>김유신</t>
    <phoneticPr fontId="18" type="noConversion"/>
  </si>
  <si>
    <t>부장</t>
    <phoneticPr fontId="18" type="noConversion"/>
  </si>
  <si>
    <t>B1001</t>
    <phoneticPr fontId="18" type="noConversion"/>
  </si>
  <si>
    <t>이순신</t>
    <phoneticPr fontId="18" type="noConversion"/>
  </si>
  <si>
    <t>과장</t>
    <phoneticPr fontId="18" type="noConversion"/>
  </si>
  <si>
    <t>C1001</t>
    <phoneticPr fontId="18" type="noConversion"/>
  </si>
  <si>
    <t>한석봉</t>
    <phoneticPr fontId="18" type="noConversion"/>
  </si>
  <si>
    <t>A1002</t>
  </si>
  <si>
    <t>유관순</t>
    <phoneticPr fontId="18" type="noConversion"/>
  </si>
  <si>
    <t>B1002</t>
  </si>
  <si>
    <t>김미현</t>
    <phoneticPr fontId="18" type="noConversion"/>
  </si>
  <si>
    <t>C1002</t>
  </si>
  <si>
    <t>김정희</t>
    <phoneticPr fontId="18" type="noConversion"/>
  </si>
  <si>
    <t>A1003</t>
  </si>
  <si>
    <t>김홍도</t>
    <phoneticPr fontId="18" type="noConversion"/>
  </si>
  <si>
    <t>B1003</t>
  </si>
  <si>
    <t>한정연</t>
    <phoneticPr fontId="18" type="noConversion"/>
  </si>
  <si>
    <t>C1003</t>
  </si>
  <si>
    <t>홍길동</t>
    <phoneticPr fontId="18" type="noConversion"/>
  </si>
  <si>
    <t>A1004</t>
  </si>
  <si>
    <t>B1004</t>
  </si>
  <si>
    <t>C1004</t>
  </si>
  <si>
    <t>A1005</t>
  </si>
  <si>
    <t>B1005</t>
  </si>
  <si>
    <t>C1005</t>
  </si>
  <si>
    <t>A1006</t>
  </si>
  <si>
    <t>B1006</t>
  </si>
  <si>
    <t>C1006</t>
  </si>
  <si>
    <t>A1007</t>
  </si>
  <si>
    <t>김유신</t>
    <phoneticPr fontId="18" type="noConversion"/>
  </si>
  <si>
    <t>B1007</t>
  </si>
  <si>
    <t>이순신</t>
    <phoneticPr fontId="18" type="noConversion"/>
  </si>
  <si>
    <t>C1007</t>
  </si>
  <si>
    <t>한석봉</t>
    <phoneticPr fontId="18" type="noConversion"/>
  </si>
  <si>
    <t>A1008</t>
  </si>
  <si>
    <t>유관순</t>
    <phoneticPr fontId="18" type="noConversion"/>
  </si>
  <si>
    <t>대리</t>
    <phoneticPr fontId="18" type="noConversion"/>
  </si>
  <si>
    <t>B1008</t>
  </si>
  <si>
    <t>김미현</t>
    <phoneticPr fontId="18" type="noConversion"/>
  </si>
  <si>
    <t>C1008</t>
  </si>
  <si>
    <t>김정희</t>
    <phoneticPr fontId="18" type="noConversion"/>
  </si>
  <si>
    <t>A1009</t>
  </si>
  <si>
    <t>김홍도</t>
    <phoneticPr fontId="18" type="noConversion"/>
  </si>
  <si>
    <t>B1009</t>
  </si>
  <si>
    <t>한정연</t>
    <phoneticPr fontId="18" type="noConversion"/>
  </si>
  <si>
    <t>C1009</t>
  </si>
  <si>
    <t>홍길동</t>
    <phoneticPr fontId="18" type="noConversion"/>
  </si>
  <si>
    <t>A1010</t>
  </si>
  <si>
    <t>B1010</t>
  </si>
  <si>
    <t>C1010</t>
  </si>
  <si>
    <t>A1011</t>
  </si>
  <si>
    <t>B1011</t>
  </si>
  <si>
    <t>C1011</t>
  </si>
  <si>
    <t>A1012</t>
  </si>
  <si>
    <t>B1012</t>
  </si>
  <si>
    <t>C1012</t>
  </si>
  <si>
    <t>A1013</t>
  </si>
  <si>
    <t>B1013</t>
  </si>
  <si>
    <t>C1013</t>
  </si>
  <si>
    <t>A1014</t>
  </si>
  <si>
    <t>B1014</t>
  </si>
  <si>
    <t>C1014</t>
  </si>
  <si>
    <t>A1015</t>
  </si>
  <si>
    <t>B1015</t>
  </si>
  <si>
    <t>C1015</t>
  </si>
  <si>
    <t>A1016</t>
  </si>
  <si>
    <t>B1016</t>
  </si>
  <si>
    <t>C1016</t>
  </si>
  <si>
    <t>A1017</t>
  </si>
  <si>
    <t>B1017</t>
  </si>
  <si>
    <t>C1017</t>
  </si>
  <si>
    <t>이순신</t>
    <phoneticPr fontId="18" type="noConversion"/>
  </si>
  <si>
    <t>A1018</t>
  </si>
  <si>
    <t>한석봉</t>
    <phoneticPr fontId="18" type="noConversion"/>
  </si>
  <si>
    <t>B1018</t>
  </si>
  <si>
    <t>유관순</t>
    <phoneticPr fontId="18" type="noConversion"/>
  </si>
  <si>
    <t>C1018</t>
  </si>
  <si>
    <t>김미현</t>
    <phoneticPr fontId="18" type="noConversion"/>
  </si>
  <si>
    <t>A1019</t>
  </si>
  <si>
    <t>김정희</t>
    <phoneticPr fontId="18" type="noConversion"/>
  </si>
  <si>
    <t>B1019</t>
  </si>
  <si>
    <t>김홍도</t>
    <phoneticPr fontId="18" type="noConversion"/>
  </si>
  <si>
    <t>C1019</t>
  </si>
  <si>
    <t>한정연</t>
    <phoneticPr fontId="18" type="noConversion"/>
  </si>
  <si>
    <t>A1020</t>
  </si>
  <si>
    <t>홍길동</t>
    <phoneticPr fontId="18" type="noConversion"/>
  </si>
  <si>
    <t>B1020</t>
  </si>
  <si>
    <t>김유신</t>
    <phoneticPr fontId="18" type="noConversion"/>
  </si>
  <si>
    <t>C1020</t>
  </si>
  <si>
    <t>A1021</t>
  </si>
  <si>
    <t>B1021</t>
  </si>
  <si>
    <t>C1021</t>
  </si>
  <si>
    <t>A1022</t>
  </si>
  <si>
    <t>B1022</t>
  </si>
  <si>
    <t>C1022</t>
  </si>
  <si>
    <t>A1023</t>
  </si>
  <si>
    <t>B1023</t>
  </si>
  <si>
    <t>C1023</t>
  </si>
  <si>
    <t>A1024</t>
  </si>
  <si>
    <t>B1024</t>
  </si>
  <si>
    <t>C1024</t>
  </si>
  <si>
    <t>A1025</t>
  </si>
  <si>
    <t>B1025</t>
  </si>
  <si>
    <t>C1025</t>
  </si>
  <si>
    <t>A1026</t>
  </si>
  <si>
    <t>B1026</t>
  </si>
  <si>
    <t>C1026</t>
  </si>
  <si>
    <t>A1027</t>
  </si>
  <si>
    <t>B1027</t>
  </si>
  <si>
    <t>C1027</t>
  </si>
  <si>
    <t>A1028</t>
  </si>
  <si>
    <t>B1028</t>
  </si>
  <si>
    <t>C1028</t>
  </si>
  <si>
    <t>A1029</t>
  </si>
  <si>
    <t>B1029</t>
  </si>
  <si>
    <t>C1029</t>
  </si>
  <si>
    <t>A1030</t>
  </si>
  <si>
    <t>B1030</t>
  </si>
  <si>
    <t>C1030</t>
  </si>
  <si>
    <t>A1031</t>
  </si>
  <si>
    <t>B1031</t>
  </si>
  <si>
    <t>C1031</t>
  </si>
  <si>
    <t>A1032</t>
  </si>
  <si>
    <t>B1032</t>
  </si>
  <si>
    <t>C1032</t>
  </si>
  <si>
    <t>A1033</t>
  </si>
  <si>
    <t>B1033</t>
  </si>
  <si>
    <t>C1033</t>
  </si>
  <si>
    <t>A1034</t>
  </si>
  <si>
    <t>B1034</t>
  </si>
  <si>
    <t>C1034</t>
  </si>
  <si>
    <t>A1035</t>
  </si>
  <si>
    <t>B1035</t>
  </si>
  <si>
    <t>C1035</t>
  </si>
  <si>
    <t>A1036</t>
  </si>
  <si>
    <t>B1036</t>
  </si>
  <si>
    <t>C1036</t>
  </si>
  <si>
    <t>A1037</t>
  </si>
  <si>
    <t>견  적  서</t>
    <phoneticPr fontId="18" type="noConversion"/>
  </si>
  <si>
    <t>공급자</t>
    <phoneticPr fontId="18" type="noConversion"/>
  </si>
  <si>
    <t>등록번호</t>
    <phoneticPr fontId="18" type="noConversion"/>
  </si>
  <si>
    <t>616-02-014300</t>
    <phoneticPr fontId="18" type="noConversion"/>
  </si>
  <si>
    <t>아래와 같이 견적합니다.</t>
    <phoneticPr fontId="18" type="noConversion"/>
  </si>
  <si>
    <t>상      호
(법인명)</t>
    <phoneticPr fontId="18" type="noConversion"/>
  </si>
  <si>
    <t>(주)문구나라</t>
    <phoneticPr fontId="18" type="noConversion"/>
  </si>
  <si>
    <t>장동건</t>
    <phoneticPr fontId="18" type="noConversion"/>
  </si>
  <si>
    <t>주식회사 미래유통 귀중</t>
    <phoneticPr fontId="18" type="noConversion"/>
  </si>
  <si>
    <t>사 업 장</t>
    <phoneticPr fontId="18" type="noConversion"/>
  </si>
  <si>
    <t>서귀포시 서홍동 녹낭길120번지</t>
    <phoneticPr fontId="18" type="noConversion"/>
  </si>
  <si>
    <t>합계금액 :</t>
    <phoneticPr fontId="18" type="noConversion"/>
  </si>
  <si>
    <t>원정</t>
    <phoneticPr fontId="18" type="noConversion"/>
  </si>
  <si>
    <t>전화번호</t>
    <phoneticPr fontId="18" type="noConversion"/>
  </si>
  <si>
    <t>번호</t>
    <phoneticPr fontId="18" type="noConversion"/>
  </si>
  <si>
    <t>품명</t>
    <phoneticPr fontId="18" type="noConversion"/>
  </si>
  <si>
    <t>규격</t>
    <phoneticPr fontId="18" type="noConversion"/>
  </si>
  <si>
    <t>단가</t>
    <phoneticPr fontId="18" type="noConversion"/>
  </si>
  <si>
    <t>공급가액</t>
    <phoneticPr fontId="18" type="noConversion"/>
  </si>
  <si>
    <t>자</t>
    <phoneticPr fontId="18" type="noConversion"/>
  </si>
  <si>
    <t>지우개</t>
    <phoneticPr fontId="18" type="noConversion"/>
  </si>
  <si>
    <t>3공바인더</t>
    <phoneticPr fontId="18" type="noConversion"/>
  </si>
  <si>
    <t>디스켓</t>
    <phoneticPr fontId="18" type="noConversion"/>
  </si>
  <si>
    <t>비고 :</t>
    <phoneticPr fontId="18" type="noConversion"/>
  </si>
  <si>
    <t>공급가총액</t>
    <phoneticPr fontId="18" type="noConversion"/>
  </si>
  <si>
    <t>세액(부가가치세)</t>
    <phoneticPr fontId="18" type="noConversion"/>
  </si>
  <si>
    <t>합계금액</t>
    <phoneticPr fontId="18" type="noConversion"/>
  </si>
  <si>
    <t>※ 상기 견적 금액은 예고없이 변동될 수도 있습니다.</t>
    <phoneticPr fontId="18" type="noConversion"/>
  </si>
  <si>
    <t xml:space="preserve">※ 유효기간: </t>
    <phoneticPr fontId="18" type="noConversion"/>
  </si>
  <si>
    <t>까지</t>
    <phoneticPr fontId="18" type="noConversion"/>
  </si>
  <si>
    <t>품명</t>
  </si>
  <si>
    <t>규격</t>
  </si>
  <si>
    <t>2공펀치</t>
    <phoneticPr fontId="18" type="noConversion"/>
  </si>
  <si>
    <t>Box</t>
  </si>
  <si>
    <t>3공바인더</t>
    <phoneticPr fontId="18" type="noConversion"/>
  </si>
  <si>
    <t>Box</t>
    <phoneticPr fontId="18" type="noConversion"/>
  </si>
  <si>
    <t>3공펀치</t>
    <phoneticPr fontId="18" type="noConversion"/>
  </si>
  <si>
    <t>가위</t>
    <phoneticPr fontId="18" type="noConversion"/>
  </si>
  <si>
    <t>거울</t>
    <phoneticPr fontId="18" type="noConversion"/>
  </si>
  <si>
    <t>계산기</t>
    <phoneticPr fontId="18" type="noConversion"/>
  </si>
  <si>
    <t>공CD</t>
    <phoneticPr fontId="18" type="noConversion"/>
  </si>
  <si>
    <t>노트</t>
    <phoneticPr fontId="18" type="noConversion"/>
  </si>
  <si>
    <t>디스켓</t>
    <phoneticPr fontId="18" type="noConversion"/>
  </si>
  <si>
    <t>라벨용지</t>
    <phoneticPr fontId="18" type="noConversion"/>
  </si>
  <si>
    <t>명함집</t>
    <phoneticPr fontId="18" type="noConversion"/>
  </si>
  <si>
    <t>개</t>
    <phoneticPr fontId="18" type="noConversion"/>
  </si>
  <si>
    <t>문서함</t>
    <phoneticPr fontId="18" type="noConversion"/>
  </si>
  <si>
    <t>복사용지(A4)</t>
    <phoneticPr fontId="18" type="noConversion"/>
  </si>
  <si>
    <t>볼펜</t>
    <phoneticPr fontId="18" type="noConversion"/>
  </si>
  <si>
    <t>수첩</t>
    <phoneticPr fontId="18" type="noConversion"/>
  </si>
  <si>
    <t>액자</t>
    <phoneticPr fontId="18" type="noConversion"/>
  </si>
  <si>
    <t>자</t>
    <phoneticPr fontId="18" type="noConversion"/>
  </si>
  <si>
    <t>지우개</t>
    <phoneticPr fontId="18" type="noConversion"/>
  </si>
  <si>
    <t>코팅용지</t>
    <phoneticPr fontId="18" type="noConversion"/>
  </si>
  <si>
    <t>테이프</t>
    <phoneticPr fontId="18" type="noConversion"/>
  </si>
  <si>
    <t xml:space="preserve">  AND</t>
    <phoneticPr fontId="1" type="noConversion"/>
  </si>
  <si>
    <t xml:space="preserve">  OR</t>
    <phoneticPr fontId="1" type="noConversion"/>
  </si>
  <si>
    <t>관리팀 평균</t>
  </si>
  <si>
    <t>기획팀 평균</t>
  </si>
  <si>
    <t>인사팀 평균</t>
  </si>
  <si>
    <t>총무팀 평균</t>
  </si>
  <si>
    <t>전체 평균</t>
  </si>
  <si>
    <t>관리팀 개수</t>
  </si>
  <si>
    <t>기획팀 개수</t>
  </si>
  <si>
    <t>인사팀 개수</t>
  </si>
  <si>
    <t>총무팀 개수</t>
  </si>
  <si>
    <t>전체 개수</t>
  </si>
  <si>
    <t>$E$5</t>
  </si>
  <si>
    <t>$E$6</t>
  </si>
  <si>
    <t>$E$7</t>
  </si>
  <si>
    <t>$E$8</t>
  </si>
  <si>
    <t>$E$9</t>
  </si>
  <si>
    <t>$E$10</t>
  </si>
  <si>
    <t>$E$11</t>
  </si>
  <si>
    <t>$E$12</t>
  </si>
  <si>
    <t>$E$13</t>
  </si>
  <si>
    <t>$I$14</t>
  </si>
  <si>
    <t>특급형</t>
  </si>
  <si>
    <t>만든 사람 민규 날짜 2023-06-05</t>
  </si>
  <si>
    <t>보급형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</si>
  <si>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</si>
  <si>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</si>
  <si>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</si>
  <si>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</si>
  <si>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</si>
  <si>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</si>
  <si>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</si>
  <si>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r>
      <t>초고속 인터넷</t>
    </r>
    <r>
      <rPr>
        <sz val="11"/>
        <color theme="1"/>
        <rFont val="맑은 고딕"/>
        <family val="2"/>
        <charset val="129"/>
        <scheme val="minor"/>
      </rPr>
      <t xml:space="preserve"> 통신망 사용 내역서</t>
    </r>
    <rPh sb="0" eb="18">
      <t>윗주입니다</t>
    </rPh>
    <phoneticPr fontId="18" type="noConversion"/>
  </si>
  <si>
    <t>대한</t>
    <phoneticPr fontId="1" type="noConversion"/>
  </si>
  <si>
    <t>중앙값</t>
    <phoneticPr fontId="1" type="noConversion"/>
  </si>
  <si>
    <t>2번째 큰값</t>
    <phoneticPr fontId="1" type="noConversion"/>
  </si>
  <si>
    <t>2번째 작은값</t>
    <phoneticPr fontId="1" type="noConversion"/>
  </si>
  <si>
    <t>최빈수</t>
    <phoneticPr fontId="1" type="noConversion"/>
  </si>
  <si>
    <t>MEDIAN</t>
    <phoneticPr fontId="1" type="noConversion"/>
  </si>
  <si>
    <t>LARGE</t>
    <phoneticPr fontId="1" type="noConversion"/>
  </si>
  <si>
    <t>SMALL</t>
    <phoneticPr fontId="1" type="noConversion"/>
  </si>
  <si>
    <t>MODE</t>
    <phoneticPr fontId="1" type="noConversion"/>
  </si>
  <si>
    <t>점수</t>
    <phoneticPr fontId="1" type="noConversion"/>
  </si>
  <si>
    <t>RANK.EQ</t>
    <phoneticPr fontId="1" type="noConversion"/>
  </si>
  <si>
    <t>RANK.AVG</t>
    <phoneticPr fontId="1" type="noConversion"/>
  </si>
  <si>
    <t>지역</t>
    <phoneticPr fontId="1" type="noConversion"/>
  </si>
  <si>
    <t>서울</t>
    <phoneticPr fontId="1" type="noConversion"/>
  </si>
  <si>
    <t>경기</t>
    <phoneticPr fontId="1" type="noConversion"/>
  </si>
  <si>
    <t>부산</t>
    <phoneticPr fontId="1" type="noConversion"/>
  </si>
  <si>
    <t>상품수</t>
    <phoneticPr fontId="1" type="noConversion"/>
  </si>
  <si>
    <t>지역이 서울인 개수</t>
    <phoneticPr fontId="1" type="noConversion"/>
  </si>
  <si>
    <t>지역이 경기인 상품수의 합계</t>
    <phoneticPr fontId="1" type="noConversion"/>
  </si>
  <si>
    <t>COUNTIF</t>
    <phoneticPr fontId="1" type="noConversion"/>
  </si>
  <si>
    <t>SUMIF</t>
    <phoneticPr fontId="1" type="noConversion"/>
  </si>
  <si>
    <t>INT</t>
    <phoneticPr fontId="1" type="noConversion"/>
  </si>
  <si>
    <t>10에서 20까지 랜덤수 반환</t>
    <phoneticPr fontId="1" type="noConversion"/>
  </si>
  <si>
    <t>나머지 값 반환</t>
    <phoneticPr fontId="1" type="noConversion"/>
  </si>
  <si>
    <t>거듭제곱 값 표시</t>
    <phoneticPr fontId="1" type="noConversion"/>
  </si>
  <si>
    <t>RANDBETWEEN</t>
  </si>
  <si>
    <t>MOD</t>
    <phoneticPr fontId="1" type="noConversion"/>
  </si>
  <si>
    <t>POWER</t>
    <phoneticPr fontId="1" type="noConversion"/>
  </si>
  <si>
    <t>ABCDEF</t>
  </si>
  <si>
    <t>ABCDEF</t>
    <phoneticPr fontId="1" type="noConversion"/>
  </si>
  <si>
    <t>LEFT</t>
    <phoneticPr fontId="1" type="noConversion"/>
  </si>
  <si>
    <t>MID</t>
    <phoneticPr fontId="1" type="noConversion"/>
  </si>
  <si>
    <t>RIGHT</t>
    <phoneticPr fontId="1" type="noConversion"/>
  </si>
  <si>
    <t xml:space="preserve">왼쪽에서 </t>
    <phoneticPr fontId="1" type="noConversion"/>
  </si>
  <si>
    <t>오른쪽에서</t>
    <phoneticPr fontId="1" type="noConversion"/>
  </si>
  <si>
    <t>지정위치부터 몇 개</t>
    <phoneticPr fontId="1" type="noConversion"/>
  </si>
  <si>
    <t>asdf</t>
    <phoneticPr fontId="1" type="noConversion"/>
  </si>
  <si>
    <t>as   af</t>
    <phoneticPr fontId="1" type="noConversion"/>
  </si>
  <si>
    <t>ASDF</t>
    <phoneticPr fontId="1" type="noConversion"/>
  </si>
  <si>
    <t>UPPER</t>
    <phoneticPr fontId="1" type="noConversion"/>
  </si>
  <si>
    <t>LOWER</t>
    <phoneticPr fontId="1" type="noConversion"/>
  </si>
  <si>
    <t>TRIM</t>
    <phoneticPr fontId="1" type="noConversion"/>
  </si>
  <si>
    <t>대문자로</t>
    <phoneticPr fontId="1" type="noConversion"/>
  </si>
  <si>
    <t>소문자로</t>
    <phoneticPr fontId="1" type="noConversion"/>
  </si>
  <si>
    <t>공백 1개 나두고 제거</t>
    <phoneticPr fontId="1" type="noConversion"/>
  </si>
  <si>
    <t xml:space="preserve">국어 </t>
    <phoneticPr fontId="1" type="noConversion"/>
  </si>
  <si>
    <t>영어</t>
    <phoneticPr fontId="1" type="noConversion"/>
  </si>
  <si>
    <t>평균</t>
    <phoneticPr fontId="1" type="noConversion"/>
  </si>
  <si>
    <t>IF</t>
    <phoneticPr fontId="1" type="noConversion"/>
  </si>
  <si>
    <t>AND</t>
    <phoneticPr fontId="1" type="noConversion"/>
  </si>
  <si>
    <t>OR</t>
    <phoneticPr fontId="1" type="noConversion"/>
  </si>
  <si>
    <t xml:space="preserve">1.06분 부터 시청 </t>
    <phoneticPr fontId="1" type="noConversion"/>
  </si>
  <si>
    <t>날짜 함수부터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</si>
</sst>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,"/>
    <numFmt numFmtId="178" formatCode="0000\-0000\-0000\-0000"/>
    <numFmt numFmtId="179" formatCode="@&quot;구&quot;"/>
    <numFmt numFmtId="180" formatCode="000000"/>
    <numFmt numFmtId="181" formatCode="0_);[Red]\(0\)"/>
    <numFmt numFmtId="182" formatCode="#,##0\ &quot;원&quot;"/>
    <numFmt numFmtId="183" formatCode="#,##0,,"/>
    <numFmt numFmtId="184" formatCode="[Red]\↑\ 0.00%;[Blue]\↓\ 0.00%;&quot; -&quot;_)"/>
    <numFmt numFmtId="185" formatCode="[Red]&quot;↑&quot;\ 0.00%;[Blue]&quot;↓&quot;\ 0.00%;&quot; - &quot;"/>
    <numFmt numFmtId="186" formatCode="[&lt;=9]00;000"/>
    <numFmt numFmtId="187" formatCode="[Red][=1]&quot;우량&quot;;[Green][=2]&quot;보류&quot;;[Blue]&quot;불량&quot;"/>
    <numFmt numFmtId="188" formatCode="[DBNum4]&quot;일금&quot;General\ &quot;원정&quot;"/>
    <numFmt numFmtId="189" formatCode="@\ &quot;님&quot;"/>
    <numFmt numFmtId="190" formatCode="&quot;☎&quot;* @"/>
    <numFmt numFmtId="191" formatCode="aaaa"/>
    <numFmt numFmtId="192" formatCode="d&quot;일&quot;\(aaa\)"/>
    <numFmt numFmtId="193" formatCode="yyyy&quot;-&quot;mm&quot;-&quot;dd\ hh:mm;@"/>
    <numFmt numFmtId="194" formatCode="[h]"/>
    <numFmt numFmtId="195" formatCode="[mm]"/>
    <numFmt numFmtId="196" formatCode="[s]"/>
    <numFmt numFmtId="197" formatCode="0.0_ "/>
    <numFmt numFmtId="198" formatCode="0.0%"/>
    <numFmt numFmtId="199" formatCode="&quot;₩&quot;#,##0_);[Red]\(&quot;₩&quot;#,##0\)"/>
    <numFmt numFmtId="200" formatCode="[$-F800]dddd\,\ mmmm\ dd\,\ yyyy"/>
    <numFmt numFmtId="201" formatCode="[$-F400]h:mm:ss\ AM/PM"/>
    <numFmt numFmtId="202" formatCode="0.E+00"/>
    <numFmt numFmtId="203" formatCode="0.00_ "/>
    <numFmt numFmtId="204" formatCode="#,##0_ "/>
    <numFmt numFmtId="205" formatCode="#,##0_);[Red]\(#,##0\)"/>
    <numFmt numFmtId="206" formatCode="#,##0_);\(#,##0\)"/>
    <numFmt numFmtId="207" formatCode="#,##0;[Red]#,##0"/>
    <numFmt numFmtId="208" formatCode="#,##0_ ;[Red]\-#,##0\ "/>
    <numFmt numFmtId="209" formatCode="_-[$$-409]* #,##0.00_ ;_-[$$-409]* \-#,##0.00\ ;_-[$$-409]* &quot;-&quot;??_ ;_-@_ "/>
    <numFmt numFmtId="210" formatCode="_-[$£-809]* #,##0.00_-;\-[$£-809]* #,##0.00_-;_-[$£-809]* &quot;-&quot;??_-;_-@_-"/>
    <numFmt numFmtId="211" formatCode="_-[$€-2]\ * #,##0.00_-;\-[$€-2]\ * #,##0.00_-;_-[$€-2]\ * &quot;-&quot;??_-;_-@_-"/>
    <numFmt numFmtId="212" formatCode="_-[$¥-411]* #,##0.00_-;\-[$¥-411]* #,##0.00_-;_-[$¥-411]* &quot;-&quot;??_-;_-@_-"/>
    <numFmt numFmtId="213" formatCode="_ [$¥-804]* #,##0.00_ ;_ [$¥-804]* \-#,##0.00_ ;_ [$¥-804]* &quot;-&quot;??_ ;_ @_ "/>
    <numFmt numFmtId="214" formatCode="yyyy&quot;년&quot;\ m&quot;월&quot;\ d&quot;일&quot;;@"/>
    <numFmt numFmtId="215" formatCode="yy&quot;年&quot;\ m&quot;月&quot;\ d&quot;日&quot;;@"/>
    <numFmt numFmtId="216" formatCode="yyyy&quot;년&quot;\ m&quot;월&quot;;@"/>
    <numFmt numFmtId="217" formatCode="m&quot;월&quot;\ d&quot;일&quot;;@"/>
    <numFmt numFmtId="218" formatCode="yy&quot;-&quot;m&quot;-&quot;d;@"/>
    <numFmt numFmtId="219" formatCode="000\-000"/>
    <numFmt numFmtId="220" formatCode="[&lt;=999999]####\-####;\(0##\)\ ####\-####"/>
    <numFmt numFmtId="221" formatCode="[&lt;=9999999]###\-####;\(0##\)\ ###\-####"/>
    <numFmt numFmtId="222" formatCode="0_ "/>
    <numFmt numFmtId="223" formatCode="000000\-0000000"/>
    <numFmt numFmtId="224" formatCode="[DBNum1][$-412]General"/>
    <numFmt numFmtId="225" formatCode="[DBNum2][$-412]General"/>
    <numFmt numFmtId="226" formatCode="[DBNum4][$-412]General"/>
    <numFmt numFmtId="227" formatCode="#\ ?/10"/>
    <numFmt numFmtId="228" formatCode="0.000"/>
    <numFmt numFmtId="229" formatCode="0.###"/>
    <numFmt numFmtId="230" formatCode="#.000"/>
    <numFmt numFmtId="231" formatCode="#.###"/>
    <numFmt numFmtId="232" formatCode="0.000_ "/>
    <numFmt numFmtId="233" formatCode="0\ &quot;개&quot;"/>
    <numFmt numFmtId="234" formatCode="dddd"/>
    <numFmt numFmtId="235" formatCode="ddd"/>
    <numFmt numFmtId="236" formatCode="aaa"/>
    <numFmt numFmtId="237" formatCode="dd"/>
    <numFmt numFmtId="238" formatCode="d"/>
    <numFmt numFmtId="239" formatCode="mmmmm"/>
    <numFmt numFmtId="240" formatCode="mmmm"/>
    <numFmt numFmtId="241" formatCode="mmm"/>
    <numFmt numFmtId="242" formatCode="mm"/>
    <numFmt numFmtId="243" formatCode="m"/>
    <numFmt numFmtId="244" formatCode="yyyy"/>
    <numFmt numFmtId="245" formatCode="yy"/>
    <numFmt numFmtId="246" formatCode="######\-#######"/>
    <numFmt numFmtId="247" formatCode="[DBNum1]&quot;一金&quot;\ General\ &quot;원整&quot;"/>
    <numFmt numFmtId="248" formatCode="[DBNum2]&quot;一金&quot;General\ &quot;원정&quot;"/>
    <numFmt numFmtId="249" formatCode="[DBNum3]&quot;일금&quot;General\ &quot;원정&quot;"/>
    <numFmt numFmtId="250" formatCode="&quot;☎&quot;\ * @"/>
    <numFmt numFmtId="251" formatCode="0\ &quot;BOX&quot;\ "/>
    <numFmt numFmtId="252" formatCode="0&quot;(H)&quot;"/>
    <numFmt numFmtId="253" formatCode="???.???"/>
    <numFmt numFmtId="254" formatCode="General\ &quot;명&quot;"/>
    <numFmt numFmtId="255" formatCode="0#####\-#######"/>
    <numFmt numFmtId="256" formatCode="yyyy/mm"/>
    <numFmt numFmtId="257" formatCode="yyyy&quot;년&quot;\ m&quot;월&quot;\ d&quot;일&quot;"/>
    <numFmt numFmtId="258" formatCode="000"/>
    <numFmt numFmtId="259" formatCode="0\ &quot;BOX&quot;"/>
    <numFmt numFmtId="260" formatCode="#,##0,\ "/>
    <numFmt numFmtId="261" formatCode="#,##0,,,"/>
    <numFmt numFmtId="262" formatCode="???/???"/>
    <numFmt numFmtId="263" formatCode="#,##0*-"/>
    <numFmt numFmtId="264" formatCode="0\ &quot;년&quot;"/>
    <numFmt numFmtId="266" formatCode="&quot;₩&quot;#,##0;[Red]\-&quot;₩&quot;#,##0;0.00;@&quot;민국&quot;"/>
    <numFmt numFmtId="267" formatCode="[DBNum1]General;[DBNum2]General;[DBNum3]General;[DBNum4]General"/>
  </numFmts>
  <fonts count="8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돋움"/>
      <family val="2"/>
      <charset val="129"/>
    </font>
    <font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b/>
      <sz val="11"/>
      <color rgb="FF52453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ajor"/>
    </font>
    <font>
      <sz val="11"/>
      <color theme="1"/>
      <name val="돋움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52453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4"/>
      <name val="돋움"/>
      <family val="3"/>
      <charset val="129"/>
    </font>
    <font>
      <sz val="13"/>
      <name val="굴림"/>
      <family val="3"/>
      <charset val="129"/>
    </font>
    <font>
      <sz val="13"/>
      <name val="돋움"/>
      <family val="3"/>
      <charset val="129"/>
    </font>
    <font>
      <sz val="14"/>
      <name val="굴림"/>
      <family val="3"/>
      <charset val="129"/>
    </font>
    <font>
      <b/>
      <sz val="14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rgb="FFFA7D0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2"/>
      <name val="Garamond"/>
      <family val="1"/>
    </font>
    <font>
      <sz val="20"/>
      <color theme="1"/>
      <name val="맑은 고딕"/>
      <family val="3"/>
      <charset val="129"/>
      <scheme val="major"/>
    </font>
    <font>
      <b/>
      <sz val="11"/>
      <color theme="3" tint="-0.499984740745262"/>
      <name val="맑은 고딕"/>
      <family val="3"/>
      <charset val="129"/>
    </font>
    <font>
      <sz val="11"/>
      <name val="굴림"/>
      <family val="3"/>
      <charset val="129"/>
    </font>
    <font>
      <b/>
      <sz val="13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name val="굴림"/>
      <family val="3"/>
      <charset val="129"/>
    </font>
    <font>
      <b/>
      <sz val="28"/>
      <name val="궁서"/>
      <family val="1"/>
      <charset val="129"/>
    </font>
    <font>
      <b/>
      <sz val="10"/>
      <name val="굴림"/>
      <family val="3"/>
      <charset val="129"/>
    </font>
    <font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6"/>
      <name val="돋움"/>
      <family val="3"/>
      <charset val="129"/>
    </font>
    <font>
      <b/>
      <sz val="20"/>
      <name val="굴림"/>
      <family val="3"/>
      <charset val="129"/>
    </font>
    <font>
      <b/>
      <sz val="26"/>
      <name val="HY견고딕"/>
      <family val="1"/>
      <charset val="129"/>
    </font>
    <font>
      <sz val="9"/>
      <name val="돋움"/>
      <family val="3"/>
      <charset val="129"/>
    </font>
    <font>
      <b/>
      <sz val="18"/>
      <name val="HY목판L"/>
      <family val="1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E7F6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rgb="FFFFFFFF"/>
      </patternFill>
    </fill>
    <fill>
      <patternFill patternType="solid">
        <fgColor rgb="FFE5DACC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D7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9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medium">
        <color theme="5"/>
      </right>
      <top style="medium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n">
        <color theme="5" tint="-0.499984740745262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/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theme="3" tint="-0.24994659260841701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/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medium">
        <color theme="3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hair">
        <color auto="1"/>
      </bottom>
      <diagonal/>
    </border>
    <border>
      <left/>
      <right style="thin">
        <color theme="5" tint="-0.249977111117893"/>
      </right>
      <top/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3"/>
      </right>
      <top style="thick">
        <color indexed="22"/>
      </top>
      <bottom style="thick">
        <color indexed="63"/>
      </bottom>
      <diagonal/>
    </border>
    <border>
      <left style="thick">
        <color indexed="22"/>
      </left>
      <right style="thin">
        <color indexed="64"/>
      </right>
      <top style="thick">
        <color indexed="22"/>
      </top>
      <bottom style="thick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0"/>
    <xf numFmtId="0" fontId="8" fillId="0" borderId="2" applyNumberFormat="0" applyFill="0" applyAlignment="0" applyProtection="0"/>
    <xf numFmtId="0" fontId="10" fillId="2" borderId="0" applyNumberFormat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>
      <alignment vertical="center"/>
    </xf>
    <xf numFmtId="42" fontId="5" fillId="0" borderId="0" applyFont="0" applyFill="0" applyBorder="0" applyAlignment="0" applyProtection="0"/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5" fillId="0" borderId="0"/>
    <xf numFmtId="0" fontId="44" fillId="17" borderId="163" applyNumberFormat="0" applyAlignment="0" applyProtection="0">
      <alignment vertical="center"/>
    </xf>
    <xf numFmtId="0" fontId="51" fillId="0" borderId="0"/>
    <xf numFmtId="0" fontId="35" fillId="0" borderId="0"/>
    <xf numFmtId="41" fontId="35" fillId="0" borderId="0" applyFont="0" applyFill="0" applyBorder="0" applyAlignment="0" applyProtection="0"/>
    <xf numFmtId="0" fontId="35" fillId="0" borderId="0">
      <alignment vertical="center"/>
    </xf>
    <xf numFmtId="42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" fillId="30" borderId="181" applyNumberFormat="0" applyFont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6" fillId="0" borderId="0"/>
  </cellStyleXfs>
  <cellXfs count="899">
    <xf numFmtId="0" fontId="0" fillId="0" borderId="0" xfId="0">
      <alignment vertic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6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8" xfId="4" applyFont="1" applyBorder="1" applyAlignment="1">
      <alignment horizontal="right" vertical="center"/>
    </xf>
    <xf numFmtId="0" fontId="6" fillId="0" borderId="9" xfId="4" applyFont="1" applyBorder="1" applyAlignment="1">
      <alignment horizontal="right" vertical="center"/>
    </xf>
    <xf numFmtId="0" fontId="6" fillId="3" borderId="10" xfId="4" applyFont="1" applyFill="1" applyBorder="1" applyAlignment="1">
      <alignment horizontal="center" vertical="center"/>
    </xf>
    <xf numFmtId="0" fontId="6" fillId="3" borderId="13" xfId="4" applyFont="1" applyFill="1" applyBorder="1" applyAlignment="1">
      <alignment horizontal="center" vertical="center"/>
    </xf>
    <xf numFmtId="14" fontId="6" fillId="0" borderId="14" xfId="4" applyNumberFormat="1" applyFont="1" applyBorder="1" applyAlignment="1">
      <alignment horizontal="center" vertical="center"/>
    </xf>
    <xf numFmtId="0" fontId="6" fillId="3" borderId="15" xfId="4" applyFont="1" applyFill="1" applyBorder="1" applyAlignment="1">
      <alignment horizontal="center" vertical="center" shrinkToFit="1"/>
    </xf>
    <xf numFmtId="14" fontId="6" fillId="0" borderId="15" xfId="4" applyNumberFormat="1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 shrinkToFit="1"/>
    </xf>
    <xf numFmtId="0" fontId="6" fillId="3" borderId="16" xfId="4" applyFont="1" applyFill="1" applyBorder="1" applyAlignment="1">
      <alignment horizontal="center" vertical="center" shrinkToFit="1"/>
    </xf>
    <xf numFmtId="14" fontId="6" fillId="0" borderId="17" xfId="4" applyNumberFormat="1" applyFont="1" applyBorder="1" applyAlignment="1">
      <alignment horizontal="center" vertical="center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8" xfId="4" applyFont="1" applyBorder="1" applyAlignment="1">
      <alignment horizontal="center" vertical="center" shrinkToFit="1"/>
    </xf>
    <xf numFmtId="0" fontId="6" fillId="0" borderId="19" xfId="4" applyFont="1" applyBorder="1" applyAlignment="1">
      <alignment horizontal="center" vertical="center" shrinkToFit="1"/>
    </xf>
    <xf numFmtId="0" fontId="6" fillId="3" borderId="20" xfId="4" applyFont="1" applyFill="1" applyBorder="1" applyAlignment="1">
      <alignment horizontal="center" vertical="center" shrinkToFit="1"/>
    </xf>
    <xf numFmtId="0" fontId="6" fillId="0" borderId="2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shrinkToFit="1"/>
    </xf>
    <xf numFmtId="0" fontId="6" fillId="0" borderId="22" xfId="4" applyFont="1" applyBorder="1" applyAlignment="1">
      <alignment horizontal="center" vertical="center" shrinkToFit="1"/>
    </xf>
    <xf numFmtId="0" fontId="6" fillId="0" borderId="23" xfId="4" applyFont="1" applyBorder="1" applyAlignment="1">
      <alignment horizontal="center" vertical="center" shrinkToFit="1"/>
    </xf>
    <xf numFmtId="0" fontId="6" fillId="3" borderId="24" xfId="4" applyFont="1" applyFill="1" applyBorder="1" applyAlignment="1">
      <alignment horizontal="center" vertical="center"/>
    </xf>
    <xf numFmtId="0" fontId="6" fillId="0" borderId="3" xfId="4" applyFont="1" applyBorder="1" applyAlignment="1">
      <alignment horizont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9" fillId="3" borderId="32" xfId="4" applyFont="1" applyFill="1" applyBorder="1" applyAlignment="1">
      <alignment horizontal="center" vertical="center" shrinkToFit="1"/>
    </xf>
    <xf numFmtId="3" fontId="19" fillId="3" borderId="10" xfId="4" applyNumberFormat="1" applyFont="1" applyFill="1" applyBorder="1" applyAlignment="1">
      <alignment horizontal="right" vertical="center" shrinkToFit="1"/>
    </xf>
    <xf numFmtId="0" fontId="19" fillId="3" borderId="10" xfId="4" applyFont="1" applyFill="1" applyBorder="1" applyAlignment="1">
      <alignment horizontal="center" vertical="center" shrinkToFit="1"/>
    </xf>
    <xf numFmtId="0" fontId="6" fillId="0" borderId="36" xfId="4" applyFont="1" applyBorder="1" applyAlignment="1">
      <alignment horizontal="center" vertical="center" shrinkToFit="1"/>
    </xf>
    <xf numFmtId="3" fontId="6" fillId="3" borderId="37" xfId="4" applyNumberFormat="1" applyFont="1" applyFill="1" applyBorder="1" applyAlignment="1">
      <alignment horizontal="right" vertical="center" shrinkToFit="1"/>
    </xf>
    <xf numFmtId="3" fontId="6" fillId="0" borderId="37" xfId="4" applyNumberFormat="1" applyFont="1" applyBorder="1" applyAlignment="1">
      <alignment horizontal="right" vertical="center" shrinkToFit="1"/>
    </xf>
    <xf numFmtId="0" fontId="6" fillId="0" borderId="37" xfId="4" applyFont="1" applyBorder="1" applyAlignment="1">
      <alignment horizontal="center" vertical="center" shrinkToFit="1"/>
    </xf>
    <xf numFmtId="0" fontId="6" fillId="3" borderId="40" xfId="4" applyFont="1" applyFill="1" applyBorder="1" applyAlignment="1">
      <alignment horizontal="center" vertical="center" shrinkToFit="1"/>
    </xf>
    <xf numFmtId="0" fontId="6" fillId="0" borderId="17" xfId="4" applyFont="1" applyBorder="1" applyAlignment="1">
      <alignment horizontal="center" vertical="center" shrinkToFit="1"/>
    </xf>
    <xf numFmtId="3" fontId="6" fillId="3" borderId="41" xfId="4" applyNumberFormat="1" applyFont="1" applyFill="1" applyBorder="1" applyAlignment="1">
      <alignment horizontal="right" vertical="center" shrinkToFit="1"/>
    </xf>
    <xf numFmtId="3" fontId="6" fillId="0" borderId="18" xfId="4" applyNumberFormat="1" applyFont="1" applyBorder="1" applyAlignment="1">
      <alignment horizontal="right" vertical="center" shrinkToFit="1"/>
    </xf>
    <xf numFmtId="0" fontId="6" fillId="0" borderId="42" xfId="4" applyFont="1" applyBorder="1" applyAlignment="1">
      <alignment horizontal="center" vertical="center" shrinkToFit="1"/>
    </xf>
    <xf numFmtId="3" fontId="6" fillId="0" borderId="41" xfId="4" applyNumberFormat="1" applyFont="1" applyBorder="1" applyAlignment="1">
      <alignment horizontal="right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43" xfId="4" applyFont="1" applyFill="1" applyBorder="1" applyAlignment="1">
      <alignment horizontal="center" vertical="center" shrinkToFit="1"/>
    </xf>
    <xf numFmtId="0" fontId="6" fillId="3" borderId="44" xfId="4" applyFont="1" applyFill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3" borderId="46" xfId="4" applyFont="1" applyFill="1" applyBorder="1" applyAlignment="1">
      <alignment horizontal="center" vertical="center" shrinkToFit="1"/>
    </xf>
    <xf numFmtId="0" fontId="20" fillId="0" borderId="0" xfId="4" applyFont="1" applyAlignment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 applyAlignment="1">
      <alignment vertical="center"/>
    </xf>
    <xf numFmtId="14" fontId="6" fillId="0" borderId="3" xfId="0" applyNumberFormat="1" applyFont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 applyAlignment="1"/>
    <xf numFmtId="41" fontId="6" fillId="6" borderId="47" xfId="7" applyFont="1" applyFill="1" applyBorder="1" applyAlignment="1">
      <alignment vertical="center"/>
    </xf>
    <xf numFmtId="41" fontId="6" fillId="0" borderId="47" xfId="7" applyFont="1" applyFill="1" applyBorder="1" applyAlignment="1">
      <alignment vertical="center"/>
    </xf>
    <xf numFmtId="41" fontId="13" fillId="7" borderId="47" xfId="7" applyFont="1" applyFill="1" applyBorder="1" applyAlignment="1">
      <alignment horizontal="center"/>
    </xf>
    <xf numFmtId="0" fontId="6" fillId="6" borderId="47" xfId="7" applyNumberFormat="1" applyFont="1" applyFill="1" applyBorder="1" applyAlignment="1">
      <alignment horizontal="center"/>
    </xf>
    <xf numFmtId="0" fontId="6" fillId="0" borderId="47" xfId="7" applyNumberFormat="1" applyFont="1" applyFill="1" applyBorder="1" applyAlignment="1">
      <alignment horizontal="center"/>
    </xf>
    <xf numFmtId="9" fontId="6" fillId="0" borderId="0" xfId="4" applyNumberFormat="1" applyFont="1" applyAlignment="1">
      <alignment vertical="center"/>
    </xf>
    <xf numFmtId="41" fontId="6" fillId="0" borderId="49" xfId="7" applyFont="1" applyBorder="1" applyAlignment="1">
      <alignment vertical="center"/>
    </xf>
    <xf numFmtId="41" fontId="6" fillId="0" borderId="50" xfId="7" applyFont="1" applyBorder="1" applyAlignment="1">
      <alignment vertical="center"/>
    </xf>
    <xf numFmtId="0" fontId="6" fillId="5" borderId="51" xfId="4" applyFont="1" applyFill="1" applyBorder="1" applyAlignment="1">
      <alignment horizontal="center" vertical="center"/>
    </xf>
    <xf numFmtId="41" fontId="6" fillId="0" borderId="53" xfId="7" applyFont="1" applyBorder="1" applyAlignment="1">
      <alignment vertical="center"/>
    </xf>
    <xf numFmtId="41" fontId="6" fillId="0" borderId="54" xfId="7" applyFont="1" applyBorder="1" applyAlignment="1">
      <alignment vertical="center"/>
    </xf>
    <xf numFmtId="0" fontId="6" fillId="5" borderId="55" xfId="4" applyFont="1" applyFill="1" applyBorder="1" applyAlignment="1">
      <alignment horizontal="center" vertical="center"/>
    </xf>
    <xf numFmtId="41" fontId="6" fillId="0" borderId="56" xfId="7" applyFont="1" applyBorder="1" applyAlignment="1">
      <alignment vertical="center"/>
    </xf>
    <xf numFmtId="41" fontId="6" fillId="0" borderId="57" xfId="7" applyFont="1" applyBorder="1" applyAlignment="1">
      <alignment vertical="center"/>
    </xf>
    <xf numFmtId="0" fontId="6" fillId="5" borderId="58" xfId="4" applyFont="1" applyFill="1" applyBorder="1" applyAlignment="1">
      <alignment horizontal="center" vertical="center"/>
    </xf>
    <xf numFmtId="0" fontId="9" fillId="5" borderId="59" xfId="4" applyFont="1" applyFill="1" applyBorder="1" applyAlignment="1">
      <alignment horizontal="center" vertical="center"/>
    </xf>
    <xf numFmtId="0" fontId="9" fillId="5" borderId="60" xfId="4" applyFont="1" applyFill="1" applyBorder="1" applyAlignment="1">
      <alignment horizontal="center" vertical="center"/>
    </xf>
    <xf numFmtId="0" fontId="9" fillId="5" borderId="61" xfId="4" applyFont="1" applyFill="1" applyBorder="1" applyAlignment="1">
      <alignment horizontal="center" vertical="center"/>
    </xf>
    <xf numFmtId="41" fontId="6" fillId="0" borderId="51" xfId="4" applyNumberFormat="1" applyFont="1" applyBorder="1" applyAlignment="1">
      <alignment vertical="center"/>
    </xf>
    <xf numFmtId="41" fontId="6" fillId="0" borderId="55" xfId="4" applyNumberFormat="1" applyFont="1" applyBorder="1" applyAlignment="1">
      <alignment vertical="center"/>
    </xf>
    <xf numFmtId="41" fontId="6" fillId="0" borderId="62" xfId="4" applyNumberFormat="1" applyFont="1" applyBorder="1" applyAlignment="1">
      <alignment vertical="center"/>
    </xf>
    <xf numFmtId="9" fontId="6" fillId="0" borderId="60" xfId="4" applyNumberFormat="1" applyFont="1" applyBorder="1" applyAlignment="1">
      <alignment vertical="center"/>
    </xf>
    <xf numFmtId="0" fontId="6" fillId="0" borderId="63" xfId="4" applyFont="1" applyBorder="1" applyAlignment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4" fillId="8" borderId="87" xfId="0" applyFont="1" applyFill="1" applyBorder="1" applyAlignment="1">
      <alignment horizontal="center" vertical="center"/>
    </xf>
    <xf numFmtId="0" fontId="0" fillId="0" borderId="88" xfId="0" applyBorder="1" applyAlignment="1">
      <alignment horizontal="right" vertical="center"/>
    </xf>
    <xf numFmtId="0" fontId="4" fillId="8" borderId="89" xfId="0" applyFont="1" applyFill="1" applyBorder="1" applyAlignment="1">
      <alignment horizontal="center" vertical="center"/>
    </xf>
    <xf numFmtId="0" fontId="0" fillId="0" borderId="90" xfId="0" applyBorder="1" applyAlignment="1">
      <alignment horizontal="right" vertical="center"/>
    </xf>
    <xf numFmtId="0" fontId="4" fillId="8" borderId="91" xfId="0" applyFont="1" applyFill="1" applyBorder="1" applyAlignment="1">
      <alignment horizontal="center" vertical="center"/>
    </xf>
    <xf numFmtId="0" fontId="6" fillId="9" borderId="93" xfId="4" applyFont="1" applyFill="1" applyBorder="1" applyAlignment="1">
      <alignment vertical="center" wrapText="1"/>
    </xf>
    <xf numFmtId="0" fontId="23" fillId="10" borderId="94" xfId="4" applyFont="1" applyFill="1" applyBorder="1" applyAlignment="1">
      <alignment horizontal="center" vertical="center" wrapText="1"/>
    </xf>
    <xf numFmtId="0" fontId="23" fillId="10" borderId="95" xfId="4" applyFont="1" applyFill="1" applyBorder="1" applyAlignment="1">
      <alignment horizontal="center" vertical="center" wrapText="1"/>
    </xf>
    <xf numFmtId="0" fontId="23" fillId="10" borderId="96" xfId="4" applyFont="1" applyFill="1" applyBorder="1" applyAlignment="1">
      <alignment horizontal="center" vertical="center" wrapText="1"/>
    </xf>
    <xf numFmtId="0" fontId="6" fillId="0" borderId="97" xfId="4" applyFont="1" applyBorder="1" applyAlignment="1">
      <alignment vertical="center"/>
    </xf>
    <xf numFmtId="180" fontId="6" fillId="0" borderId="41" xfId="4" applyNumberFormat="1" applyFont="1" applyBorder="1" applyAlignment="1">
      <alignment vertical="center"/>
    </xf>
    <xf numFmtId="181" fontId="6" fillId="0" borderId="41" xfId="4" applyNumberFormat="1" applyFont="1" applyBorder="1" applyAlignment="1">
      <alignment vertical="center"/>
    </xf>
    <xf numFmtId="178" fontId="6" fillId="0" borderId="98" xfId="4" applyNumberFormat="1" applyFont="1" applyBorder="1" applyAlignment="1">
      <alignment vertical="center"/>
    </xf>
    <xf numFmtId="0" fontId="6" fillId="0" borderId="99" xfId="4" applyFont="1" applyBorder="1" applyAlignment="1">
      <alignment vertical="center"/>
    </xf>
    <xf numFmtId="180" fontId="6" fillId="0" borderId="18" xfId="4" applyNumberFormat="1" applyFont="1" applyBorder="1" applyAlignment="1">
      <alignment vertical="center"/>
    </xf>
    <xf numFmtId="181" fontId="6" fillId="0" borderId="18" xfId="4" applyNumberFormat="1" applyFont="1" applyBorder="1" applyAlignment="1">
      <alignment vertical="center"/>
    </xf>
    <xf numFmtId="178" fontId="6" fillId="0" borderId="100" xfId="4" applyNumberFormat="1" applyFont="1" applyBorder="1" applyAlignment="1">
      <alignment vertical="center"/>
    </xf>
    <xf numFmtId="0" fontId="6" fillId="0" borderId="101" xfId="4" applyFont="1" applyBorder="1" applyAlignment="1">
      <alignment vertical="center"/>
    </xf>
    <xf numFmtId="180" fontId="6" fillId="0" borderId="102" xfId="4" applyNumberFormat="1" applyFont="1" applyBorder="1" applyAlignment="1">
      <alignment vertical="center"/>
    </xf>
    <xf numFmtId="181" fontId="6" fillId="0" borderId="102" xfId="4" applyNumberFormat="1" applyFont="1" applyBorder="1" applyAlignment="1">
      <alignment vertical="center"/>
    </xf>
    <xf numFmtId="178" fontId="6" fillId="0" borderId="103" xfId="4" applyNumberFormat="1" applyFont="1" applyBorder="1" applyAlignment="1">
      <alignment vertical="center"/>
    </xf>
    <xf numFmtId="3" fontId="6" fillId="0" borderId="41" xfId="4" applyNumberFormat="1" applyFont="1" applyBorder="1" applyAlignment="1">
      <alignment vertical="center"/>
    </xf>
    <xf numFmtId="182" fontId="6" fillId="0" borderId="98" xfId="4" applyNumberFormat="1" applyFont="1" applyBorder="1" applyAlignment="1">
      <alignment vertical="center"/>
    </xf>
    <xf numFmtId="3" fontId="6" fillId="0" borderId="18" xfId="4" applyNumberFormat="1" applyFont="1" applyBorder="1" applyAlignment="1">
      <alignment vertical="center"/>
    </xf>
    <xf numFmtId="182" fontId="6" fillId="0" borderId="100" xfId="4" applyNumberFormat="1" applyFont="1" applyBorder="1" applyAlignment="1">
      <alignment vertical="center"/>
    </xf>
    <xf numFmtId="3" fontId="6" fillId="0" borderId="102" xfId="4" applyNumberFormat="1" applyFont="1" applyBorder="1" applyAlignment="1">
      <alignment vertical="center"/>
    </xf>
    <xf numFmtId="182" fontId="6" fillId="0" borderId="103" xfId="4" applyNumberFormat="1" applyFont="1" applyBorder="1" applyAlignment="1">
      <alignment vertical="center"/>
    </xf>
    <xf numFmtId="0" fontId="23" fillId="10" borderId="104" xfId="4" applyFont="1" applyFill="1" applyBorder="1" applyAlignment="1">
      <alignment horizontal="center" vertical="center" wrapText="1"/>
    </xf>
    <xf numFmtId="182" fontId="6" fillId="0" borderId="18" xfId="4" applyNumberFormat="1" applyFont="1" applyBorder="1" applyAlignment="1">
      <alignment vertical="center"/>
    </xf>
    <xf numFmtId="177" fontId="6" fillId="0" borderId="18" xfId="4" applyNumberFormat="1" applyFont="1" applyBorder="1" applyAlignment="1">
      <alignment vertical="center"/>
    </xf>
    <xf numFmtId="183" fontId="6" fillId="0" borderId="100" xfId="4" applyNumberFormat="1" applyFont="1" applyBorder="1" applyAlignment="1">
      <alignment vertical="center"/>
    </xf>
    <xf numFmtId="182" fontId="6" fillId="0" borderId="102" xfId="4" applyNumberFormat="1" applyFont="1" applyBorder="1" applyAlignment="1">
      <alignment vertical="center"/>
    </xf>
    <xf numFmtId="177" fontId="6" fillId="0" borderId="102" xfId="4" applyNumberFormat="1" applyFont="1" applyBorder="1" applyAlignment="1">
      <alignment vertical="center"/>
    </xf>
    <xf numFmtId="183" fontId="6" fillId="0" borderId="103" xfId="4" applyNumberFormat="1" applyFont="1" applyBorder="1" applyAlignment="1">
      <alignment vertical="center"/>
    </xf>
    <xf numFmtId="0" fontId="6" fillId="0" borderId="99" xfId="4" applyFont="1" applyBorder="1" applyAlignment="1">
      <alignment horizontal="left" vertical="center"/>
    </xf>
    <xf numFmtId="0" fontId="6" fillId="0" borderId="18" xfId="8" applyNumberFormat="1" applyFont="1" applyFill="1" applyBorder="1" applyAlignment="1">
      <alignment vertical="center"/>
    </xf>
    <xf numFmtId="184" fontId="6" fillId="0" borderId="100" xfId="8" applyNumberFormat="1" applyFont="1" applyFill="1" applyBorder="1" applyAlignment="1">
      <alignment vertical="center"/>
    </xf>
    <xf numFmtId="185" fontId="6" fillId="0" borderId="100" xfId="8" applyNumberFormat="1" applyFont="1" applyFill="1" applyBorder="1" applyAlignment="1">
      <alignment vertical="center"/>
    </xf>
    <xf numFmtId="0" fontId="6" fillId="0" borderId="101" xfId="4" applyFont="1" applyBorder="1" applyAlignment="1">
      <alignment horizontal="left" vertical="center"/>
    </xf>
    <xf numFmtId="0" fontId="6" fillId="0" borderId="102" xfId="8" applyNumberFormat="1" applyFont="1" applyFill="1" applyBorder="1" applyAlignment="1">
      <alignment vertical="center"/>
    </xf>
    <xf numFmtId="184" fontId="6" fillId="0" borderId="103" xfId="8" applyNumberFormat="1" applyFont="1" applyFill="1" applyBorder="1" applyAlignment="1">
      <alignment vertical="center"/>
    </xf>
    <xf numFmtId="0" fontId="6" fillId="0" borderId="99" xfId="8" applyNumberFormat="1" applyFont="1" applyFill="1" applyBorder="1" applyAlignment="1">
      <alignment vertical="center"/>
    </xf>
    <xf numFmtId="186" fontId="6" fillId="0" borderId="100" xfId="8" applyNumberFormat="1" applyFont="1" applyFill="1" applyBorder="1" applyAlignment="1">
      <alignment vertical="center"/>
    </xf>
    <xf numFmtId="187" fontId="6" fillId="0" borderId="100" xfId="8" applyNumberFormat="1" applyFont="1" applyFill="1" applyBorder="1" applyAlignment="1">
      <alignment vertical="center"/>
    </xf>
    <xf numFmtId="0" fontId="6" fillId="0" borderId="101" xfId="8" applyNumberFormat="1" applyFont="1" applyFill="1" applyBorder="1" applyAlignment="1">
      <alignment vertical="center"/>
    </xf>
    <xf numFmtId="186" fontId="6" fillId="0" borderId="103" xfId="8" applyNumberFormat="1" applyFont="1" applyFill="1" applyBorder="1" applyAlignment="1">
      <alignment vertical="center"/>
    </xf>
    <xf numFmtId="187" fontId="6" fillId="0" borderId="103" xfId="8" applyNumberFormat="1" applyFont="1" applyFill="1" applyBorder="1" applyAlignment="1">
      <alignment vertical="center"/>
    </xf>
    <xf numFmtId="188" fontId="6" fillId="0" borderId="100" xfId="8" applyNumberFormat="1" applyFont="1" applyFill="1" applyBorder="1" applyAlignment="1">
      <alignment vertical="center"/>
    </xf>
    <xf numFmtId="188" fontId="6" fillId="0" borderId="103" xfId="8" applyNumberFormat="1" applyFont="1" applyFill="1" applyBorder="1" applyAlignment="1">
      <alignment vertical="center"/>
    </xf>
    <xf numFmtId="0" fontId="6" fillId="0" borderId="99" xfId="4" applyFont="1" applyBorder="1" applyAlignment="1">
      <alignment horizontal="center" vertical="center"/>
    </xf>
    <xf numFmtId="189" fontId="6" fillId="0" borderId="18" xfId="4" applyNumberFormat="1" applyFont="1" applyBorder="1" applyAlignment="1">
      <alignment horizontal="center" vertical="center"/>
    </xf>
    <xf numFmtId="0" fontId="6" fillId="0" borderId="18" xfId="4" applyFont="1" applyBorder="1" applyAlignment="1">
      <alignment horizontal="left" vertical="center"/>
    </xf>
    <xf numFmtId="190" fontId="6" fillId="0" borderId="100" xfId="4" applyNumberFormat="1" applyFont="1" applyBorder="1" applyAlignment="1">
      <alignment horizontal="left" vertical="center"/>
    </xf>
    <xf numFmtId="0" fontId="6" fillId="0" borderId="101" xfId="4" applyFont="1" applyBorder="1" applyAlignment="1">
      <alignment horizontal="center" vertical="center"/>
    </xf>
    <xf numFmtId="189" fontId="6" fillId="0" borderId="102" xfId="4" applyNumberFormat="1" applyFont="1" applyBorder="1" applyAlignment="1">
      <alignment horizontal="center" vertical="center"/>
    </xf>
    <xf numFmtId="0" fontId="6" fillId="0" borderId="102" xfId="4" applyFont="1" applyBorder="1" applyAlignment="1">
      <alignment horizontal="left" vertical="center"/>
    </xf>
    <xf numFmtId="190" fontId="6" fillId="0" borderId="103" xfId="4" applyNumberFormat="1" applyFont="1" applyBorder="1" applyAlignment="1">
      <alignment horizontal="left" vertical="center"/>
    </xf>
    <xf numFmtId="176" fontId="6" fillId="0" borderId="99" xfId="8" applyNumberFormat="1" applyFont="1" applyFill="1" applyBorder="1" applyAlignment="1">
      <alignment vertical="center"/>
    </xf>
    <xf numFmtId="191" fontId="6" fillId="0" borderId="18" xfId="8" applyNumberFormat="1" applyFont="1" applyFill="1" applyBorder="1" applyAlignment="1">
      <alignment horizontal="center" vertical="center"/>
    </xf>
    <xf numFmtId="192" fontId="6" fillId="0" borderId="100" xfId="8" applyNumberFormat="1" applyFont="1" applyFill="1" applyBorder="1" applyAlignment="1">
      <alignment horizontal="right" vertical="center"/>
    </xf>
    <xf numFmtId="193" fontId="6" fillId="0" borderId="99" xfId="8" applyNumberFormat="1" applyFont="1" applyFill="1" applyBorder="1" applyAlignment="1">
      <alignment vertical="center"/>
    </xf>
    <xf numFmtId="193" fontId="6" fillId="0" borderId="18" xfId="8" applyNumberFormat="1" applyFont="1" applyFill="1" applyBorder="1" applyAlignment="1">
      <alignment vertical="center"/>
    </xf>
    <xf numFmtId="0" fontId="6" fillId="0" borderId="18" xfId="8" applyNumberFormat="1" applyFont="1" applyFill="1" applyBorder="1" applyAlignment="1">
      <alignment horizontal="center" vertical="center"/>
    </xf>
    <xf numFmtId="194" fontId="6" fillId="0" borderId="18" xfId="8" applyNumberFormat="1" applyFont="1" applyFill="1" applyBorder="1" applyAlignment="1">
      <alignment horizontal="right" vertical="center"/>
    </xf>
    <xf numFmtId="195" fontId="6" fillId="0" borderId="18" xfId="8" applyNumberFormat="1" applyFont="1" applyFill="1" applyBorder="1" applyAlignment="1">
      <alignment horizontal="right" vertical="center"/>
    </xf>
    <xf numFmtId="196" fontId="6" fillId="0" borderId="100" xfId="8" applyNumberFormat="1" applyFont="1" applyFill="1" applyBorder="1" applyAlignment="1">
      <alignment horizontal="right" vertical="center"/>
    </xf>
    <xf numFmtId="193" fontId="6" fillId="0" borderId="101" xfId="8" applyNumberFormat="1" applyFont="1" applyFill="1" applyBorder="1" applyAlignment="1">
      <alignment vertical="center"/>
    </xf>
    <xf numFmtId="193" fontId="6" fillId="0" borderId="102" xfId="8" applyNumberFormat="1" applyFont="1" applyFill="1" applyBorder="1" applyAlignment="1">
      <alignment vertical="center"/>
    </xf>
    <xf numFmtId="0" fontId="6" fillId="0" borderId="102" xfId="8" applyNumberFormat="1" applyFont="1" applyFill="1" applyBorder="1" applyAlignment="1">
      <alignment horizontal="center" vertical="center"/>
    </xf>
    <xf numFmtId="194" fontId="6" fillId="0" borderId="102" xfId="8" applyNumberFormat="1" applyFont="1" applyFill="1" applyBorder="1" applyAlignment="1">
      <alignment horizontal="right" vertical="center"/>
    </xf>
    <xf numFmtId="195" fontId="6" fillId="0" borderId="102" xfId="8" applyNumberFormat="1" applyFont="1" applyFill="1" applyBorder="1" applyAlignment="1">
      <alignment horizontal="right" vertical="center"/>
    </xf>
    <xf numFmtId="196" fontId="6" fillId="0" borderId="103" xfId="8" applyNumberFormat="1" applyFont="1" applyFill="1" applyBorder="1" applyAlignment="1">
      <alignment horizontal="right" vertical="center"/>
    </xf>
    <xf numFmtId="0" fontId="9" fillId="0" borderId="50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7" xfId="0" applyFont="1" applyBorder="1">
      <alignment vertical="center"/>
    </xf>
    <xf numFmtId="0" fontId="6" fillId="0" borderId="76" xfId="0" applyFont="1" applyBorder="1">
      <alignment vertical="center"/>
    </xf>
    <xf numFmtId="0" fontId="6" fillId="0" borderId="75" xfId="0" applyFont="1" applyBorder="1">
      <alignment vertical="center"/>
    </xf>
    <xf numFmtId="41" fontId="6" fillId="0" borderId="62" xfId="0" applyNumberFormat="1" applyFont="1" applyBorder="1">
      <alignment vertical="center"/>
    </xf>
    <xf numFmtId="0" fontId="6" fillId="0" borderId="55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6" fillId="0" borderId="74" xfId="0" applyFont="1" applyBorder="1">
      <alignment vertical="center"/>
    </xf>
    <xf numFmtId="0" fontId="6" fillId="0" borderId="73" xfId="0" applyFont="1" applyBorder="1">
      <alignment vertical="center"/>
    </xf>
    <xf numFmtId="41" fontId="6" fillId="0" borderId="55" xfId="0" applyNumberFormat="1" applyFont="1" applyBorder="1">
      <alignment vertical="center"/>
    </xf>
    <xf numFmtId="0" fontId="9" fillId="0" borderId="63" xfId="0" applyFont="1" applyBorder="1" applyAlignment="1">
      <alignment horizontal="center" vertical="center"/>
    </xf>
    <xf numFmtId="41" fontId="9" fillId="0" borderId="61" xfId="0" applyNumberFormat="1" applyFont="1" applyBorder="1">
      <alignment vertical="center"/>
    </xf>
    <xf numFmtId="41" fontId="9" fillId="0" borderId="92" xfId="0" applyNumberFormat="1" applyFont="1" applyBorder="1">
      <alignment vertical="center"/>
    </xf>
    <xf numFmtId="41" fontId="9" fillId="0" borderId="105" xfId="0" applyNumberFormat="1" applyFont="1" applyBorder="1">
      <alignment vertical="center"/>
    </xf>
    <xf numFmtId="41" fontId="9" fillId="0" borderId="59" xfId="1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0" fillId="0" borderId="0" xfId="0" applyAlignment="1"/>
    <xf numFmtId="0" fontId="9" fillId="0" borderId="106" xfId="0" applyFont="1" applyBorder="1" applyAlignment="1">
      <alignment horizontal="center" vertical="center"/>
    </xf>
    <xf numFmtId="0" fontId="9" fillId="0" borderId="107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197" fontId="0" fillId="0" borderId="110" xfId="0" applyNumberFormat="1" applyBorder="1" applyAlignment="1"/>
    <xf numFmtId="0" fontId="0" fillId="0" borderId="1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197" fontId="0" fillId="0" borderId="112" xfId="0" applyNumberFormat="1" applyBorder="1" applyAlignment="1"/>
    <xf numFmtId="0" fontId="26" fillId="0" borderId="111" xfId="0" applyFont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/>
    </xf>
    <xf numFmtId="197" fontId="0" fillId="0" borderId="115" xfId="0" applyNumberFormat="1" applyBorder="1" applyAlignment="1"/>
    <xf numFmtId="0" fontId="27" fillId="11" borderId="116" xfId="0" applyFont="1" applyFill="1" applyBorder="1" applyAlignment="1">
      <alignment horizontal="center" vertical="center" wrapText="1"/>
    </xf>
    <xf numFmtId="0" fontId="27" fillId="11" borderId="117" xfId="0" applyFont="1" applyFill="1" applyBorder="1" applyAlignment="1">
      <alignment horizontal="center" vertical="center" wrapText="1"/>
    </xf>
    <xf numFmtId="0" fontId="27" fillId="11" borderId="118" xfId="0" applyFont="1" applyFill="1" applyBorder="1" applyAlignment="1">
      <alignment horizontal="center" vertical="center" wrapText="1"/>
    </xf>
    <xf numFmtId="0" fontId="28" fillId="0" borderId="119" xfId="0" applyFont="1" applyBorder="1" applyAlignment="1">
      <alignment horizontal="center" vertical="center" wrapText="1"/>
    </xf>
    <xf numFmtId="0" fontId="28" fillId="12" borderId="120" xfId="0" applyFont="1" applyFill="1" applyBorder="1" applyAlignment="1">
      <alignment horizontal="center" vertical="center" wrapText="1"/>
    </xf>
    <xf numFmtId="0" fontId="28" fillId="12" borderId="121" xfId="2" applyNumberFormat="1" applyFont="1" applyFill="1" applyBorder="1" applyAlignment="1">
      <alignment horizontal="right" vertical="center" wrapText="1"/>
    </xf>
    <xf numFmtId="0" fontId="28" fillId="0" borderId="122" xfId="0" applyFont="1" applyBorder="1" applyAlignment="1">
      <alignment horizontal="center" vertical="center" wrapText="1"/>
    </xf>
    <xf numFmtId="0" fontId="28" fillId="12" borderId="123" xfId="0" applyFont="1" applyFill="1" applyBorder="1" applyAlignment="1">
      <alignment horizontal="center" vertical="center" wrapText="1"/>
    </xf>
    <xf numFmtId="0" fontId="28" fillId="12" borderId="124" xfId="2" applyNumberFormat="1" applyFont="1" applyFill="1" applyBorder="1" applyAlignment="1">
      <alignment horizontal="right" vertical="center" wrapText="1"/>
    </xf>
    <xf numFmtId="0" fontId="28" fillId="0" borderId="125" xfId="0" applyFont="1" applyBorder="1" applyAlignment="1">
      <alignment horizontal="center" vertical="center" wrapText="1"/>
    </xf>
    <xf numFmtId="0" fontId="28" fillId="12" borderId="126" xfId="0" applyFont="1" applyFill="1" applyBorder="1" applyAlignment="1">
      <alignment horizontal="center" vertical="center" wrapText="1"/>
    </xf>
    <xf numFmtId="0" fontId="28" fillId="12" borderId="127" xfId="2" applyNumberFormat="1" applyFont="1" applyFill="1" applyBorder="1" applyAlignment="1">
      <alignment horizontal="right" vertical="center" wrapText="1"/>
    </xf>
    <xf numFmtId="0" fontId="27" fillId="0" borderId="128" xfId="0" applyFont="1" applyBorder="1" applyAlignment="1">
      <alignment horizontal="center" vertical="center" wrapText="1"/>
    </xf>
    <xf numFmtId="0" fontId="27" fillId="0" borderId="129" xfId="0" applyFont="1" applyBorder="1" applyAlignment="1">
      <alignment horizontal="center" vertical="center" wrapText="1"/>
    </xf>
    <xf numFmtId="0" fontId="27" fillId="0" borderId="130" xfId="0" applyFont="1" applyBorder="1" applyAlignment="1">
      <alignment horizontal="center" vertical="center" wrapText="1"/>
    </xf>
    <xf numFmtId="0" fontId="27" fillId="0" borderId="131" xfId="0" applyFont="1" applyBorder="1" applyAlignment="1">
      <alignment horizontal="center" vertical="center" wrapText="1"/>
    </xf>
    <xf numFmtId="0" fontId="28" fillId="12" borderId="132" xfId="0" applyFont="1" applyFill="1" applyBorder="1" applyAlignment="1">
      <alignment horizontal="center" vertical="center" wrapText="1"/>
    </xf>
    <xf numFmtId="198" fontId="28" fillId="12" borderId="133" xfId="2" applyNumberFormat="1" applyFont="1" applyFill="1" applyBorder="1" applyAlignment="1">
      <alignment horizontal="center" vertical="center" wrapText="1"/>
    </xf>
    <xf numFmtId="0" fontId="27" fillId="0" borderId="134" xfId="0" applyFont="1" applyBorder="1" applyAlignment="1">
      <alignment horizontal="center" vertical="center" wrapText="1"/>
    </xf>
    <xf numFmtId="198" fontId="28" fillId="12" borderId="135" xfId="2" applyNumberFormat="1" applyFont="1" applyFill="1" applyBorder="1" applyAlignment="1">
      <alignment horizontal="center" vertical="center" wrapText="1"/>
    </xf>
    <xf numFmtId="0" fontId="27" fillId="0" borderId="136" xfId="0" applyFont="1" applyBorder="1" applyAlignment="1">
      <alignment horizontal="center" vertical="center" wrapText="1"/>
    </xf>
    <xf numFmtId="0" fontId="28" fillId="12" borderId="137" xfId="0" applyFont="1" applyFill="1" applyBorder="1" applyAlignment="1">
      <alignment horizontal="center" vertical="center" wrapText="1"/>
    </xf>
    <xf numFmtId="198" fontId="28" fillId="12" borderId="138" xfId="2" applyNumberFormat="1" applyFont="1" applyFill="1" applyBorder="1" applyAlignment="1">
      <alignment horizontal="center" vertical="center" wrapText="1"/>
    </xf>
    <xf numFmtId="0" fontId="28" fillId="13" borderId="72" xfId="0" applyFont="1" applyFill="1" applyBorder="1" applyAlignment="1">
      <alignment horizontal="center" vertical="center" wrapText="1"/>
    </xf>
    <xf numFmtId="0" fontId="28" fillId="13" borderId="70" xfId="0" applyFont="1" applyFill="1" applyBorder="1" applyAlignment="1">
      <alignment horizontal="center" vertical="center" wrapText="1"/>
    </xf>
    <xf numFmtId="0" fontId="31" fillId="13" borderId="70" xfId="0" applyFont="1" applyFill="1" applyBorder="1" applyAlignment="1">
      <alignment horizontal="center" vertical="center" wrapText="1"/>
    </xf>
    <xf numFmtId="0" fontId="31" fillId="13" borderId="140" xfId="0" applyFont="1" applyFill="1" applyBorder="1" applyAlignment="1">
      <alignment horizontal="center" vertical="center" wrapText="1"/>
    </xf>
    <xf numFmtId="0" fontId="28" fillId="0" borderId="141" xfId="0" applyFont="1" applyBorder="1" applyAlignment="1">
      <alignment horizontal="center" wrapText="1"/>
    </xf>
    <xf numFmtId="0" fontId="6" fillId="0" borderId="142" xfId="0" applyFont="1" applyBorder="1" applyAlignment="1"/>
    <xf numFmtId="0" fontId="28" fillId="0" borderId="142" xfId="0" applyFont="1" applyBorder="1" applyAlignment="1">
      <alignment horizontal="right" wrapText="1"/>
    </xf>
    <xf numFmtId="0" fontId="32" fillId="0" borderId="142" xfId="0" applyFont="1" applyBorder="1" applyAlignment="1">
      <alignment horizontal="right" wrapText="1"/>
    </xf>
    <xf numFmtId="10" fontId="32" fillId="0" borderId="142" xfId="2" applyNumberFormat="1" applyFont="1" applyFill="1" applyBorder="1" applyAlignment="1">
      <alignment horizontal="right" wrapText="1"/>
    </xf>
    <xf numFmtId="3" fontId="28" fillId="0" borderId="143" xfId="0" applyNumberFormat="1" applyFont="1" applyBorder="1" applyAlignment="1">
      <alignment horizontal="right" wrapText="1"/>
    </xf>
    <xf numFmtId="3" fontId="28" fillId="0" borderId="142" xfId="0" applyNumberFormat="1" applyFont="1" applyBorder="1" applyAlignment="1">
      <alignment horizontal="right" wrapText="1"/>
    </xf>
    <xf numFmtId="0" fontId="28" fillId="0" borderId="144" xfId="0" applyFont="1" applyBorder="1" applyAlignment="1">
      <alignment horizontal="center" wrapText="1"/>
    </xf>
    <xf numFmtId="0" fontId="6" fillId="0" borderId="145" xfId="0" applyFont="1" applyBorder="1" applyAlignment="1"/>
    <xf numFmtId="3" fontId="28" fillId="0" borderId="145" xfId="0" applyNumberFormat="1" applyFont="1" applyBorder="1" applyAlignment="1">
      <alignment horizontal="right" wrapText="1"/>
    </xf>
    <xf numFmtId="0" fontId="32" fillId="0" borderId="145" xfId="0" applyFont="1" applyBorder="1" applyAlignment="1">
      <alignment horizontal="right" wrapText="1"/>
    </xf>
    <xf numFmtId="10" fontId="32" fillId="0" borderId="145" xfId="2" applyNumberFormat="1" applyFont="1" applyFill="1" applyBorder="1" applyAlignment="1">
      <alignment horizontal="right" wrapText="1"/>
    </xf>
    <xf numFmtId="3" fontId="28" fillId="0" borderId="146" xfId="0" applyNumberFormat="1" applyFont="1" applyBorder="1" applyAlignment="1">
      <alignment horizontal="right" wrapText="1"/>
    </xf>
    <xf numFmtId="0" fontId="33" fillId="0" borderId="0" xfId="9">
      <alignment vertical="center"/>
    </xf>
    <xf numFmtId="0" fontId="9" fillId="14" borderId="18" xfId="4" applyFont="1" applyFill="1" applyBorder="1" applyAlignment="1">
      <alignment horizontal="center" vertical="center"/>
    </xf>
    <xf numFmtId="0" fontId="6" fillId="14" borderId="18" xfId="4" applyFont="1" applyFill="1" applyBorder="1" applyAlignment="1">
      <alignment horizontal="center" vertical="center"/>
    </xf>
    <xf numFmtId="0" fontId="6" fillId="0" borderId="18" xfId="4" applyFont="1" applyBorder="1" applyAlignment="1">
      <alignment vertical="center"/>
    </xf>
    <xf numFmtId="199" fontId="6" fillId="0" borderId="18" xfId="4" applyNumberFormat="1" applyFont="1" applyBorder="1" applyAlignment="1">
      <alignment vertical="center"/>
    </xf>
    <xf numFmtId="42" fontId="6" fillId="0" borderId="18" xfId="4" applyNumberFormat="1" applyFont="1" applyBorder="1" applyAlignment="1">
      <alignment vertical="center"/>
    </xf>
    <xf numFmtId="176" fontId="6" fillId="0" borderId="18" xfId="4" applyNumberFormat="1" applyFont="1" applyBorder="1" applyAlignment="1">
      <alignment vertical="center"/>
    </xf>
    <xf numFmtId="14" fontId="6" fillId="0" borderId="18" xfId="4" applyNumberFormat="1" applyFont="1" applyBorder="1" applyAlignment="1">
      <alignment vertical="center"/>
    </xf>
    <xf numFmtId="200" fontId="6" fillId="0" borderId="18" xfId="4" applyNumberFormat="1" applyFont="1" applyBorder="1" applyAlignment="1">
      <alignment vertical="center"/>
    </xf>
    <xf numFmtId="20" fontId="6" fillId="0" borderId="18" xfId="4" applyNumberFormat="1" applyFont="1" applyBorder="1" applyAlignment="1">
      <alignment vertical="center"/>
    </xf>
    <xf numFmtId="201" fontId="6" fillId="0" borderId="18" xfId="4" applyNumberFormat="1" applyFont="1" applyBorder="1" applyAlignment="1">
      <alignment vertical="center"/>
    </xf>
    <xf numFmtId="9" fontId="6" fillId="0" borderId="18" xfId="4" applyNumberFormat="1" applyFont="1" applyBorder="1" applyAlignment="1">
      <alignment vertical="center"/>
    </xf>
    <xf numFmtId="12" fontId="6" fillId="0" borderId="18" xfId="4" applyNumberFormat="1" applyFont="1" applyBorder="1" applyAlignment="1">
      <alignment vertical="center"/>
    </xf>
    <xf numFmtId="202" fontId="6" fillId="0" borderId="18" xfId="4" applyNumberFormat="1" applyFont="1" applyBorder="1" applyAlignment="1">
      <alignment vertical="center"/>
    </xf>
    <xf numFmtId="49" fontId="6" fillId="0" borderId="18" xfId="4" applyNumberFormat="1" applyFont="1" applyBorder="1" applyAlignment="1">
      <alignment vertical="center"/>
    </xf>
    <xf numFmtId="0" fontId="6" fillId="14" borderId="18" xfId="4" applyFont="1" applyFill="1" applyBorder="1" applyAlignment="1">
      <alignment horizontal="center"/>
    </xf>
    <xf numFmtId="0" fontId="6" fillId="0" borderId="18" xfId="4" applyFont="1" applyBorder="1"/>
    <xf numFmtId="203" fontId="6" fillId="0" borderId="18" xfId="4" applyNumberFormat="1" applyFont="1" applyBorder="1"/>
    <xf numFmtId="204" fontId="6" fillId="0" borderId="18" xfId="4" applyNumberFormat="1" applyFont="1" applyBorder="1"/>
    <xf numFmtId="205" fontId="6" fillId="0" borderId="18" xfId="4" applyNumberFormat="1" applyFont="1" applyBorder="1"/>
    <xf numFmtId="206" fontId="6" fillId="0" borderId="18" xfId="4" applyNumberFormat="1" applyFont="1" applyBorder="1"/>
    <xf numFmtId="207" fontId="6" fillId="0" borderId="18" xfId="4" applyNumberFormat="1" applyFont="1" applyBorder="1"/>
    <xf numFmtId="208" fontId="6" fillId="0" borderId="18" xfId="4" applyNumberFormat="1" applyFont="1" applyBorder="1"/>
    <xf numFmtId="42" fontId="6" fillId="0" borderId="18" xfId="10" applyFont="1" applyBorder="1" applyAlignment="1">
      <alignment vertical="center"/>
    </xf>
    <xf numFmtId="209" fontId="6" fillId="0" borderId="18" xfId="4" applyNumberFormat="1" applyFont="1" applyBorder="1" applyAlignment="1">
      <alignment vertical="center"/>
    </xf>
    <xf numFmtId="210" fontId="6" fillId="0" borderId="18" xfId="4" applyNumberFormat="1" applyFont="1" applyBorder="1" applyAlignment="1">
      <alignment vertical="center"/>
    </xf>
    <xf numFmtId="211" fontId="6" fillId="0" borderId="18" xfId="4" applyNumberFormat="1" applyFont="1" applyBorder="1" applyAlignment="1">
      <alignment vertical="center"/>
    </xf>
    <xf numFmtId="212" fontId="6" fillId="0" borderId="18" xfId="4" applyNumberFormat="1" applyFont="1" applyBorder="1" applyAlignment="1">
      <alignment vertical="center"/>
    </xf>
    <xf numFmtId="213" fontId="6" fillId="0" borderId="18" xfId="4" applyNumberFormat="1" applyFont="1" applyBorder="1" applyAlignment="1">
      <alignment vertical="center"/>
    </xf>
    <xf numFmtId="214" fontId="6" fillId="0" borderId="18" xfId="4" applyNumberFormat="1" applyFont="1" applyBorder="1" applyAlignment="1">
      <alignment vertical="center"/>
    </xf>
    <xf numFmtId="215" fontId="6" fillId="14" borderId="18" xfId="4" applyNumberFormat="1" applyFont="1" applyFill="1" applyBorder="1" applyAlignment="1">
      <alignment horizontal="center" vertical="center"/>
    </xf>
    <xf numFmtId="215" fontId="6" fillId="0" borderId="18" xfId="4" applyNumberFormat="1" applyFont="1" applyBorder="1" applyAlignment="1">
      <alignment vertical="center"/>
    </xf>
    <xf numFmtId="216" fontId="6" fillId="0" borderId="18" xfId="4" applyNumberFormat="1" applyFont="1" applyBorder="1" applyAlignment="1">
      <alignment vertical="center"/>
    </xf>
    <xf numFmtId="217" fontId="6" fillId="0" borderId="18" xfId="4" applyNumberFormat="1" applyFont="1" applyBorder="1" applyAlignment="1">
      <alignment vertical="center"/>
    </xf>
    <xf numFmtId="218" fontId="6" fillId="0" borderId="18" xfId="4" applyNumberFormat="1" applyFont="1" applyBorder="1" applyAlignment="1">
      <alignment vertical="center"/>
    </xf>
    <xf numFmtId="219" fontId="6" fillId="0" borderId="18" xfId="4" applyNumberFormat="1" applyFont="1" applyBorder="1" applyAlignment="1">
      <alignment vertical="center"/>
    </xf>
    <xf numFmtId="220" fontId="6" fillId="0" borderId="18" xfId="4" applyNumberFormat="1" applyFont="1" applyBorder="1" applyAlignment="1">
      <alignment vertical="center"/>
    </xf>
    <xf numFmtId="221" fontId="6" fillId="0" borderId="18" xfId="4" applyNumberFormat="1" applyFont="1" applyBorder="1" applyAlignment="1">
      <alignment vertical="center"/>
    </xf>
    <xf numFmtId="222" fontId="6" fillId="0" borderId="18" xfId="4" applyNumberFormat="1" applyFont="1" applyBorder="1" applyAlignment="1">
      <alignment vertical="center"/>
    </xf>
    <xf numFmtId="223" fontId="6" fillId="0" borderId="18" xfId="4" applyNumberFormat="1" applyFont="1" applyBorder="1" applyAlignment="1">
      <alignment vertical="center"/>
    </xf>
    <xf numFmtId="224" fontId="6" fillId="0" borderId="18" xfId="4" applyNumberFormat="1" applyFont="1" applyBorder="1" applyAlignment="1">
      <alignment vertical="center"/>
    </xf>
    <xf numFmtId="225" fontId="6" fillId="0" borderId="18" xfId="4" applyNumberFormat="1" applyFont="1" applyBorder="1" applyAlignment="1">
      <alignment vertical="center"/>
    </xf>
    <xf numFmtId="226" fontId="6" fillId="0" borderId="18" xfId="4" applyNumberFormat="1" applyFont="1" applyBorder="1" applyAlignment="1">
      <alignment vertical="center"/>
    </xf>
    <xf numFmtId="0" fontId="35" fillId="0" borderId="0" xfId="11">
      <alignment vertical="center"/>
    </xf>
    <xf numFmtId="0" fontId="35" fillId="0" borderId="3" xfId="11" applyBorder="1">
      <alignment vertical="center"/>
    </xf>
    <xf numFmtId="0" fontId="35" fillId="0" borderId="3" xfId="11" applyBorder="1" applyAlignment="1">
      <alignment horizontal="left" vertical="center"/>
    </xf>
    <xf numFmtId="0" fontId="35" fillId="0" borderId="67" xfId="11" applyBorder="1" applyAlignment="1">
      <alignment horizontal="center" vertical="center"/>
    </xf>
    <xf numFmtId="0" fontId="35" fillId="0" borderId="3" xfId="11" quotePrefix="1" applyBorder="1">
      <alignment vertical="center"/>
    </xf>
    <xf numFmtId="0" fontId="35" fillId="0" borderId="3" xfId="11" applyBorder="1" applyAlignment="1">
      <alignment horizontal="center" vertical="center"/>
    </xf>
    <xf numFmtId="0" fontId="35" fillId="0" borderId="67" xfId="11" applyBorder="1">
      <alignment vertical="center"/>
    </xf>
    <xf numFmtId="0" fontId="35" fillId="0" borderId="0" xfId="11" applyAlignment="1">
      <alignment horizontal="left" vertical="center"/>
    </xf>
    <xf numFmtId="0" fontId="35" fillId="0" borderId="0" xfId="11" applyAlignment="1">
      <alignment horizontal="center" vertical="center"/>
    </xf>
    <xf numFmtId="214" fontId="35" fillId="0" borderId="3" xfId="11" applyNumberFormat="1" applyBorder="1">
      <alignment vertical="center"/>
    </xf>
    <xf numFmtId="41" fontId="0" fillId="0" borderId="3" xfId="12" applyFont="1" applyBorder="1">
      <alignment vertical="center"/>
    </xf>
    <xf numFmtId="0" fontId="38" fillId="0" borderId="0" xfId="13" applyFont="1" applyAlignment="1">
      <alignment horizontal="center" vertical="center"/>
    </xf>
    <xf numFmtId="0" fontId="38" fillId="0" borderId="0" xfId="13" applyFont="1" applyAlignment="1">
      <alignment horizontal="left" vertical="center"/>
    </xf>
    <xf numFmtId="0" fontId="38" fillId="0" borderId="3" xfId="13" applyFont="1" applyBorder="1" applyAlignment="1">
      <alignment horizontal="center" vertical="center"/>
    </xf>
    <xf numFmtId="49" fontId="38" fillId="0" borderId="3" xfId="13" applyNumberFormat="1" applyFont="1" applyBorder="1" applyAlignment="1">
      <alignment horizontal="center" vertical="center"/>
    </xf>
    <xf numFmtId="0" fontId="38" fillId="0" borderId="3" xfId="13" quotePrefix="1" applyFont="1" applyBorder="1" applyAlignment="1">
      <alignment horizontal="center" vertical="center"/>
    </xf>
    <xf numFmtId="0" fontId="40" fillId="0" borderId="0" xfId="13" applyFont="1" applyAlignment="1">
      <alignment horizontal="center" vertical="center"/>
    </xf>
    <xf numFmtId="0" fontId="41" fillId="0" borderId="0" xfId="13" applyFont="1" applyAlignment="1">
      <alignment horizontal="center" vertical="center"/>
    </xf>
    <xf numFmtId="0" fontId="38" fillId="0" borderId="3" xfId="13" applyFont="1" applyBorder="1" applyAlignment="1">
      <alignment horizontal="left" vertical="center"/>
    </xf>
    <xf numFmtId="227" fontId="38" fillId="0" borderId="0" xfId="13" applyNumberFormat="1" applyFont="1" applyAlignment="1">
      <alignment horizontal="center" vertical="center"/>
    </xf>
    <xf numFmtId="14" fontId="38" fillId="0" borderId="0" xfId="13" applyNumberFormat="1" applyFont="1" applyAlignment="1">
      <alignment horizontal="center" vertical="center"/>
    </xf>
    <xf numFmtId="20" fontId="38" fillId="0" borderId="0" xfId="13" applyNumberFormat="1" applyFont="1" applyAlignment="1">
      <alignment horizontal="center" vertical="center"/>
    </xf>
    <xf numFmtId="41" fontId="38" fillId="0" borderId="0" xfId="12" applyFont="1" applyAlignment="1">
      <alignment horizontal="center" vertical="center"/>
    </xf>
    <xf numFmtId="0" fontId="38" fillId="0" borderId="3" xfId="13" quotePrefix="1" applyFont="1" applyBorder="1" applyAlignment="1">
      <alignment horizontal="left" vertical="center"/>
    </xf>
    <xf numFmtId="223" fontId="38" fillId="0" borderId="0" xfId="13" applyNumberFormat="1" applyFont="1" applyAlignment="1">
      <alignment horizontal="center" vertical="center"/>
    </xf>
    <xf numFmtId="49" fontId="38" fillId="0" borderId="0" xfId="13" applyNumberFormat="1" applyFont="1" applyAlignment="1">
      <alignment horizontal="center" vertical="center"/>
    </xf>
    <xf numFmtId="0" fontId="38" fillId="0" borderId="5" xfId="13" applyFont="1" applyBorder="1" applyAlignment="1">
      <alignment horizontal="left" vertical="center"/>
    </xf>
    <xf numFmtId="0" fontId="38" fillId="0" borderId="5" xfId="13" applyFont="1" applyBorder="1" applyAlignment="1">
      <alignment horizontal="center" vertical="center"/>
    </xf>
    <xf numFmtId="0" fontId="42" fillId="0" borderId="149" xfId="13" applyFont="1" applyBorder="1" applyAlignment="1">
      <alignment horizontal="center" vertical="center"/>
    </xf>
    <xf numFmtId="0" fontId="41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35" fillId="0" borderId="3" xfId="13" applyBorder="1" applyAlignment="1">
      <alignment horizontal="center" vertical="center"/>
    </xf>
    <xf numFmtId="0" fontId="35" fillId="0" borderId="0" xfId="13" applyAlignment="1">
      <alignment vertical="center"/>
    </xf>
    <xf numFmtId="246" fontId="35" fillId="0" borderId="0" xfId="13" applyNumberFormat="1" applyAlignment="1">
      <alignment horizontal="center" vertical="center"/>
    </xf>
    <xf numFmtId="0" fontId="35" fillId="0" borderId="5" xfId="13" applyBorder="1" applyAlignment="1">
      <alignment horizontal="center" vertical="center"/>
    </xf>
    <xf numFmtId="247" fontId="6" fillId="0" borderId="102" xfId="8" applyNumberFormat="1" applyFont="1" applyFill="1" applyBorder="1" applyAlignment="1">
      <alignment vertical="center"/>
    </xf>
    <xf numFmtId="248" fontId="6" fillId="0" borderId="100" xfId="8" applyNumberFormat="1" applyFont="1" applyFill="1" applyBorder="1" applyAlignment="1">
      <alignment vertical="center"/>
    </xf>
    <xf numFmtId="248" fontId="6" fillId="0" borderId="103" xfId="8" applyNumberFormat="1" applyFont="1" applyFill="1" applyBorder="1" applyAlignment="1">
      <alignment vertical="center"/>
    </xf>
    <xf numFmtId="249" fontId="6" fillId="0" borderId="100" xfId="8" applyNumberFormat="1" applyFont="1" applyFill="1" applyBorder="1" applyAlignment="1">
      <alignment vertical="center"/>
    </xf>
    <xf numFmtId="249" fontId="6" fillId="0" borderId="103" xfId="8" applyNumberFormat="1" applyFont="1" applyFill="1" applyBorder="1" applyAlignment="1">
      <alignment vertical="center"/>
    </xf>
    <xf numFmtId="250" fontId="6" fillId="0" borderId="100" xfId="4" applyNumberFormat="1" applyFont="1" applyBorder="1" applyAlignment="1">
      <alignment horizontal="left" vertical="center"/>
    </xf>
    <xf numFmtId="0" fontId="43" fillId="0" borderId="150" xfId="13" applyFont="1" applyBorder="1" applyAlignment="1">
      <alignment horizontal="left" vertical="center"/>
    </xf>
    <xf numFmtId="245" fontId="43" fillId="0" borderId="150" xfId="13" applyNumberFormat="1" applyFont="1" applyBorder="1"/>
    <xf numFmtId="0" fontId="43" fillId="0" borderId="150" xfId="13" applyFont="1" applyBorder="1"/>
    <xf numFmtId="244" fontId="43" fillId="0" borderId="150" xfId="13" applyNumberFormat="1" applyFont="1" applyBorder="1"/>
    <xf numFmtId="243" fontId="43" fillId="0" borderId="150" xfId="13" applyNumberFormat="1" applyFont="1" applyBorder="1"/>
    <xf numFmtId="242" fontId="43" fillId="0" borderId="150" xfId="13" applyNumberFormat="1" applyFont="1" applyBorder="1"/>
    <xf numFmtId="241" fontId="43" fillId="0" borderId="150" xfId="13" applyNumberFormat="1" applyFont="1" applyBorder="1"/>
    <xf numFmtId="240" fontId="43" fillId="0" borderId="150" xfId="13" applyNumberFormat="1" applyFont="1" applyBorder="1"/>
    <xf numFmtId="239" fontId="43" fillId="0" borderId="150" xfId="13" applyNumberFormat="1" applyFont="1" applyBorder="1"/>
    <xf numFmtId="238" fontId="43" fillId="0" borderId="150" xfId="13" applyNumberFormat="1" applyFont="1" applyBorder="1"/>
    <xf numFmtId="237" fontId="43" fillId="0" borderId="150" xfId="13" applyNumberFormat="1" applyFont="1" applyBorder="1"/>
    <xf numFmtId="236" fontId="43" fillId="0" borderId="150" xfId="13" applyNumberFormat="1" applyFont="1" applyBorder="1"/>
    <xf numFmtId="191" fontId="43" fillId="0" borderId="150" xfId="13" applyNumberFormat="1" applyFont="1" applyBorder="1"/>
    <xf numFmtId="235" fontId="43" fillId="0" borderId="150" xfId="13" applyNumberFormat="1" applyFont="1" applyBorder="1"/>
    <xf numFmtId="234" fontId="43" fillId="0" borderId="150" xfId="13" applyNumberFormat="1" applyFont="1" applyBorder="1"/>
    <xf numFmtId="0" fontId="6" fillId="16" borderId="150" xfId="4" applyFont="1" applyFill="1" applyBorder="1"/>
    <xf numFmtId="14" fontId="6" fillId="16" borderId="150" xfId="4" applyNumberFormat="1" applyFont="1" applyFill="1" applyBorder="1"/>
    <xf numFmtId="176" fontId="6" fillId="0" borderId="0" xfId="8" applyNumberFormat="1" applyFont="1" applyFill="1" applyBorder="1" applyAlignment="1">
      <alignment vertical="center"/>
    </xf>
    <xf numFmtId="191" fontId="6" fillId="0" borderId="0" xfId="8" applyNumberFormat="1" applyFont="1" applyFill="1" applyBorder="1" applyAlignment="1">
      <alignment horizontal="center" vertical="center"/>
    </xf>
    <xf numFmtId="192" fontId="6" fillId="0" borderId="0" xfId="8" applyNumberFormat="1" applyFont="1" applyFill="1" applyBorder="1" applyAlignment="1">
      <alignment horizontal="right" vertical="center"/>
    </xf>
    <xf numFmtId="3" fontId="6" fillId="0" borderId="0" xfId="4" applyNumberFormat="1" applyFont="1" applyAlignment="1">
      <alignment vertical="center"/>
    </xf>
    <xf numFmtId="182" fontId="6" fillId="0" borderId="0" xfId="4" applyNumberFormat="1" applyFont="1" applyAlignment="1">
      <alignment vertical="center"/>
    </xf>
    <xf numFmtId="0" fontId="6" fillId="0" borderId="151" xfId="4" applyFont="1" applyBorder="1" applyAlignment="1">
      <alignment vertical="center"/>
    </xf>
    <xf numFmtId="0" fontId="6" fillId="0" borderId="152" xfId="4" applyFont="1" applyBorder="1" applyAlignment="1">
      <alignment vertical="center"/>
    </xf>
    <xf numFmtId="0" fontId="6" fillId="0" borderId="153" xfId="4" applyFont="1" applyBorder="1" applyAlignment="1">
      <alignment vertical="center"/>
    </xf>
    <xf numFmtId="0" fontId="6" fillId="0" borderId="154" xfId="4" applyFont="1" applyBorder="1" applyAlignment="1">
      <alignment vertical="center"/>
    </xf>
    <xf numFmtId="233" fontId="6" fillId="0" borderId="159" xfId="4" applyNumberFormat="1" applyFont="1" applyBorder="1" applyAlignment="1">
      <alignment vertical="center"/>
    </xf>
    <xf numFmtId="233" fontId="6" fillId="0" borderId="160" xfId="4" applyNumberFormat="1" applyFont="1" applyBorder="1" applyAlignment="1">
      <alignment vertical="center"/>
    </xf>
    <xf numFmtId="233" fontId="6" fillId="0" borderId="161" xfId="4" applyNumberFormat="1" applyFont="1" applyBorder="1" applyAlignment="1">
      <alignment vertical="center"/>
    </xf>
    <xf numFmtId="233" fontId="6" fillId="0" borderId="162" xfId="4" applyNumberFormat="1" applyFont="1" applyBorder="1" applyAlignment="1">
      <alignment vertical="center"/>
    </xf>
    <xf numFmtId="251" fontId="6" fillId="0" borderId="155" xfId="4" applyNumberFormat="1" applyFont="1" applyBorder="1" applyAlignment="1">
      <alignment vertical="center"/>
    </xf>
    <xf numFmtId="251" fontId="6" fillId="0" borderId="156" xfId="4" applyNumberFormat="1" applyFont="1" applyBorder="1" applyAlignment="1">
      <alignment vertical="center"/>
    </xf>
    <xf numFmtId="251" fontId="6" fillId="0" borderId="157" xfId="4" applyNumberFormat="1" applyFont="1" applyBorder="1" applyAlignment="1">
      <alignment vertical="center"/>
    </xf>
    <xf numFmtId="251" fontId="6" fillId="0" borderId="158" xfId="4" applyNumberFormat="1" applyFont="1" applyBorder="1" applyAlignment="1">
      <alignment vertical="center"/>
    </xf>
    <xf numFmtId="0" fontId="43" fillId="0" borderId="3" xfId="13" applyFont="1" applyBorder="1" applyAlignment="1">
      <alignment horizontal="center" vertical="center"/>
    </xf>
    <xf numFmtId="231" fontId="43" fillId="0" borderId="3" xfId="13" applyNumberFormat="1" applyFont="1" applyBorder="1" applyAlignment="1">
      <alignment horizontal="center" vertical="center"/>
    </xf>
    <xf numFmtId="230" fontId="43" fillId="0" borderId="3" xfId="13" applyNumberFormat="1" applyFont="1" applyBorder="1" applyAlignment="1">
      <alignment horizontal="center" vertical="center"/>
    </xf>
    <xf numFmtId="229" fontId="43" fillId="0" borderId="3" xfId="13" applyNumberFormat="1" applyFont="1" applyBorder="1" applyAlignment="1">
      <alignment horizontal="center" vertical="center"/>
    </xf>
    <xf numFmtId="228" fontId="43" fillId="0" borderId="3" xfId="13" applyNumberFormat="1" applyFont="1" applyBorder="1" applyAlignment="1">
      <alignment horizontal="center" vertical="center"/>
    </xf>
    <xf numFmtId="203" fontId="43" fillId="0" borderId="3" xfId="13" applyNumberFormat="1" applyFont="1" applyBorder="1" applyAlignment="1">
      <alignment horizontal="center" vertical="center"/>
    </xf>
    <xf numFmtId="0" fontId="43" fillId="10" borderId="3" xfId="13" applyFont="1" applyFill="1" applyBorder="1" applyAlignment="1">
      <alignment horizontal="center"/>
    </xf>
    <xf numFmtId="232" fontId="43" fillId="10" borderId="3" xfId="13" applyNumberFormat="1" applyFont="1" applyFill="1" applyBorder="1" applyAlignment="1">
      <alignment horizontal="center"/>
    </xf>
    <xf numFmtId="176" fontId="6" fillId="0" borderId="0" xfId="4" applyNumberFormat="1" applyFont="1" applyAlignment="1">
      <alignment vertical="center"/>
    </xf>
    <xf numFmtId="41" fontId="6" fillId="0" borderId="0" xfId="1" applyFont="1" applyAlignment="1">
      <alignment vertical="center"/>
    </xf>
    <xf numFmtId="14" fontId="35" fillId="0" borderId="0" xfId="11" applyNumberFormat="1">
      <alignment vertical="center"/>
    </xf>
    <xf numFmtId="0" fontId="0" fillId="0" borderId="149" xfId="0" applyBorder="1" applyAlignment="1">
      <alignment horizontal="center" vertical="center"/>
    </xf>
    <xf numFmtId="0" fontId="0" fillId="0" borderId="1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5" fillId="17" borderId="163" xfId="14" quotePrefix="1" applyFont="1" applyAlignment="1">
      <alignment horizontal="center" vertical="center"/>
    </xf>
    <xf numFmtId="0" fontId="45" fillId="17" borderId="163" xfId="14" applyFont="1" applyAlignment="1">
      <alignment horizontal="center" vertical="center"/>
    </xf>
    <xf numFmtId="179" fontId="6" fillId="0" borderId="68" xfId="4" applyNumberFormat="1" applyFont="1" applyBorder="1" applyAlignment="1">
      <alignment horizontal="center"/>
    </xf>
    <xf numFmtId="179" fontId="6" fillId="0" borderId="65" xfId="4" applyNumberFormat="1" applyFont="1" applyBorder="1" applyAlignment="1">
      <alignment horizontal="center"/>
    </xf>
    <xf numFmtId="0" fontId="5" fillId="0" borderId="0" xfId="4"/>
    <xf numFmtId="0" fontId="5" fillId="0" borderId="0" xfId="4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/>
    <xf numFmtId="0" fontId="43" fillId="0" borderId="0" xfId="4" applyFont="1" applyAlignment="1">
      <alignment vertical="center"/>
    </xf>
    <xf numFmtId="0" fontId="43" fillId="0" borderId="0" xfId="4" applyFont="1" applyAlignment="1">
      <alignment horizontal="center" vertical="center"/>
    </xf>
    <xf numFmtId="0" fontId="47" fillId="0" borderId="0" xfId="4" applyFont="1" applyAlignment="1">
      <alignment horizontal="center"/>
    </xf>
    <xf numFmtId="41" fontId="47" fillId="0" borderId="14" xfId="4" applyNumberFormat="1" applyFont="1" applyBorder="1"/>
    <xf numFmtId="41" fontId="43" fillId="0" borderId="15" xfId="4" applyNumberFormat="1" applyFont="1" applyBorder="1" applyAlignment="1">
      <alignment vertical="center"/>
    </xf>
    <xf numFmtId="0" fontId="43" fillId="0" borderId="15" xfId="4" applyFont="1" applyBorder="1" applyAlignment="1">
      <alignment vertical="center"/>
    </xf>
    <xf numFmtId="0" fontId="47" fillId="0" borderId="15" xfId="4" applyFont="1" applyBorder="1"/>
    <xf numFmtId="0" fontId="47" fillId="0" borderId="15" xfId="4" applyFont="1" applyBorder="1" applyAlignment="1">
      <alignment horizontal="center"/>
    </xf>
    <xf numFmtId="41" fontId="43" fillId="0" borderId="15" xfId="4" applyNumberFormat="1" applyFont="1" applyBorder="1" applyAlignment="1">
      <alignment horizontal="center" vertical="center"/>
    </xf>
    <xf numFmtId="41" fontId="43" fillId="0" borderId="15" xfId="7" applyFont="1" applyBorder="1" applyAlignment="1">
      <alignment horizontal="center" vertical="center"/>
    </xf>
    <xf numFmtId="0" fontId="48" fillId="0" borderId="15" xfId="4" applyFont="1" applyBorder="1" applyAlignment="1">
      <alignment horizontal="center" vertical="center"/>
    </xf>
    <xf numFmtId="0" fontId="43" fillId="0" borderId="16" xfId="4" applyFont="1" applyBorder="1" applyAlignment="1">
      <alignment horizontal="center" vertical="center"/>
    </xf>
    <xf numFmtId="41" fontId="47" fillId="0" borderId="17" xfId="4" applyNumberFormat="1" applyFont="1" applyBorder="1"/>
    <xf numFmtId="41" fontId="43" fillId="0" borderId="18" xfId="4" applyNumberFormat="1" applyFont="1" applyBorder="1" applyAlignment="1">
      <alignment vertical="center"/>
    </xf>
    <xf numFmtId="0" fontId="43" fillId="0" borderId="18" xfId="4" applyFont="1" applyBorder="1" applyAlignment="1">
      <alignment vertical="center"/>
    </xf>
    <xf numFmtId="0" fontId="47" fillId="0" borderId="18" xfId="4" applyFont="1" applyBorder="1"/>
    <xf numFmtId="0" fontId="47" fillId="0" borderId="18" xfId="4" applyFont="1" applyBorder="1" applyAlignment="1">
      <alignment horizontal="center"/>
    </xf>
    <xf numFmtId="41" fontId="43" fillId="0" borderId="18" xfId="4" applyNumberFormat="1" applyFont="1" applyBorder="1" applyAlignment="1">
      <alignment horizontal="center" vertical="center"/>
    </xf>
    <xf numFmtId="41" fontId="43" fillId="0" borderId="18" xfId="7" applyFont="1" applyBorder="1" applyAlignment="1">
      <alignment horizontal="center" vertical="center"/>
    </xf>
    <xf numFmtId="0" fontId="48" fillId="0" borderId="18" xfId="4" applyFont="1" applyBorder="1" applyAlignment="1">
      <alignment horizontal="center" vertical="center"/>
    </xf>
    <xf numFmtId="0" fontId="43" fillId="0" borderId="20" xfId="4" applyFont="1" applyBorder="1" applyAlignment="1">
      <alignment horizontal="center" vertical="center"/>
    </xf>
    <xf numFmtId="0" fontId="43" fillId="0" borderId="18" xfId="4" applyFont="1" applyBorder="1" applyAlignment="1">
      <alignment horizontal="center" vertical="center"/>
    </xf>
    <xf numFmtId="0" fontId="49" fillId="0" borderId="18" xfId="4" applyFont="1" applyBorder="1" applyAlignment="1">
      <alignment horizontal="center"/>
    </xf>
    <xf numFmtId="9" fontId="50" fillId="19" borderId="18" xfId="4" applyNumberFormat="1" applyFont="1" applyFill="1" applyBorder="1" applyAlignment="1">
      <alignment horizontal="center" vertical="center"/>
    </xf>
    <xf numFmtId="0" fontId="50" fillId="19" borderId="18" xfId="4" applyFont="1" applyFill="1" applyBorder="1" applyAlignment="1">
      <alignment horizontal="center" vertical="center"/>
    </xf>
    <xf numFmtId="252" fontId="52" fillId="18" borderId="18" xfId="15" applyNumberFormat="1" applyFont="1" applyFill="1" applyBorder="1" applyAlignment="1">
      <alignment horizontal="center" vertical="center"/>
    </xf>
    <xf numFmtId="0" fontId="50" fillId="19" borderId="22" xfId="4" applyFont="1" applyFill="1" applyBorder="1" applyAlignment="1">
      <alignment horizontal="center" vertical="center" wrapText="1"/>
    </xf>
    <xf numFmtId="0" fontId="52" fillId="18" borderId="22" xfId="15" applyFont="1" applyFill="1" applyBorder="1" applyAlignment="1">
      <alignment horizontal="center" vertical="center"/>
    </xf>
    <xf numFmtId="0" fontId="15" fillId="21" borderId="3" xfId="9" applyFont="1" applyFill="1" applyBorder="1" applyAlignment="1">
      <alignment horizontal="center" vertical="center"/>
    </xf>
    <xf numFmtId="14" fontId="33" fillId="0" borderId="3" xfId="9" applyNumberFormat="1" applyBorder="1" applyAlignment="1">
      <alignment horizontal="center" vertical="center"/>
    </xf>
    <xf numFmtId="0" fontId="33" fillId="0" borderId="3" xfId="9" applyBorder="1" applyAlignment="1">
      <alignment horizontal="center" vertical="center"/>
    </xf>
    <xf numFmtId="0" fontId="33" fillId="0" borderId="3" xfId="9" applyBorder="1">
      <alignment vertical="center"/>
    </xf>
    <xf numFmtId="0" fontId="55" fillId="0" borderId="3" xfId="9" applyFont="1" applyBorder="1" applyAlignment="1">
      <alignment horizontal="center" vertical="center"/>
    </xf>
    <xf numFmtId="0" fontId="35" fillId="0" borderId="0" xfId="16"/>
    <xf numFmtId="0" fontId="14" fillId="0" borderId="0" xfId="0" applyFont="1">
      <alignment vertical="center"/>
    </xf>
    <xf numFmtId="0" fontId="0" fillId="22" borderId="3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3" fillId="0" borderId="0" xfId="16" applyFont="1" applyAlignment="1">
      <alignment horizontal="center" vertical="center"/>
    </xf>
    <xf numFmtId="0" fontId="43" fillId="0" borderId="0" xfId="16" applyFont="1"/>
    <xf numFmtId="0" fontId="43" fillId="0" borderId="3" xfId="16" applyFont="1" applyBorder="1" applyAlignment="1">
      <alignment horizontal="center" vertical="center"/>
    </xf>
    <xf numFmtId="0" fontId="43" fillId="0" borderId="3" xfId="16" applyFont="1" applyBorder="1" applyAlignment="1">
      <alignment vertical="center"/>
    </xf>
    <xf numFmtId="41" fontId="43" fillId="0" borderId="3" xfId="17" applyFont="1" applyBorder="1" applyAlignment="1">
      <alignment vertical="center"/>
    </xf>
    <xf numFmtId="41" fontId="43" fillId="0" borderId="0" xfId="17" applyFont="1" applyBorder="1" applyAlignment="1">
      <alignment vertical="center"/>
    </xf>
    <xf numFmtId="0" fontId="43" fillId="23" borderId="3" xfId="16" applyFont="1" applyFill="1" applyBorder="1" applyAlignment="1">
      <alignment horizontal="center" vertical="center"/>
    </xf>
    <xf numFmtId="0" fontId="43" fillId="0" borderId="3" xfId="16" applyFont="1" applyBorder="1" applyAlignment="1">
      <alignment horizontal="center"/>
    </xf>
    <xf numFmtId="41" fontId="43" fillId="0" borderId="3" xfId="17" applyFont="1" applyBorder="1"/>
    <xf numFmtId="0" fontId="43" fillId="15" borderId="3" xfId="16" applyFont="1" applyFill="1" applyBorder="1" applyAlignment="1">
      <alignment horizontal="center"/>
    </xf>
    <xf numFmtId="0" fontId="43" fillId="0" borderId="3" xfId="16" applyFont="1" applyBorder="1"/>
    <xf numFmtId="41" fontId="43" fillId="0" borderId="3" xfId="16" applyNumberFormat="1" applyFont="1" applyBorder="1" applyAlignment="1">
      <alignment vertical="center"/>
    </xf>
    <xf numFmtId="0" fontId="43" fillId="0" borderId="0" xfId="18" applyFont="1">
      <alignment vertical="center"/>
    </xf>
    <xf numFmtId="0" fontId="52" fillId="26" borderId="165" xfId="18" applyFont="1" applyFill="1" applyBorder="1" applyAlignment="1">
      <alignment horizontal="center" vertical="center"/>
    </xf>
    <xf numFmtId="0" fontId="35" fillId="0" borderId="0" xfId="18">
      <alignment vertical="center"/>
    </xf>
    <xf numFmtId="0" fontId="43" fillId="0" borderId="0" xfId="18" applyFont="1" applyAlignment="1">
      <alignment horizontal="center" vertical="center"/>
    </xf>
    <xf numFmtId="223" fontId="43" fillId="0" borderId="0" xfId="18" applyNumberFormat="1" applyFont="1" applyAlignment="1">
      <alignment horizontal="center" vertical="center"/>
    </xf>
    <xf numFmtId="14" fontId="43" fillId="0" borderId="0" xfId="18" applyNumberFormat="1" applyFont="1">
      <alignment vertical="center"/>
    </xf>
    <xf numFmtId="0" fontId="56" fillId="0" borderId="0" xfId="18" applyFont="1" applyAlignment="1">
      <alignment horizontal="center" vertical="center"/>
    </xf>
    <xf numFmtId="14" fontId="56" fillId="0" borderId="0" xfId="18" applyNumberFormat="1" applyFont="1">
      <alignment vertical="center"/>
    </xf>
    <xf numFmtId="223" fontId="43" fillId="0" borderId="0" xfId="18" applyNumberFormat="1" applyFont="1">
      <alignment vertical="center"/>
    </xf>
    <xf numFmtId="0" fontId="35" fillId="0" borderId="72" xfId="16" applyBorder="1" applyAlignment="1">
      <alignment horizontal="center" vertical="center"/>
    </xf>
    <xf numFmtId="0" fontId="35" fillId="0" borderId="70" xfId="16" applyBorder="1" applyAlignment="1">
      <alignment horizontal="center" vertical="center"/>
    </xf>
    <xf numFmtId="0" fontId="35" fillId="0" borderId="71" xfId="16" applyBorder="1" applyAlignment="1">
      <alignment horizontal="center" vertical="center"/>
    </xf>
    <xf numFmtId="0" fontId="35" fillId="0" borderId="69" xfId="16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197" fontId="35" fillId="0" borderId="68" xfId="16" applyNumberFormat="1" applyBorder="1" applyAlignment="1">
      <alignment horizontal="center" vertical="center"/>
    </xf>
    <xf numFmtId="0" fontId="35" fillId="0" borderId="66" xfId="16" applyBorder="1" applyAlignment="1">
      <alignment horizontal="center" vertical="center"/>
    </xf>
    <xf numFmtId="0" fontId="35" fillId="0" borderId="64" xfId="16" applyBorder="1" applyAlignment="1">
      <alignment horizontal="center" vertical="center"/>
    </xf>
    <xf numFmtId="197" fontId="35" fillId="0" borderId="65" xfId="16" applyNumberFormat="1" applyBorder="1" applyAlignment="1">
      <alignment horizontal="center" vertical="center"/>
    </xf>
    <xf numFmtId="0" fontId="35" fillId="0" borderId="0" xfId="16" applyAlignment="1">
      <alignment horizontal="center" vertical="center"/>
    </xf>
    <xf numFmtId="0" fontId="35" fillId="0" borderId="149" xfId="16" applyBorder="1" applyAlignment="1">
      <alignment horizontal="center" vertical="center"/>
    </xf>
    <xf numFmtId="0" fontId="35" fillId="0" borderId="5" xfId="16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5" xfId="16" applyNumberFormat="1" applyBorder="1" applyAlignment="1">
      <alignment horizontal="center" vertical="center"/>
    </xf>
    <xf numFmtId="41" fontId="35" fillId="0" borderId="3" xfId="17" applyBorder="1" applyAlignment="1">
      <alignment horizontal="center" vertical="center"/>
    </xf>
    <xf numFmtId="41" fontId="35" fillId="0" borderId="3" xfId="16" applyNumberFormat="1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0" fontId="35" fillId="0" borderId="0" xfId="16" applyAlignment="1">
      <alignment horizontal="center"/>
    </xf>
    <xf numFmtId="0" fontId="9" fillId="27" borderId="3" xfId="4" applyFont="1" applyFill="1" applyBorder="1" applyAlignment="1">
      <alignment horizontal="center" vertical="center"/>
    </xf>
    <xf numFmtId="0" fontId="19" fillId="0" borderId="3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/>
    </xf>
    <xf numFmtId="0" fontId="43" fillId="0" borderId="149" xfId="16" applyFont="1" applyBorder="1" applyAlignment="1">
      <alignment horizontal="center" vertical="center"/>
    </xf>
    <xf numFmtId="0" fontId="43" fillId="0" borderId="166" xfId="16" applyFont="1" applyBorder="1" applyAlignment="1">
      <alignment horizontal="center" vertical="center"/>
    </xf>
    <xf numFmtId="0" fontId="43" fillId="0" borderId="5" xfId="16" applyFont="1" applyBorder="1" applyAlignment="1">
      <alignment horizontal="center" vertical="center"/>
    </xf>
    <xf numFmtId="246" fontId="43" fillId="0" borderId="5" xfId="16" applyNumberFormat="1" applyFont="1" applyBorder="1" applyAlignment="1">
      <alignment horizontal="center" vertical="center"/>
    </xf>
    <xf numFmtId="1" fontId="43" fillId="0" borderId="3" xfId="16" applyNumberFormat="1" applyFont="1" applyBorder="1" applyAlignment="1" applyProtection="1">
      <alignment horizontal="center" vertical="center"/>
      <protection hidden="1"/>
    </xf>
    <xf numFmtId="0" fontId="43" fillId="0" borderId="8" xfId="16" applyFont="1" applyBorder="1" applyAlignment="1">
      <alignment horizontal="center" vertical="center"/>
    </xf>
    <xf numFmtId="2" fontId="43" fillId="0" borderId="0" xfId="16" applyNumberFormat="1" applyFont="1" applyAlignment="1">
      <alignment horizontal="center" vertical="center"/>
    </xf>
    <xf numFmtId="246" fontId="43" fillId="0" borderId="3" xfId="16" applyNumberFormat="1" applyFont="1" applyBorder="1" applyAlignment="1">
      <alignment horizontal="center" vertical="center"/>
    </xf>
    <xf numFmtId="0" fontId="43" fillId="0" borderId="0" xfId="16" applyFont="1" applyAlignment="1">
      <alignment vertical="center"/>
    </xf>
    <xf numFmtId="246" fontId="43" fillId="0" borderId="0" xfId="16" applyNumberFormat="1" applyFont="1" applyAlignment="1">
      <alignment horizontal="center" vertical="center"/>
    </xf>
    <xf numFmtId="253" fontId="43" fillId="0" borderId="0" xfId="16" applyNumberFormat="1" applyFont="1" applyAlignment="1">
      <alignment horizontal="center" vertical="center"/>
    </xf>
    <xf numFmtId="13" fontId="43" fillId="0" borderId="0" xfId="16" applyNumberFormat="1" applyFont="1" applyAlignment="1">
      <alignment horizontal="center" vertical="center"/>
    </xf>
    <xf numFmtId="12" fontId="43" fillId="0" borderId="0" xfId="16" applyNumberFormat="1" applyFont="1" applyAlignment="1">
      <alignment horizontal="center" vertical="center"/>
    </xf>
    <xf numFmtId="223" fontId="43" fillId="0" borderId="0" xfId="16" applyNumberFormat="1" applyFont="1" applyAlignment="1">
      <alignment horizontal="center" vertical="center"/>
    </xf>
    <xf numFmtId="0" fontId="43" fillId="23" borderId="3" xfId="16" applyFont="1" applyFill="1" applyBorder="1" applyAlignment="1">
      <alignment horizontal="center"/>
    </xf>
    <xf numFmtId="0" fontId="43" fillId="0" borderId="0" xfId="16" applyFont="1" applyAlignment="1">
      <alignment horizontal="left"/>
    </xf>
    <xf numFmtId="0" fontId="43" fillId="0" borderId="0" xfId="16" applyFont="1" applyAlignment="1">
      <alignment horizontal="center"/>
    </xf>
    <xf numFmtId="197" fontId="43" fillId="0" borderId="3" xfId="16" applyNumberFormat="1" applyFont="1" applyBorder="1" applyAlignment="1">
      <alignment horizontal="center"/>
    </xf>
    <xf numFmtId="197" fontId="43" fillId="0" borderId="0" xfId="16" applyNumberFormat="1" applyFont="1" applyAlignment="1">
      <alignment horizontal="center"/>
    </xf>
    <xf numFmtId="0" fontId="43" fillId="0" borderId="164" xfId="16" applyFont="1" applyBorder="1" applyAlignment="1">
      <alignment horizontal="left"/>
    </xf>
    <xf numFmtId="0" fontId="43" fillId="25" borderId="3" xfId="16" applyFont="1" applyFill="1" applyBorder="1"/>
    <xf numFmtId="0" fontId="43" fillId="28" borderId="3" xfId="16" applyFont="1" applyFill="1" applyBorder="1" applyAlignment="1">
      <alignment horizontal="center"/>
    </xf>
    <xf numFmtId="0" fontId="43" fillId="0" borderId="142" xfId="16" applyFont="1" applyBorder="1" applyAlignment="1">
      <alignment horizontal="left"/>
    </xf>
    <xf numFmtId="176" fontId="43" fillId="0" borderId="3" xfId="16" applyNumberFormat="1" applyFont="1" applyBorder="1" applyAlignment="1">
      <alignment horizontal="center"/>
    </xf>
    <xf numFmtId="0" fontId="43" fillId="29" borderId="3" xfId="16" applyFont="1" applyFill="1" applyBorder="1" applyAlignment="1">
      <alignment horizontal="center"/>
    </xf>
    <xf numFmtId="254" fontId="43" fillId="0" borderId="3" xfId="16" applyNumberFormat="1" applyFont="1" applyBorder="1" applyAlignment="1">
      <alignment horizontal="center"/>
    </xf>
    <xf numFmtId="0" fontId="43" fillId="24" borderId="3" xfId="16" applyFont="1" applyFill="1" applyBorder="1" applyAlignment="1">
      <alignment horizontal="center"/>
    </xf>
    <xf numFmtId="255" fontId="43" fillId="0" borderId="3" xfId="16" applyNumberFormat="1" applyFont="1" applyBorder="1" applyAlignment="1">
      <alignment horizontal="center"/>
    </xf>
    <xf numFmtId="0" fontId="43" fillId="0" borderId="0" xfId="16" applyFont="1" applyAlignment="1">
      <alignment horizontal="right"/>
    </xf>
    <xf numFmtId="246" fontId="43" fillId="0" borderId="3" xfId="16" applyNumberFormat="1" applyFont="1" applyBorder="1" applyAlignment="1">
      <alignment horizontal="center"/>
    </xf>
    <xf numFmtId="222" fontId="43" fillId="24" borderId="3" xfId="16" applyNumberFormat="1" applyFont="1" applyFill="1" applyBorder="1" applyAlignment="1">
      <alignment horizontal="center"/>
    </xf>
    <xf numFmtId="0" fontId="43" fillId="0" borderId="3" xfId="16" applyFont="1" applyBorder="1" applyAlignment="1">
      <alignment horizontal="center" vertical="center" wrapText="1"/>
    </xf>
    <xf numFmtId="0" fontId="43" fillId="25" borderId="3" xfId="16" applyFont="1" applyFill="1" applyBorder="1" applyAlignment="1">
      <alignment horizontal="center" vertical="center"/>
    </xf>
    <xf numFmtId="14" fontId="43" fillId="0" borderId="3" xfId="16" applyNumberFormat="1" applyFont="1" applyBorder="1" applyAlignment="1">
      <alignment horizontal="center"/>
    </xf>
    <xf numFmtId="0" fontId="43" fillId="24" borderId="3" xfId="16" applyFont="1" applyFill="1" applyBorder="1" applyAlignment="1">
      <alignment horizontal="center" vertical="center"/>
    </xf>
    <xf numFmtId="0" fontId="43" fillId="0" borderId="3" xfId="16" applyFont="1" applyBorder="1" applyAlignment="1">
      <alignment horizontal="left"/>
    </xf>
    <xf numFmtId="42" fontId="43" fillId="0" borderId="3" xfId="19" applyFont="1" applyBorder="1" applyAlignment="1">
      <alignment horizontal="center"/>
    </xf>
    <xf numFmtId="0" fontId="43" fillId="0" borderId="25" xfId="16" applyFont="1" applyBorder="1" applyAlignment="1">
      <alignment horizontal="left"/>
    </xf>
    <xf numFmtId="0" fontId="43" fillId="0" borderId="25" xfId="16" applyFont="1" applyBorder="1" applyAlignment="1">
      <alignment horizontal="center"/>
    </xf>
    <xf numFmtId="41" fontId="43" fillId="0" borderId="3" xfId="17" applyFont="1" applyBorder="1" applyAlignment="1">
      <alignment horizontal="center"/>
    </xf>
    <xf numFmtId="246" fontId="43" fillId="0" borderId="3" xfId="13" applyNumberFormat="1" applyFont="1" applyBorder="1" applyAlignment="1">
      <alignment horizontal="center" vertical="center"/>
    </xf>
    <xf numFmtId="0" fontId="43" fillId="0" borderId="3" xfId="13" quotePrefix="1" applyFont="1" applyBorder="1" applyAlignment="1">
      <alignment horizontal="center" vertical="center"/>
    </xf>
    <xf numFmtId="0" fontId="43" fillId="0" borderId="0" xfId="13" applyFont="1" applyAlignment="1">
      <alignment horizontal="center" vertical="center"/>
    </xf>
    <xf numFmtId="0" fontId="43" fillId="20" borderId="3" xfId="13" applyFont="1" applyFill="1" applyBorder="1" applyAlignment="1">
      <alignment horizontal="center" vertical="center"/>
    </xf>
    <xf numFmtId="223" fontId="43" fillId="20" borderId="3" xfId="13" applyNumberFormat="1" applyFont="1" applyFill="1" applyBorder="1" applyAlignment="1">
      <alignment horizontal="center" vertical="center"/>
    </xf>
    <xf numFmtId="0" fontId="43" fillId="20" borderId="3" xfId="13" quotePrefix="1" applyFont="1" applyFill="1" applyBorder="1" applyAlignment="1">
      <alignment horizontal="center" vertical="center"/>
    </xf>
    <xf numFmtId="246" fontId="43" fillId="0" borderId="0" xfId="13" applyNumberFormat="1" applyFont="1" applyAlignment="1">
      <alignment horizontal="center" vertical="center"/>
    </xf>
    <xf numFmtId="0" fontId="43" fillId="0" borderId="0" xfId="13" applyFont="1" applyAlignment="1">
      <alignment vertical="center"/>
    </xf>
    <xf numFmtId="0" fontId="43" fillId="0" borderId="3" xfId="16" applyFont="1" applyBorder="1" applyAlignment="1">
      <alignment horizontal="right"/>
    </xf>
    <xf numFmtId="0" fontId="43" fillId="0" borderId="4" xfId="16" applyFont="1" applyBorder="1" applyAlignment="1">
      <alignment horizontal="center"/>
    </xf>
    <xf numFmtId="0" fontId="43" fillId="23" borderId="167" xfId="16" applyFont="1" applyFill="1" applyBorder="1"/>
    <xf numFmtId="0" fontId="43" fillId="24" borderId="168" xfId="16" applyFont="1" applyFill="1" applyBorder="1"/>
    <xf numFmtId="0" fontId="43" fillId="25" borderId="3" xfId="16" applyFont="1" applyFill="1" applyBorder="1" applyAlignment="1">
      <alignment horizontal="center"/>
    </xf>
    <xf numFmtId="0" fontId="35" fillId="0" borderId="0" xfId="13"/>
    <xf numFmtId="0" fontId="35" fillId="0" borderId="0" xfId="13" applyAlignment="1">
      <alignment horizontal="left" vertical="center"/>
    </xf>
    <xf numFmtId="0" fontId="43" fillId="0" borderId="0" xfId="13" applyFont="1"/>
    <xf numFmtId="14" fontId="43" fillId="0" borderId="3" xfId="13" quotePrefix="1" applyNumberFormat="1" applyFont="1" applyBorder="1" applyAlignment="1">
      <alignment horizontal="center" vertical="center"/>
    </xf>
    <xf numFmtId="22" fontId="43" fillId="0" borderId="3" xfId="13" quotePrefix="1" applyNumberFormat="1" applyFont="1" applyBorder="1" applyAlignment="1">
      <alignment horizontal="center" vertical="center"/>
    </xf>
    <xf numFmtId="20" fontId="43" fillId="0" borderId="3" xfId="13" applyNumberFormat="1" applyFont="1" applyBorder="1" applyAlignment="1">
      <alignment horizontal="center" vertical="center"/>
    </xf>
    <xf numFmtId="21" fontId="43" fillId="0" borderId="3" xfId="13" applyNumberFormat="1" applyFont="1" applyBorder="1" applyAlignment="1">
      <alignment horizontal="center" vertical="center"/>
    </xf>
    <xf numFmtId="0" fontId="43" fillId="0" borderId="0" xfId="13" quotePrefix="1" applyFont="1" applyAlignment="1">
      <alignment horizontal="center" vertical="center"/>
    </xf>
    <xf numFmtId="0" fontId="43" fillId="0" borderId="3" xfId="13" applyFont="1" applyBorder="1"/>
    <xf numFmtId="0" fontId="43" fillId="0" borderId="3" xfId="13" applyFont="1" applyBorder="1" applyAlignment="1">
      <alignment horizontal="left" vertical="center"/>
    </xf>
    <xf numFmtId="41" fontId="6" fillId="9" borderId="169" xfId="7" applyFont="1" applyFill="1" applyBorder="1" applyAlignment="1">
      <alignment vertical="center"/>
    </xf>
    <xf numFmtId="41" fontId="6" fillId="9" borderId="170" xfId="7" applyFont="1" applyFill="1" applyBorder="1" applyAlignment="1">
      <alignment vertical="center"/>
    </xf>
    <xf numFmtId="41" fontId="6" fillId="9" borderId="171" xfId="7" applyFont="1" applyFill="1" applyBorder="1" applyAlignment="1">
      <alignment vertical="center"/>
    </xf>
    <xf numFmtId="9" fontId="6" fillId="9" borderId="172" xfId="4" applyNumberFormat="1" applyFont="1" applyFill="1" applyBorder="1" applyAlignment="1">
      <alignment horizontal="center" vertical="center"/>
    </xf>
    <xf numFmtId="9" fontId="6" fillId="9" borderId="173" xfId="4" applyNumberFormat="1" applyFont="1" applyFill="1" applyBorder="1" applyAlignment="1">
      <alignment horizontal="center" vertical="center"/>
    </xf>
    <xf numFmtId="9" fontId="6" fillId="9" borderId="174" xfId="4" applyNumberFormat="1" applyFont="1" applyFill="1" applyBorder="1" applyAlignment="1">
      <alignment horizontal="center" vertical="center"/>
    </xf>
    <xf numFmtId="41" fontId="6" fillId="0" borderId="3" xfId="7" applyFont="1" applyFill="1" applyBorder="1" applyAlignment="1">
      <alignment vertical="center"/>
    </xf>
    <xf numFmtId="0" fontId="58" fillId="0" borderId="0" xfId="13" applyFont="1" applyAlignment="1">
      <alignment horizontal="left" vertical="center"/>
    </xf>
    <xf numFmtId="0" fontId="35" fillId="0" borderId="149" xfId="13" applyBorder="1" applyAlignment="1">
      <alignment horizontal="center" vertical="center"/>
    </xf>
    <xf numFmtId="0" fontId="35" fillId="0" borderId="5" xfId="13" quotePrefix="1" applyBorder="1" applyAlignment="1">
      <alignment horizontal="left" vertical="center"/>
    </xf>
    <xf numFmtId="0" fontId="35" fillId="0" borderId="5" xfId="13" applyBorder="1" applyAlignment="1">
      <alignment horizontal="left" vertical="center"/>
    </xf>
    <xf numFmtId="0" fontId="35" fillId="0" borderId="3" xfId="13" quotePrefix="1" applyBorder="1" applyAlignment="1">
      <alignment horizontal="left" vertical="center"/>
    </xf>
    <xf numFmtId="0" fontId="35" fillId="0" borderId="3" xfId="13" applyBorder="1" applyAlignment="1">
      <alignment horizontal="left" vertical="center"/>
    </xf>
    <xf numFmtId="0" fontId="35" fillId="0" borderId="0" xfId="13" quotePrefix="1" applyAlignment="1">
      <alignment horizontal="left" vertical="center"/>
    </xf>
    <xf numFmtId="0" fontId="59" fillId="0" borderId="0" xfId="13" applyFont="1" applyAlignment="1">
      <alignment horizontal="left" vertical="center"/>
    </xf>
    <xf numFmtId="0" fontId="60" fillId="0" borderId="0" xfId="13" applyFont="1" applyAlignment="1">
      <alignment horizontal="left" vertical="center"/>
    </xf>
    <xf numFmtId="0" fontId="35" fillId="0" borderId="4" xfId="13" applyBorder="1" applyAlignment="1">
      <alignment horizontal="center" vertical="center"/>
    </xf>
    <xf numFmtId="0" fontId="35" fillId="0" borderId="3" xfId="13" quotePrefix="1" applyBorder="1" applyAlignment="1">
      <alignment horizontal="left" vertical="center" shrinkToFit="1"/>
    </xf>
    <xf numFmtId="0" fontId="35" fillId="0" borderId="3" xfId="13" applyBorder="1" applyAlignment="1">
      <alignment horizontal="left" vertical="center" shrinkToFit="1"/>
    </xf>
    <xf numFmtId="0" fontId="35" fillId="0" borderId="4" xfId="13" quotePrefix="1" applyBorder="1" applyAlignment="1">
      <alignment horizontal="left" vertical="center"/>
    </xf>
    <xf numFmtId="0" fontId="35" fillId="0" borderId="4" xfId="13" applyBorder="1" applyAlignment="1">
      <alignment horizontal="left" vertical="center"/>
    </xf>
    <xf numFmtId="0" fontId="35" fillId="0" borderId="67" xfId="13" quotePrefix="1" applyBorder="1" applyAlignment="1">
      <alignment horizontal="left" vertical="center"/>
    </xf>
    <xf numFmtId="0" fontId="35" fillId="0" borderId="0" xfId="20">
      <alignment vertical="center"/>
    </xf>
    <xf numFmtId="0" fontId="59" fillId="0" borderId="0" xfId="20" applyFont="1" applyAlignment="1">
      <alignment horizontal="left" vertical="center" indent="2"/>
    </xf>
    <xf numFmtId="0" fontId="59" fillId="0" borderId="0" xfId="20" applyFont="1" applyAlignment="1">
      <alignment horizontal="center" vertical="center"/>
    </xf>
    <xf numFmtId="0" fontId="59" fillId="0" borderId="0" xfId="20" applyFont="1">
      <alignment vertical="center"/>
    </xf>
    <xf numFmtId="0" fontId="59" fillId="0" borderId="0" xfId="20" applyFont="1" applyAlignment="1">
      <alignment horizontal="right" vertical="center"/>
    </xf>
    <xf numFmtId="256" fontId="59" fillId="0" borderId="0" xfId="20" applyNumberFormat="1" applyFont="1">
      <alignment vertical="center"/>
    </xf>
    <xf numFmtId="0" fontId="59" fillId="0" borderId="175" xfId="20" applyFont="1" applyBorder="1">
      <alignment vertical="center"/>
    </xf>
    <xf numFmtId="0" fontId="59" fillId="0" borderId="176" xfId="20" applyFont="1" applyBorder="1" applyAlignment="1">
      <alignment horizontal="left" vertical="center"/>
    </xf>
    <xf numFmtId="214" fontId="59" fillId="0" borderId="64" xfId="20" quotePrefix="1" applyNumberFormat="1" applyFont="1" applyBorder="1" applyAlignment="1">
      <alignment horizontal="center" vertical="center"/>
    </xf>
    <xf numFmtId="0" fontId="59" fillId="0" borderId="66" xfId="20" applyFont="1" applyBorder="1" applyAlignment="1">
      <alignment horizontal="center" vertical="center"/>
    </xf>
    <xf numFmtId="0" fontId="59" fillId="0" borderId="68" xfId="20" quotePrefix="1" applyFont="1" applyBorder="1" applyAlignment="1">
      <alignment horizontal="center" vertical="center"/>
    </xf>
    <xf numFmtId="0" fontId="59" fillId="0" borderId="3" xfId="20" applyFont="1" applyBorder="1" applyAlignment="1">
      <alignment horizontal="center" vertical="center"/>
    </xf>
    <xf numFmtId="0" fontId="59" fillId="0" borderId="3" xfId="20" quotePrefix="1" applyFont="1" applyBorder="1" applyAlignment="1">
      <alignment horizontal="center" vertical="center"/>
    </xf>
    <xf numFmtId="0" fontId="59" fillId="0" borderId="69" xfId="20" applyFont="1" applyBorder="1" applyAlignment="1">
      <alignment horizontal="center" vertical="center"/>
    </xf>
    <xf numFmtId="223" fontId="59" fillId="0" borderId="71" xfId="20" quotePrefix="1" applyNumberFormat="1" applyFont="1" applyBorder="1" applyAlignment="1">
      <alignment horizontal="center" vertical="center"/>
    </xf>
    <xf numFmtId="0" fontId="59" fillId="0" borderId="70" xfId="20" applyFont="1" applyBorder="1" applyAlignment="1">
      <alignment horizontal="center" vertical="center"/>
    </xf>
    <xf numFmtId="0" fontId="59" fillId="0" borderId="70" xfId="20" quotePrefix="1" applyFont="1" applyBorder="1" applyAlignment="1">
      <alignment horizontal="center" vertical="center"/>
    </xf>
    <xf numFmtId="0" fontId="59" fillId="0" borderId="72" xfId="20" applyFont="1" applyBorder="1" applyAlignment="1">
      <alignment horizontal="center" vertical="center"/>
    </xf>
    <xf numFmtId="0" fontId="60" fillId="0" borderId="177" xfId="20" applyFont="1" applyBorder="1" applyAlignment="1">
      <alignment horizontal="center" vertical="center"/>
    </xf>
    <xf numFmtId="0" fontId="59" fillId="26" borderId="178" xfId="20" applyFont="1" applyFill="1" applyBorder="1" applyAlignment="1">
      <alignment horizontal="center" vertical="center"/>
    </xf>
    <xf numFmtId="0" fontId="35" fillId="0" borderId="0" xfId="21">
      <alignment vertical="center"/>
    </xf>
    <xf numFmtId="0" fontId="59" fillId="0" borderId="0" xfId="21" applyFont="1" applyAlignment="1">
      <alignment horizontal="left" vertical="center" indent="2"/>
    </xf>
    <xf numFmtId="0" fontId="59" fillId="0" borderId="0" xfId="21" applyFont="1" applyAlignment="1">
      <alignment horizontal="center" vertical="center"/>
    </xf>
    <xf numFmtId="0" fontId="59" fillId="0" borderId="0" xfId="21" applyFont="1">
      <alignment vertical="center"/>
    </xf>
    <xf numFmtId="0" fontId="59" fillId="0" borderId="0" xfId="21" applyFont="1" applyAlignment="1">
      <alignment horizontal="right" vertical="center"/>
    </xf>
    <xf numFmtId="256" fontId="59" fillId="0" borderId="179" xfId="21" applyNumberFormat="1" applyFont="1" applyBorder="1">
      <alignment vertical="center"/>
    </xf>
    <xf numFmtId="0" fontId="59" fillId="0" borderId="146" xfId="21" applyFont="1" applyBorder="1">
      <alignment vertical="center"/>
    </xf>
    <xf numFmtId="0" fontId="59" fillId="0" borderId="139" xfId="21" applyFont="1" applyBorder="1" applyAlignment="1">
      <alignment horizontal="left" vertical="center"/>
    </xf>
    <xf numFmtId="257" fontId="59" fillId="0" borderId="145" xfId="21" quotePrefix="1" applyNumberFormat="1" applyFont="1" applyBorder="1" applyAlignment="1">
      <alignment horizontal="center" vertical="center"/>
    </xf>
    <xf numFmtId="0" fontId="59" fillId="0" borderId="66" xfId="21" applyFont="1" applyBorder="1" applyAlignment="1">
      <alignment horizontal="center" vertical="center"/>
    </xf>
    <xf numFmtId="0" fontId="59" fillId="0" borderId="68" xfId="21" quotePrefix="1" applyFont="1" applyBorder="1" applyAlignment="1">
      <alignment horizontal="center" vertical="center"/>
    </xf>
    <xf numFmtId="0" fontId="59" fillId="0" borderId="3" xfId="21" applyFont="1" applyBorder="1" applyAlignment="1">
      <alignment horizontal="center" vertical="center"/>
    </xf>
    <xf numFmtId="0" fontId="59" fillId="0" borderId="3" xfId="21" quotePrefix="1" applyFont="1" applyBorder="1" applyAlignment="1">
      <alignment horizontal="center" vertical="center"/>
    </xf>
    <xf numFmtId="0" fontId="59" fillId="0" borderId="69" xfId="21" applyFont="1" applyBorder="1" applyAlignment="1">
      <alignment horizontal="center" vertical="center"/>
    </xf>
    <xf numFmtId="246" fontId="59" fillId="0" borderId="71" xfId="21" quotePrefix="1" applyNumberFormat="1" applyFont="1" applyBorder="1" applyAlignment="1">
      <alignment horizontal="center" vertical="center"/>
    </xf>
    <xf numFmtId="0" fontId="59" fillId="0" borderId="70" xfId="21" applyFont="1" applyBorder="1" applyAlignment="1">
      <alignment horizontal="center" vertical="center"/>
    </xf>
    <xf numFmtId="0" fontId="59" fillId="0" borderId="70" xfId="21" quotePrefix="1" applyFont="1" applyBorder="1" applyAlignment="1">
      <alignment horizontal="center" vertical="center"/>
    </xf>
    <xf numFmtId="0" fontId="59" fillId="0" borderId="72" xfId="21" applyFont="1" applyBorder="1" applyAlignment="1">
      <alignment horizontal="center" vertical="center"/>
    </xf>
    <xf numFmtId="0" fontId="60" fillId="0" borderId="177" xfId="21" applyFont="1" applyBorder="1" applyAlignment="1">
      <alignment horizontal="center" vertical="center"/>
    </xf>
    <xf numFmtId="0" fontId="59" fillId="26" borderId="178" xfId="21" applyFont="1" applyFill="1" applyBorder="1" applyAlignment="1">
      <alignment horizontal="center" vertical="center"/>
    </xf>
    <xf numFmtId="14" fontId="61" fillId="0" borderId="0" xfId="20" applyNumberFormat="1" applyFont="1">
      <alignment vertical="center"/>
    </xf>
    <xf numFmtId="0" fontId="61" fillId="0" borderId="0" xfId="20" applyFont="1" applyAlignment="1">
      <alignment horizontal="center" vertical="center"/>
    </xf>
    <xf numFmtId="0" fontId="61" fillId="0" borderId="0" xfId="20" applyFont="1">
      <alignment vertical="center"/>
    </xf>
    <xf numFmtId="223" fontId="61" fillId="0" borderId="0" xfId="20" applyNumberFormat="1" applyFont="1">
      <alignment vertical="center"/>
    </xf>
    <xf numFmtId="0" fontId="63" fillId="26" borderId="165" xfId="20" applyFont="1" applyFill="1" applyBorder="1" applyAlignment="1">
      <alignment horizontal="center" vertical="center"/>
    </xf>
    <xf numFmtId="0" fontId="66" fillId="31" borderId="3" xfId="23" applyFont="1" applyBorder="1" applyAlignment="1">
      <alignment horizontal="center" vertical="center"/>
    </xf>
    <xf numFmtId="0" fontId="64" fillId="30" borderId="3" xfId="22" applyFont="1" applyBorder="1" applyAlignment="1">
      <alignment horizontal="center" vertical="center"/>
    </xf>
    <xf numFmtId="0" fontId="67" fillId="30" borderId="3" xfId="22" applyFont="1" applyBorder="1" applyAlignment="1">
      <alignment horizontal="center" vertical="center"/>
    </xf>
    <xf numFmtId="234" fontId="43" fillId="0" borderId="0" xfId="13" applyNumberFormat="1" applyFont="1"/>
    <xf numFmtId="176" fontId="6" fillId="0" borderId="182" xfId="8" applyNumberFormat="1" applyFont="1" applyFill="1" applyBorder="1" applyAlignment="1">
      <alignment vertical="center"/>
    </xf>
    <xf numFmtId="191" fontId="6" fillId="0" borderId="15" xfId="8" applyNumberFormat="1" applyFont="1" applyFill="1" applyBorder="1" applyAlignment="1">
      <alignment horizontal="center" vertical="center"/>
    </xf>
    <xf numFmtId="192" fontId="6" fillId="0" borderId="183" xfId="8" applyNumberFormat="1" applyFont="1" applyFill="1" applyBorder="1" applyAlignment="1">
      <alignment horizontal="right" vertical="center"/>
    </xf>
    <xf numFmtId="41" fontId="6" fillId="0" borderId="52" xfId="1" applyFont="1" applyBorder="1" applyAlignment="1"/>
    <xf numFmtId="41" fontId="6" fillId="0" borderId="48" xfId="1" applyFont="1" applyBorder="1" applyAlignment="1"/>
    <xf numFmtId="258" fontId="35" fillId="0" borderId="5" xfId="13" applyNumberFormat="1" applyBorder="1" applyAlignment="1">
      <alignment horizontal="center" vertical="center"/>
    </xf>
    <xf numFmtId="233" fontId="35" fillId="0" borderId="5" xfId="12" applyNumberFormat="1" applyBorder="1" applyAlignment="1">
      <alignment horizontal="center" vertical="center"/>
    </xf>
    <xf numFmtId="259" fontId="35" fillId="0" borderId="5" xfId="12" applyNumberFormat="1" applyBorder="1" applyAlignment="1">
      <alignment horizontal="center" vertical="center"/>
    </xf>
    <xf numFmtId="182" fontId="35" fillId="0" borderId="5" xfId="12" applyNumberFormat="1" applyBorder="1" applyAlignment="1">
      <alignment horizontal="center" vertical="center"/>
    </xf>
    <xf numFmtId="260" fontId="35" fillId="0" borderId="5" xfId="12" applyNumberFormat="1" applyBorder="1" applyAlignment="1">
      <alignment horizontal="right" vertical="center"/>
    </xf>
    <xf numFmtId="183" fontId="35" fillId="0" borderId="5" xfId="12" applyNumberFormat="1" applyBorder="1" applyAlignment="1">
      <alignment horizontal="right" vertical="center"/>
    </xf>
    <xf numFmtId="261" fontId="35" fillId="0" borderId="5" xfId="12" applyNumberFormat="1" applyBorder="1" applyAlignment="1">
      <alignment horizontal="right"/>
    </xf>
    <xf numFmtId="253" fontId="35" fillId="0" borderId="5" xfId="12" applyNumberFormat="1" applyBorder="1" applyAlignment="1">
      <alignment horizontal="right" vertical="center"/>
    </xf>
    <xf numFmtId="262" fontId="35" fillId="0" borderId="5" xfId="13" applyNumberFormat="1" applyBorder="1"/>
    <xf numFmtId="263" fontId="35" fillId="0" borderId="5" xfId="13" applyNumberFormat="1" applyBorder="1"/>
    <xf numFmtId="233" fontId="35" fillId="0" borderId="3" xfId="12" applyNumberFormat="1" applyBorder="1" applyAlignment="1">
      <alignment horizontal="center" vertical="center"/>
    </xf>
    <xf numFmtId="259" fontId="35" fillId="0" borderId="3" xfId="12" applyNumberFormat="1" applyBorder="1" applyAlignment="1">
      <alignment horizontal="center" vertical="center"/>
    </xf>
    <xf numFmtId="182" fontId="35" fillId="0" borderId="3" xfId="12" applyNumberFormat="1" applyBorder="1" applyAlignment="1">
      <alignment horizontal="center" vertical="center"/>
    </xf>
    <xf numFmtId="260" fontId="35" fillId="0" borderId="3" xfId="12" applyNumberFormat="1" applyBorder="1" applyAlignment="1">
      <alignment horizontal="right" vertical="center"/>
    </xf>
    <xf numFmtId="183" fontId="35" fillId="0" borderId="3" xfId="12" applyNumberFormat="1" applyBorder="1" applyAlignment="1">
      <alignment horizontal="right" vertical="center"/>
    </xf>
    <xf numFmtId="261" fontId="35" fillId="0" borderId="3" xfId="12" applyNumberFormat="1" applyBorder="1" applyAlignment="1">
      <alignment horizontal="right"/>
    </xf>
    <xf numFmtId="253" fontId="35" fillId="0" borderId="3" xfId="12" applyNumberFormat="1" applyBorder="1" applyAlignment="1">
      <alignment horizontal="right" vertical="center"/>
    </xf>
    <xf numFmtId="262" fontId="35" fillId="0" borderId="3" xfId="13" applyNumberFormat="1" applyBorder="1"/>
    <xf numFmtId="263" fontId="35" fillId="0" borderId="3" xfId="13" applyNumberFormat="1" applyBorder="1"/>
    <xf numFmtId="41" fontId="35" fillId="0" borderId="5" xfId="12" applyBorder="1" applyAlignment="1">
      <alignment horizontal="center" vertical="center"/>
    </xf>
    <xf numFmtId="0" fontId="35" fillId="0" borderId="5" xfId="13" applyBorder="1"/>
    <xf numFmtId="41" fontId="35" fillId="0" borderId="3" xfId="12" applyBorder="1" applyAlignment="1">
      <alignment horizontal="center" vertical="center"/>
    </xf>
    <xf numFmtId="0" fontId="35" fillId="0" borderId="3" xfId="13" applyBorder="1"/>
    <xf numFmtId="0" fontId="35" fillId="0" borderId="149" xfId="13" applyBorder="1" applyAlignment="1">
      <alignment horizontal="center"/>
    </xf>
    <xf numFmtId="232" fontId="35" fillId="0" borderId="149" xfId="13" applyNumberFormat="1" applyBorder="1" applyAlignment="1">
      <alignment horizontal="center"/>
    </xf>
    <xf numFmtId="0" fontId="35" fillId="0" borderId="0" xfId="13" applyAlignment="1">
      <alignment horizontal="center"/>
    </xf>
    <xf numFmtId="41" fontId="35" fillId="0" borderId="0" xfId="12" applyAlignment="1"/>
    <xf numFmtId="231" fontId="35" fillId="0" borderId="5" xfId="13" applyNumberFormat="1" applyBorder="1" applyAlignment="1">
      <alignment horizontal="center" vertical="center"/>
    </xf>
    <xf numFmtId="230" fontId="35" fillId="0" borderId="5" xfId="13" applyNumberFormat="1" applyBorder="1" applyAlignment="1">
      <alignment horizontal="center" vertical="center"/>
    </xf>
    <xf numFmtId="229" fontId="35" fillId="0" borderId="5" xfId="13" applyNumberFormat="1" applyBorder="1" applyAlignment="1">
      <alignment horizontal="center" vertical="center"/>
    </xf>
    <xf numFmtId="228" fontId="35" fillId="0" borderId="5" xfId="13" applyNumberFormat="1" applyBorder="1" applyAlignment="1">
      <alignment horizontal="center" vertical="center"/>
    </xf>
    <xf numFmtId="231" fontId="35" fillId="0" borderId="3" xfId="13" applyNumberFormat="1" applyBorder="1" applyAlignment="1">
      <alignment horizontal="center" vertical="center"/>
    </xf>
    <xf numFmtId="230" fontId="35" fillId="0" borderId="3" xfId="13" applyNumberFormat="1" applyBorder="1" applyAlignment="1">
      <alignment horizontal="center" vertical="center"/>
    </xf>
    <xf numFmtId="229" fontId="35" fillId="0" borderId="3" xfId="13" applyNumberFormat="1" applyBorder="1" applyAlignment="1">
      <alignment horizontal="center" vertical="center"/>
    </xf>
    <xf numFmtId="228" fontId="35" fillId="0" borderId="3" xfId="13" applyNumberFormat="1" applyBorder="1" applyAlignment="1">
      <alignment horizontal="center" vertical="center"/>
    </xf>
    <xf numFmtId="203" fontId="35" fillId="0" borderId="3" xfId="13" applyNumberFormat="1" applyBorder="1" applyAlignment="1">
      <alignment horizontal="center" vertical="center"/>
    </xf>
    <xf numFmtId="22" fontId="35" fillId="0" borderId="3" xfId="13" applyNumberFormat="1" applyBorder="1" applyAlignment="1">
      <alignment horizontal="left" vertical="center"/>
    </xf>
    <xf numFmtId="0" fontId="35" fillId="0" borderId="0" xfId="13" applyAlignment="1">
      <alignment horizontal="right"/>
    </xf>
    <xf numFmtId="0" fontId="35" fillId="0" borderId="3" xfId="13" applyBorder="1" applyAlignment="1">
      <alignment horizontal="center"/>
    </xf>
    <xf numFmtId="41" fontId="35" fillId="0" borderId="3" xfId="12" applyBorder="1" applyAlignment="1">
      <alignment horizontal="center"/>
    </xf>
    <xf numFmtId="0" fontId="35" fillId="0" borderId="3" xfId="25" applyNumberFormat="1" applyBorder="1" applyAlignment="1">
      <alignment horizontal="center"/>
    </xf>
    <xf numFmtId="41" fontId="35" fillId="0" borderId="3" xfId="13" applyNumberFormat="1" applyBorder="1" applyAlignment="1">
      <alignment horizontal="center"/>
    </xf>
    <xf numFmtId="9" fontId="35" fillId="0" borderId="3" xfId="25" applyBorder="1" applyAlignment="1">
      <alignment horizontal="center"/>
    </xf>
    <xf numFmtId="0" fontId="35" fillId="0" borderId="0" xfId="24"/>
    <xf numFmtId="0" fontId="35" fillId="0" borderId="3" xfId="24" applyBorder="1" applyAlignment="1">
      <alignment horizontal="center"/>
    </xf>
    <xf numFmtId="41" fontId="35" fillId="0" borderId="3" xfId="24" applyNumberFormat="1" applyBorder="1" applyAlignment="1">
      <alignment horizontal="center"/>
    </xf>
    <xf numFmtId="0" fontId="35" fillId="15" borderId="3" xfId="16" applyFill="1" applyBorder="1" applyAlignment="1">
      <alignment horizontal="center" vertical="center"/>
    </xf>
    <xf numFmtId="42" fontId="35" fillId="15" borderId="3" xfId="19" applyFill="1" applyBorder="1" applyAlignment="1">
      <alignment horizontal="center" vertical="center"/>
    </xf>
    <xf numFmtId="42" fontId="35" fillId="0" borderId="149" xfId="16" applyNumberFormat="1" applyBorder="1" applyAlignment="1">
      <alignment horizontal="center" vertical="center"/>
    </xf>
    <xf numFmtId="42" fontId="35" fillId="15" borderId="3" xfId="16" applyNumberFormat="1" applyFill="1" applyBorder="1" applyAlignment="1">
      <alignment horizontal="center" vertical="center"/>
    </xf>
    <xf numFmtId="0" fontId="35" fillId="15" borderId="3" xfId="19" applyNumberFormat="1" applyFill="1" applyBorder="1" applyAlignment="1">
      <alignment horizontal="center" vertical="center"/>
    </xf>
    <xf numFmtId="42" fontId="35" fillId="0" borderId="5" xfId="16" applyNumberFormat="1" applyBorder="1" applyAlignment="1">
      <alignment horizontal="center" vertical="center"/>
    </xf>
    <xf numFmtId="9" fontId="35" fillId="0" borderId="0" xfId="26" applyAlignment="1">
      <alignment horizontal="center" vertical="center"/>
    </xf>
    <xf numFmtId="41" fontId="35" fillId="15" borderId="3" xfId="17" applyFill="1" applyBorder="1" applyAlignment="1">
      <alignment horizontal="right" vertical="center"/>
    </xf>
    <xf numFmtId="198" fontId="35" fillId="15" borderId="3" xfId="26" applyNumberFormat="1" applyFill="1" applyBorder="1" applyAlignment="1">
      <alignment horizontal="right" vertical="center"/>
    </xf>
    <xf numFmtId="0" fontId="35" fillId="15" borderId="3" xfId="16" applyFill="1" applyBorder="1" applyAlignment="1">
      <alignment horizontal="right" vertical="center"/>
    </xf>
    <xf numFmtId="6" fontId="35" fillId="0" borderId="149" xfId="16" applyNumberFormat="1" applyBorder="1" applyAlignment="1">
      <alignment horizontal="center" vertical="center"/>
    </xf>
    <xf numFmtId="10" fontId="35" fillId="0" borderId="5" xfId="16" applyNumberFormat="1" applyBorder="1" applyAlignment="1">
      <alignment horizontal="center" vertical="center"/>
    </xf>
    <xf numFmtId="10" fontId="35" fillId="0" borderId="3" xfId="16" applyNumberFormat="1" applyBorder="1" applyAlignment="1">
      <alignment horizontal="center" vertical="center"/>
    </xf>
    <xf numFmtId="10" fontId="35" fillId="0" borderId="25" xfId="16" applyNumberFormat="1" applyBorder="1" applyAlignment="1">
      <alignment horizontal="center" vertical="center"/>
    </xf>
    <xf numFmtId="10" fontId="35" fillId="15" borderId="3" xfId="16" applyNumberFormat="1" applyFill="1" applyBorder="1" applyAlignment="1">
      <alignment horizontal="right" vertical="center"/>
    </xf>
    <xf numFmtId="264" fontId="35" fillId="0" borderId="149" xfId="16" applyNumberFormat="1" applyBorder="1" applyAlignment="1">
      <alignment horizontal="center" vertical="center"/>
    </xf>
    <xf numFmtId="41" fontId="35" fillId="0" borderId="6" xfId="16" applyNumberFormat="1" applyBorder="1" applyAlignment="1">
      <alignment horizontal="center" vertical="center"/>
    </xf>
    <xf numFmtId="0" fontId="6" fillId="0" borderId="0" xfId="29" applyFont="1"/>
    <xf numFmtId="0" fontId="32" fillId="0" borderId="3" xfId="29" applyFont="1" applyBorder="1" applyAlignment="1">
      <alignment horizontal="center" vertical="center"/>
    </xf>
    <xf numFmtId="0" fontId="32" fillId="0" borderId="3" xfId="29" applyFont="1" applyBorder="1" applyAlignment="1">
      <alignment horizontal="center"/>
    </xf>
    <xf numFmtId="0" fontId="19" fillId="0" borderId="3" xfId="29" applyFont="1" applyBorder="1" applyAlignment="1">
      <alignment horizontal="center" vertical="center"/>
    </xf>
    <xf numFmtId="0" fontId="6" fillId="0" borderId="0" xfId="29" applyFont="1" applyAlignment="1">
      <alignment horizontal="center" vertical="center"/>
    </xf>
    <xf numFmtId="0" fontId="9" fillId="27" borderId="3" xfId="29" applyFont="1" applyFill="1" applyBorder="1" applyAlignment="1">
      <alignment horizontal="center" vertical="center"/>
    </xf>
    <xf numFmtId="0" fontId="6" fillId="0" borderId="0" xfId="29" applyFont="1" applyAlignment="1">
      <alignment horizontal="center"/>
    </xf>
    <xf numFmtId="0" fontId="35" fillId="0" borderId="0" xfId="28">
      <alignment vertical="center"/>
    </xf>
    <xf numFmtId="9" fontId="35" fillId="23" borderId="3" xfId="28" applyNumberFormat="1" applyFill="1" applyBorder="1" applyAlignment="1">
      <alignment horizontal="center"/>
    </xf>
    <xf numFmtId="0" fontId="35" fillId="0" borderId="3" xfId="28" applyBorder="1" applyAlignment="1">
      <alignment horizontal="center"/>
    </xf>
    <xf numFmtId="0" fontId="35" fillId="0" borderId="0" xfId="28" applyAlignment="1">
      <alignment horizontal="center"/>
    </xf>
    <xf numFmtId="41" fontId="35" fillId="23" borderId="3" xfId="17" applyFill="1" applyBorder="1"/>
    <xf numFmtId="41" fontId="35" fillId="0" borderId="3" xfId="17" applyFont="1" applyBorder="1"/>
    <xf numFmtId="222" fontId="35" fillId="0" borderId="184" xfId="28" applyNumberFormat="1" applyBorder="1">
      <alignment vertical="center"/>
    </xf>
    <xf numFmtId="0" fontId="35" fillId="0" borderId="184" xfId="28" applyBorder="1">
      <alignment vertical="center"/>
    </xf>
    <xf numFmtId="0" fontId="35" fillId="0" borderId="184" xfId="28" applyBorder="1" applyAlignment="1">
      <alignment horizontal="center"/>
    </xf>
    <xf numFmtId="41" fontId="35" fillId="0" borderId="3" xfId="17" applyBorder="1" applyAlignment="1">
      <alignment horizontal="right"/>
    </xf>
    <xf numFmtId="41" fontId="35" fillId="0" borderId="3" xfId="17" applyBorder="1"/>
    <xf numFmtId="41" fontId="35" fillId="0" borderId="3" xfId="28" applyNumberFormat="1" applyBorder="1">
      <alignment vertical="center"/>
    </xf>
    <xf numFmtId="41" fontId="35" fillId="0" borderId="3" xfId="28" applyNumberFormat="1" applyBorder="1" applyAlignment="1">
      <alignment horizontal="center"/>
    </xf>
    <xf numFmtId="0" fontId="35" fillId="0" borderId="3" xfId="28" applyBorder="1" applyAlignment="1">
      <alignment horizontal="center" vertical="center"/>
    </xf>
    <xf numFmtId="0" fontId="35" fillId="0" borderId="3" xfId="28" applyBorder="1" applyAlignment="1">
      <alignment horizontal="center" vertical="center" wrapText="1"/>
    </xf>
    <xf numFmtId="41" fontId="35" fillId="0" borderId="0" xfId="17" applyFont="1" applyBorder="1"/>
    <xf numFmtId="0" fontId="59" fillId="0" borderId="149" xfId="16" applyFont="1" applyBorder="1" applyAlignment="1">
      <alignment horizontal="center" vertical="center"/>
    </xf>
    <xf numFmtId="42" fontId="35" fillId="0" borderId="5" xfId="19" applyBorder="1" applyAlignment="1">
      <alignment horizontal="center" vertical="center"/>
    </xf>
    <xf numFmtId="42" fontId="35" fillId="0" borderId="3" xfId="19" applyBorder="1" applyAlignment="1">
      <alignment horizontal="center" vertical="center"/>
    </xf>
    <xf numFmtId="0" fontId="35" fillId="0" borderId="0" xfId="27">
      <alignment vertical="center"/>
    </xf>
    <xf numFmtId="0" fontId="35" fillId="0" borderId="70" xfId="27" applyBorder="1" applyAlignment="1">
      <alignment horizontal="center" vertical="center"/>
    </xf>
    <xf numFmtId="0" fontId="71" fillId="0" borderId="3" xfId="27" applyFont="1" applyBorder="1" applyAlignment="1">
      <alignment horizontal="center" vertical="center" wrapText="1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6" fontId="58" fillId="0" borderId="0" xfId="27" applyNumberFormat="1" applyFont="1" applyAlignment="1">
      <alignment horizontal="center" vertical="center"/>
    </xf>
    <xf numFmtId="0" fontId="35" fillId="0" borderId="4" xfId="27" applyBorder="1" applyAlignment="1">
      <alignment horizontal="center" vertical="center"/>
    </xf>
    <xf numFmtId="0" fontId="58" fillId="0" borderId="186" xfId="27" applyFont="1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35" fillId="0" borderId="189" xfId="27" applyBorder="1" applyAlignment="1">
      <alignment horizontal="center" vertical="center"/>
    </xf>
    <xf numFmtId="0" fontId="35" fillId="0" borderId="5" xfId="27" applyBorder="1">
      <alignment vertical="center"/>
    </xf>
    <xf numFmtId="41" fontId="35" fillId="0" borderId="5" xfId="17" applyBorder="1" applyAlignment="1">
      <alignment vertical="center"/>
    </xf>
    <xf numFmtId="0" fontId="35" fillId="0" borderId="69" xfId="27" applyBorder="1" applyAlignment="1">
      <alignment horizontal="center" vertical="center"/>
    </xf>
    <xf numFmtId="0" fontId="35" fillId="0" borderId="3" xfId="27" applyBorder="1">
      <alignment vertical="center"/>
    </xf>
    <xf numFmtId="41" fontId="35" fillId="0" borderId="3" xfId="17" applyBorder="1" applyAlignment="1">
      <alignment vertical="center"/>
    </xf>
    <xf numFmtId="41" fontId="35" fillId="0" borderId="3" xfId="17" applyFont="1" applyBorder="1" applyAlignment="1">
      <alignment vertical="center"/>
    </xf>
    <xf numFmtId="0" fontId="35" fillId="0" borderId="191" xfId="27" applyBorder="1" applyAlignment="1">
      <alignment horizontal="center" vertical="center"/>
    </xf>
    <xf numFmtId="0" fontId="35" fillId="0" borderId="149" xfId="27" applyBorder="1">
      <alignment vertical="center"/>
    </xf>
    <xf numFmtId="41" fontId="35" fillId="0" borderId="149" xfId="17" applyBorder="1" applyAlignment="1">
      <alignment vertical="center"/>
    </xf>
    <xf numFmtId="0" fontId="35" fillId="0" borderId="194" xfId="27" applyBorder="1" applyAlignment="1">
      <alignment horizontal="center" vertical="center"/>
    </xf>
    <xf numFmtId="0" fontId="35" fillId="0" borderId="195" xfId="27" applyBorder="1">
      <alignment vertical="center"/>
    </xf>
    <xf numFmtId="0" fontId="35" fillId="0" borderId="170" xfId="27" applyBorder="1">
      <alignment vertical="center"/>
    </xf>
    <xf numFmtId="0" fontId="35" fillId="0" borderId="26" xfId="27" applyBorder="1">
      <alignment vertical="center"/>
    </xf>
    <xf numFmtId="0" fontId="35" fillId="0" borderId="171" xfId="27" applyBorder="1">
      <alignment vertical="center"/>
    </xf>
    <xf numFmtId="0" fontId="35" fillId="0" borderId="196" xfId="27" applyBorder="1">
      <alignment vertical="center"/>
    </xf>
    <xf numFmtId="214" fontId="35" fillId="0" borderId="0" xfId="27" applyNumberFormat="1">
      <alignment vertical="center"/>
    </xf>
    <xf numFmtId="0" fontId="35" fillId="0" borderId="0" xfId="27" applyAlignment="1">
      <alignment horizontal="center" vertical="center"/>
    </xf>
    <xf numFmtId="0" fontId="71" fillId="0" borderId="0" xfId="27" applyFont="1" applyAlignment="1">
      <alignment horizontal="center" vertical="center" wrapText="1"/>
    </xf>
    <xf numFmtId="0" fontId="35" fillId="0" borderId="139" xfId="27" applyBorder="1" applyAlignment="1">
      <alignment horizontal="center" vertical="center"/>
    </xf>
    <xf numFmtId="0" fontId="58" fillId="0" borderId="197" xfId="27" applyFont="1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49" xfId="17" applyBorder="1" applyAlignment="1">
      <alignment horizontal="center" vertical="center"/>
    </xf>
    <xf numFmtId="42" fontId="35" fillId="0" borderId="64" xfId="19" applyBorder="1" applyAlignment="1">
      <alignment horizontal="center" vertical="center"/>
    </xf>
    <xf numFmtId="41" fontId="35" fillId="0" borderId="0" xfId="17" applyAlignment="1">
      <alignment vertical="center"/>
    </xf>
    <xf numFmtId="0" fontId="58" fillId="0" borderId="3" xfId="16" applyFont="1" applyBorder="1" applyAlignment="1">
      <alignment horizontal="center" vertical="center"/>
    </xf>
    <xf numFmtId="41" fontId="35" fillId="0" borderId="0" xfId="17" applyBorder="1" applyAlignment="1">
      <alignment horizontal="center" vertical="center"/>
    </xf>
    <xf numFmtId="41" fontId="35" fillId="0" borderId="0" xfId="16" applyNumberFormat="1" applyAlignment="1">
      <alignment horizontal="center" vertical="center"/>
    </xf>
    <xf numFmtId="0" fontId="58" fillId="0" borderId="0" xfId="16" applyFont="1" applyAlignment="1">
      <alignment horizontal="center" vertical="center"/>
    </xf>
    <xf numFmtId="0" fontId="35" fillId="0" borderId="63" xfId="16" applyBorder="1" applyAlignment="1">
      <alignment horizontal="center" vertical="center"/>
    </xf>
    <xf numFmtId="0" fontId="35" fillId="0" borderId="92" xfId="16" applyBorder="1" applyAlignment="1">
      <alignment horizontal="center" vertical="center"/>
    </xf>
    <xf numFmtId="0" fontId="35" fillId="0" borderId="60" xfId="16" applyBorder="1" applyAlignment="1">
      <alignment horizontal="center" vertical="center"/>
    </xf>
    <xf numFmtId="41" fontId="0" fillId="0" borderId="139" xfId="0" applyNumberFormat="1" applyBorder="1">
      <alignment vertical="center"/>
    </xf>
    <xf numFmtId="0" fontId="76" fillId="32" borderId="25" xfId="0" applyFont="1" applyFill="1" applyBorder="1" applyAlignment="1">
      <alignment horizontal="left" vertical="center"/>
    </xf>
    <xf numFmtId="0" fontId="75" fillId="32" borderId="179" xfId="0" applyFont="1" applyFill="1" applyBorder="1" applyAlignment="1">
      <alignment horizontal="left" vertical="center"/>
    </xf>
    <xf numFmtId="0" fontId="76" fillId="32" borderId="179" xfId="0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77" fillId="33" borderId="0" xfId="0" applyFont="1" applyFill="1" applyAlignment="1">
      <alignment horizontal="left" vertical="center"/>
    </xf>
    <xf numFmtId="0" fontId="78" fillId="33" borderId="6" xfId="0" applyFont="1" applyFill="1" applyBorder="1" applyAlignment="1">
      <alignment horizontal="left" vertical="center"/>
    </xf>
    <xf numFmtId="0" fontId="79" fillId="33" borderId="6" xfId="0" applyFont="1" applyFill="1" applyBorder="1" applyAlignment="1">
      <alignment horizontal="left" vertical="center"/>
    </xf>
    <xf numFmtId="0" fontId="77" fillId="33" borderId="139" xfId="0" applyFont="1" applyFill="1" applyBorder="1" applyAlignment="1">
      <alignment horizontal="left" vertical="center"/>
    </xf>
    <xf numFmtId="0" fontId="75" fillId="32" borderId="179" xfId="0" applyFont="1" applyFill="1" applyBorder="1" applyAlignment="1">
      <alignment horizontal="right" vertical="center"/>
    </xf>
    <xf numFmtId="0" fontId="75" fillId="32" borderId="25" xfId="0" applyFont="1" applyFill="1" applyBorder="1" applyAlignment="1">
      <alignment horizontal="right" vertical="center"/>
    </xf>
    <xf numFmtId="0" fontId="0" fillId="34" borderId="0" xfId="0" applyFill="1">
      <alignment vertical="center"/>
    </xf>
    <xf numFmtId="0" fontId="80" fillId="0" borderId="0" xfId="0" applyFont="1" applyAlignment="1">
      <alignment vertical="top" wrapText="1"/>
    </xf>
    <xf numFmtId="0" fontId="6" fillId="0" borderId="150" xfId="4" applyFont="1" applyBorder="1" applyAlignment="1">
      <alignment horizontal="center" vertical="center"/>
    </xf>
    <xf numFmtId="0" fontId="42" fillId="0" borderId="0" xfId="13" applyFont="1" applyAlignment="1">
      <alignment horizontal="center" vertical="center"/>
    </xf>
    <xf numFmtId="0" fontId="39" fillId="0" borderId="0" xfId="13" applyFont="1" applyAlignment="1">
      <alignment horizontal="left" vertical="center"/>
    </xf>
    <xf numFmtId="0" fontId="38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6" fillId="14" borderId="147" xfId="4" applyFont="1" applyFill="1" applyBorder="1" applyAlignment="1">
      <alignment horizontal="center" vertical="center" wrapText="1"/>
    </xf>
    <xf numFmtId="0" fontId="6" fillId="14" borderId="148" xfId="4" applyFont="1" applyFill="1" applyBorder="1" applyAlignment="1">
      <alignment horizontal="center" vertical="center" wrapText="1"/>
    </xf>
    <xf numFmtId="0" fontId="6" fillId="14" borderId="41" xfId="4" applyFont="1" applyFill="1" applyBorder="1" applyAlignment="1">
      <alignment horizontal="center" vertical="center" wrapText="1"/>
    </xf>
    <xf numFmtId="0" fontId="6" fillId="0" borderId="147" xfId="4" applyFont="1" applyBorder="1" applyAlignment="1">
      <alignment horizontal="right" vertical="center"/>
    </xf>
    <xf numFmtId="0" fontId="6" fillId="0" borderId="148" xfId="4" applyFont="1" applyBorder="1" applyAlignment="1">
      <alignment horizontal="right" vertical="center"/>
    </xf>
    <xf numFmtId="0" fontId="6" fillId="0" borderId="41" xfId="4" applyFont="1" applyBorder="1" applyAlignment="1">
      <alignment horizontal="right" vertical="center"/>
    </xf>
    <xf numFmtId="0" fontId="3" fillId="0" borderId="1" xfId="3" applyAlignment="1">
      <alignment horizontal="center" vertical="center"/>
    </xf>
    <xf numFmtId="0" fontId="21" fillId="0" borderId="1" xfId="3" applyFont="1" applyAlignment="1">
      <alignment horizontal="center" vertical="center"/>
    </xf>
    <xf numFmtId="0" fontId="3" fillId="0" borderId="1" xfId="3" applyAlignment="1">
      <alignment horizontal="center"/>
    </xf>
    <xf numFmtId="0" fontId="21" fillId="0" borderId="1" xfId="3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9" fillId="0" borderId="72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139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0" fillId="18" borderId="21" xfId="4" applyFont="1" applyFill="1" applyBorder="1" applyAlignment="1">
      <alignment horizontal="center" vertical="center"/>
    </xf>
    <xf numFmtId="0" fontId="50" fillId="18" borderId="17" xfId="4" applyFont="1" applyFill="1" applyBorder="1" applyAlignment="1">
      <alignment horizontal="center" vertical="center"/>
    </xf>
    <xf numFmtId="0" fontId="54" fillId="0" borderId="0" xfId="4" applyFont="1" applyAlignment="1">
      <alignment horizontal="center"/>
    </xf>
    <xf numFmtId="0" fontId="52" fillId="18" borderId="22" xfId="15" applyFont="1" applyFill="1" applyBorder="1" applyAlignment="1">
      <alignment horizontal="center" vertical="center"/>
    </xf>
    <xf numFmtId="0" fontId="52" fillId="18" borderId="18" xfId="15" applyFont="1" applyFill="1" applyBorder="1" applyAlignment="1">
      <alignment horizontal="center" vertical="center"/>
    </xf>
    <xf numFmtId="0" fontId="52" fillId="18" borderId="22" xfId="15" applyFont="1" applyFill="1" applyBorder="1" applyAlignment="1">
      <alignment horizontal="center" vertical="center" wrapText="1"/>
    </xf>
    <xf numFmtId="0" fontId="52" fillId="18" borderId="18" xfId="15" applyFont="1" applyFill="1" applyBorder="1" applyAlignment="1">
      <alignment horizontal="center" vertical="center" wrapText="1"/>
    </xf>
    <xf numFmtId="0" fontId="52" fillId="18" borderId="31" xfId="15" applyFont="1" applyFill="1" applyBorder="1" applyAlignment="1">
      <alignment horizontal="center" vertical="center"/>
    </xf>
    <xf numFmtId="0" fontId="52" fillId="18" borderId="20" xfId="15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0" fontId="35" fillId="0" borderId="67" xfId="13" quotePrefix="1" applyBorder="1" applyAlignment="1">
      <alignment horizontal="left" vertical="center"/>
    </xf>
    <xf numFmtId="0" fontId="35" fillId="0" borderId="7" xfId="13" quotePrefix="1" applyBorder="1" applyAlignment="1">
      <alignment horizontal="left" vertical="center"/>
    </xf>
    <xf numFmtId="0" fontId="35" fillId="0" borderId="67" xfId="13" applyBorder="1" applyAlignment="1">
      <alignment horizontal="left" vertical="center"/>
    </xf>
    <xf numFmtId="0" fontId="35" fillId="0" borderId="7" xfId="13" applyBorder="1" applyAlignment="1">
      <alignment horizontal="left" vertical="center"/>
    </xf>
    <xf numFmtId="0" fontId="43" fillId="0" borderId="67" xfId="13" applyFont="1" applyBorder="1" applyAlignment="1">
      <alignment horizontal="center" vertical="center"/>
    </xf>
    <xf numFmtId="0" fontId="43" fillId="0" borderId="6" xfId="13" applyFont="1" applyBorder="1" applyAlignment="1">
      <alignment horizontal="center" vertical="center"/>
    </xf>
    <xf numFmtId="0" fontId="43" fillId="0" borderId="7" xfId="13" applyFont="1" applyBorder="1" applyAlignment="1">
      <alignment horizontal="center" vertical="center"/>
    </xf>
    <xf numFmtId="0" fontId="43" fillId="0" borderId="3" xfId="13" applyFont="1" applyBorder="1" applyAlignment="1">
      <alignment horizontal="center" vertical="center"/>
    </xf>
    <xf numFmtId="0" fontId="43" fillId="0" borderId="3" xfId="16" applyFont="1" applyBorder="1" applyAlignment="1">
      <alignment horizontal="center" vertical="center"/>
    </xf>
    <xf numFmtId="0" fontId="3" fillId="0" borderId="1" xfId="3" applyFill="1" applyAlignment="1">
      <alignment horizontal="center"/>
    </xf>
    <xf numFmtId="0" fontId="21" fillId="0" borderId="1" xfId="3" applyFont="1" applyFill="1" applyAlignment="1">
      <alignment horizontal="center"/>
    </xf>
    <xf numFmtId="0" fontId="6" fillId="0" borderId="31" xfId="4" applyFont="1" applyBorder="1" applyAlignment="1">
      <alignment horizontal="center" vertical="center" textRotation="255" shrinkToFit="1"/>
    </xf>
    <xf numFmtId="0" fontId="6" fillId="0" borderId="20" xfId="4" applyFont="1" applyBorder="1" applyAlignment="1">
      <alignment horizontal="center" vertical="center" textRotation="255" shrinkToFit="1"/>
    </xf>
    <xf numFmtId="0" fontId="6" fillId="0" borderId="16" xfId="4" applyFont="1" applyBorder="1" applyAlignment="1">
      <alignment horizontal="center" vertical="center" textRotation="255" shrinkToFit="1"/>
    </xf>
    <xf numFmtId="0" fontId="6" fillId="0" borderId="30" xfId="4" applyFont="1" applyBorder="1" applyAlignment="1">
      <alignment horizontal="left" vertical="center" wrapText="1"/>
    </xf>
    <xf numFmtId="0" fontId="6" fillId="0" borderId="29" xfId="4" applyFont="1" applyBorder="1" applyAlignment="1">
      <alignment horizontal="left" vertical="center" wrapText="1"/>
    </xf>
    <xf numFmtId="0" fontId="6" fillId="0" borderId="28" xfId="4" applyFont="1" applyBorder="1" applyAlignment="1">
      <alignment horizontal="left" vertical="center" wrapText="1"/>
    </xf>
    <xf numFmtId="0" fontId="6" fillId="0" borderId="27" xfId="4" applyFont="1" applyBorder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0" fontId="6" fillId="0" borderId="26" xfId="4" applyFont="1" applyBorder="1" applyAlignment="1">
      <alignment horizontal="left" vertical="center" wrapText="1"/>
    </xf>
    <xf numFmtId="0" fontId="6" fillId="0" borderId="9" xfId="4" applyFont="1" applyBorder="1" applyAlignment="1">
      <alignment horizontal="left" vertical="center" wrapText="1"/>
    </xf>
    <xf numFmtId="0" fontId="6" fillId="0" borderId="25" xfId="4" applyFont="1" applyBorder="1" applyAlignment="1">
      <alignment horizontal="left" vertical="center" wrapText="1"/>
    </xf>
    <xf numFmtId="0" fontId="6" fillId="0" borderId="8" xfId="4" applyFont="1" applyBorder="1" applyAlignment="1">
      <alignment horizontal="left" vertical="center" wrapText="1"/>
    </xf>
    <xf numFmtId="0" fontId="6" fillId="0" borderId="18" xfId="4" applyFont="1" applyBorder="1" applyAlignment="1">
      <alignment horizontal="center" vertical="center" shrinkToFit="1"/>
    </xf>
    <xf numFmtId="0" fontId="6" fillId="0" borderId="39" xfId="4" applyFont="1" applyBorder="1" applyAlignment="1">
      <alignment horizontal="center" vertical="center" shrinkToFit="1"/>
    </xf>
    <xf numFmtId="0" fontId="6" fillId="0" borderId="38" xfId="4" applyFont="1" applyBorder="1" applyAlignment="1">
      <alignment horizontal="center" vertical="center" shrinkToFit="1"/>
    </xf>
    <xf numFmtId="0" fontId="19" fillId="3" borderId="35" xfId="4" applyFont="1" applyFill="1" applyBorder="1" applyAlignment="1">
      <alignment horizontal="center" vertical="center" shrinkToFit="1"/>
    </xf>
    <xf numFmtId="0" fontId="19" fillId="3" borderId="34" xfId="4" applyFont="1" applyFill="1" applyBorder="1" applyAlignment="1">
      <alignment horizontal="center" vertical="center" shrinkToFit="1"/>
    </xf>
    <xf numFmtId="0" fontId="19" fillId="3" borderId="33" xfId="4" applyFont="1" applyFill="1" applyBorder="1" applyAlignment="1">
      <alignment horizontal="center" vertical="center" shrinkToFit="1"/>
    </xf>
    <xf numFmtId="0" fontId="20" fillId="0" borderId="0" xfId="4" applyFont="1" applyAlignment="1">
      <alignment horizontal="center" vertical="center"/>
    </xf>
    <xf numFmtId="0" fontId="6" fillId="3" borderId="45" xfId="4" applyFont="1" applyFill="1" applyBorder="1" applyAlignment="1">
      <alignment horizontal="center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wrapText="1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2" xfId="4" applyFont="1" applyBorder="1" applyAlignment="1">
      <alignment horizontal="center" vertical="center"/>
    </xf>
    <xf numFmtId="0" fontId="6" fillId="0" borderId="11" xfId="4" applyFont="1" applyBorder="1"/>
    <xf numFmtId="0" fontId="45" fillId="17" borderId="163" xfId="14" applyFont="1" applyAlignment="1">
      <alignment horizontal="center" vertical="center"/>
    </xf>
    <xf numFmtId="0" fontId="44" fillId="17" borderId="163" xfId="14" applyAlignment="1">
      <alignment horizontal="center" vertical="center"/>
    </xf>
    <xf numFmtId="214" fontId="59" fillId="0" borderId="0" xfId="20" applyNumberFormat="1" applyFont="1" applyAlignment="1">
      <alignment horizontal="center" vertical="center"/>
    </xf>
    <xf numFmtId="0" fontId="59" fillId="0" borderId="0" xfId="20" applyFont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59" fillId="0" borderId="3" xfId="20" applyFont="1" applyBorder="1" applyAlignment="1">
      <alignment horizontal="left" vertical="center" indent="2"/>
    </xf>
    <xf numFmtId="0" fontId="59" fillId="0" borderId="68" xfId="20" applyFont="1" applyBorder="1" applyAlignment="1">
      <alignment horizontal="left" vertical="center" indent="2"/>
    </xf>
    <xf numFmtId="0" fontId="59" fillId="0" borderId="0" xfId="20" quotePrefix="1" applyFont="1" applyAlignment="1">
      <alignment horizontal="left" vertical="center"/>
    </xf>
    <xf numFmtId="0" fontId="59" fillId="0" borderId="0" xfId="20" applyFont="1" applyAlignment="1">
      <alignment horizontal="left" vertical="center"/>
    </xf>
    <xf numFmtId="214" fontId="59" fillId="0" borderId="0" xfId="21" applyNumberFormat="1" applyFont="1" applyAlignment="1">
      <alignment horizontal="center" vertical="center"/>
    </xf>
    <xf numFmtId="0" fontId="59" fillId="0" borderId="0" xfId="21" applyFont="1" applyAlignment="1">
      <alignment horizontal="center" vertical="center"/>
    </xf>
    <xf numFmtId="0" fontId="62" fillId="0" borderId="0" xfId="21" applyFont="1" applyAlignment="1">
      <alignment horizontal="center" vertical="center"/>
    </xf>
    <xf numFmtId="0" fontId="59" fillId="0" borderId="67" xfId="21" applyFont="1" applyBorder="1" applyAlignment="1">
      <alignment horizontal="left" vertical="center" indent="2"/>
    </xf>
    <xf numFmtId="0" fontId="59" fillId="0" borderId="6" xfId="21" applyFont="1" applyBorder="1" applyAlignment="1">
      <alignment horizontal="left" vertical="center" indent="2"/>
    </xf>
    <xf numFmtId="0" fontId="59" fillId="0" borderId="180" xfId="21" applyFont="1" applyBorder="1" applyAlignment="1">
      <alignment horizontal="left" vertical="center" indent="2"/>
    </xf>
    <xf numFmtId="0" fontId="59" fillId="0" borderId="0" xfId="21" quotePrefix="1" applyFont="1" applyAlignment="1">
      <alignment horizontal="left" vertical="center"/>
    </xf>
    <xf numFmtId="0" fontId="59" fillId="0" borderId="0" xfId="21" applyFont="1" applyAlignment="1">
      <alignment horizontal="left" vertical="center"/>
    </xf>
    <xf numFmtId="0" fontId="43" fillId="0" borderId="0" xfId="16" applyFont="1" applyAlignment="1">
      <alignment horizontal="center" vertical="center"/>
    </xf>
    <xf numFmtId="0" fontId="43" fillId="0" borderId="0" xfId="16" applyFont="1" applyAlignment="1">
      <alignment horizontal="center"/>
    </xf>
    <xf numFmtId="0" fontId="0" fillId="0" borderId="25" xfId="0" applyBorder="1" applyAlignment="1">
      <alignment horizontal="center" vertical="center"/>
    </xf>
    <xf numFmtId="0" fontId="43" fillId="0" borderId="25" xfId="16" applyFont="1" applyBorder="1" applyAlignment="1">
      <alignment horizontal="center"/>
    </xf>
    <xf numFmtId="0" fontId="57" fillId="0" borderId="0" xfId="16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67" xfId="4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14" fontId="6" fillId="0" borderId="67" xfId="4" applyNumberFormat="1" applyFont="1" applyBorder="1" applyAlignment="1">
      <alignment horizontal="center" vertical="center"/>
    </xf>
    <xf numFmtId="14" fontId="6" fillId="0" borderId="7" xfId="4" applyNumberFormat="1" applyFont="1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0" fontId="30" fillId="0" borderId="0" xfId="29" applyFont="1" applyAlignment="1">
      <alignment horizontal="center" vertical="center"/>
    </xf>
    <xf numFmtId="0" fontId="6" fillId="0" borderId="3" xfId="29" applyFont="1" applyBorder="1" applyAlignment="1">
      <alignment horizontal="center" vertical="center"/>
    </xf>
    <xf numFmtId="0" fontId="6" fillId="0" borderId="67" xfId="29" applyFont="1" applyBorder="1" applyAlignment="1">
      <alignment horizontal="center" vertical="center"/>
    </xf>
    <xf numFmtId="0" fontId="6" fillId="0" borderId="7" xfId="29" applyFont="1" applyBorder="1" applyAlignment="1">
      <alignment horizontal="center" vertical="center"/>
    </xf>
    <xf numFmtId="14" fontId="6" fillId="0" borderId="67" xfId="29" applyNumberFormat="1" applyFont="1" applyBorder="1" applyAlignment="1">
      <alignment horizontal="center" vertical="center"/>
    </xf>
    <xf numFmtId="14" fontId="6" fillId="0" borderId="7" xfId="29" applyNumberFormat="1" applyFont="1" applyBorder="1" applyAlignment="1">
      <alignment horizontal="center" vertical="center"/>
    </xf>
    <xf numFmtId="0" fontId="35" fillId="0" borderId="0" xfId="28" applyAlignment="1">
      <alignment horizontal="center"/>
    </xf>
    <xf numFmtId="0" fontId="35" fillId="0" borderId="67" xfId="28" applyBorder="1" applyAlignment="1">
      <alignment horizontal="center"/>
    </xf>
    <xf numFmtId="0" fontId="35" fillId="0" borderId="7" xfId="28" applyBorder="1" applyAlignment="1">
      <alignment horizontal="center"/>
    </xf>
    <xf numFmtId="0" fontId="69" fillId="0" borderId="0" xfId="16" applyFont="1" applyAlignment="1">
      <alignment horizontal="center" vertical="center"/>
    </xf>
    <xf numFmtId="0" fontId="70" fillId="0" borderId="0" xfId="27" applyFont="1" applyAlignment="1">
      <alignment horizontal="center" vertical="center"/>
    </xf>
    <xf numFmtId="214" fontId="35" fillId="0" borderId="0" xfId="27" applyNumberFormat="1" applyAlignment="1">
      <alignment horizontal="center" vertical="center"/>
    </xf>
    <xf numFmtId="0" fontId="35" fillId="0" borderId="172" xfId="27" applyBorder="1" applyAlignment="1">
      <alignment horizontal="center" vertical="center" textRotation="255"/>
    </xf>
    <xf numFmtId="0" fontId="35" fillId="0" borderId="141" xfId="27" applyBorder="1" applyAlignment="1">
      <alignment horizontal="center" vertical="center" textRotation="255"/>
    </xf>
    <xf numFmtId="0" fontId="35" fillId="0" borderId="144" xfId="27" applyBorder="1" applyAlignment="1">
      <alignment horizontal="center" vertical="center" textRotation="255"/>
    </xf>
    <xf numFmtId="0" fontId="35" fillId="0" borderId="70" xfId="27" applyBorder="1" applyAlignment="1">
      <alignment horizontal="center" vertical="center"/>
    </xf>
    <xf numFmtId="0" fontId="35" fillId="0" borderId="71" xfId="27" applyBorder="1" applyAlignment="1">
      <alignment horizontal="center" vertical="center"/>
    </xf>
    <xf numFmtId="0" fontId="35" fillId="0" borderId="0" xfId="27" applyAlignment="1">
      <alignment horizontal="center" vertical="center"/>
    </xf>
    <xf numFmtId="0" fontId="58" fillId="0" borderId="25" xfId="27" applyFont="1" applyBorder="1" applyAlignment="1">
      <alignment horizontal="center" vertical="center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1" fontId="35" fillId="0" borderId="4" xfId="27" applyNumberFormat="1" applyBorder="1" applyAlignment="1">
      <alignment horizontal="center" vertical="center"/>
    </xf>
    <xf numFmtId="221" fontId="35" fillId="0" borderId="185" xfId="27" applyNumberFormat="1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58" fillId="0" borderId="188" xfId="27" applyFont="1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190" xfId="17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41" fontId="35" fillId="0" borderId="180" xfId="1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92" xfId="17" applyBorder="1" applyAlignment="1">
      <alignment horizontal="center" vertical="center"/>
    </xf>
    <xf numFmtId="41" fontId="35" fillId="0" borderId="193" xfId="17" applyBorder="1" applyAlignment="1">
      <alignment horizontal="center" vertical="center"/>
    </xf>
    <xf numFmtId="0" fontId="72" fillId="0" borderId="0" xfId="27" applyFont="1" applyAlignment="1">
      <alignment horizontal="center" vertical="center"/>
    </xf>
    <xf numFmtId="0" fontId="35" fillId="0" borderId="5" xfId="27" applyBorder="1" applyAlignment="1">
      <alignment horizontal="distributed" vertical="center"/>
    </xf>
    <xf numFmtId="42" fontId="35" fillId="0" borderId="5" xfId="19" applyBorder="1" applyAlignment="1">
      <alignment horizontal="center" vertical="center"/>
    </xf>
    <xf numFmtId="42" fontId="35" fillId="0" borderId="190" xfId="19" applyBorder="1" applyAlignment="1">
      <alignment horizontal="center" vertical="center"/>
    </xf>
    <xf numFmtId="0" fontId="35" fillId="0" borderId="3" xfId="27" applyBorder="1" applyAlignment="1">
      <alignment horizontal="distributed" vertical="center"/>
    </xf>
    <xf numFmtId="42" fontId="35" fillId="0" borderId="3" xfId="19" applyBorder="1" applyAlignment="1">
      <alignment horizontal="center" vertical="center"/>
    </xf>
    <xf numFmtId="42" fontId="35" fillId="0" borderId="68" xfId="19" applyBorder="1" applyAlignment="1">
      <alignment horizontal="center" vertical="center"/>
    </xf>
    <xf numFmtId="0" fontId="35" fillId="0" borderId="64" xfId="27" applyBorder="1" applyAlignment="1">
      <alignment horizontal="distributed" vertical="center"/>
    </xf>
    <xf numFmtId="42" fontId="35" fillId="0" borderId="64" xfId="19" applyBorder="1" applyAlignment="1">
      <alignment horizontal="center" vertical="center"/>
    </xf>
    <xf numFmtId="42" fontId="35" fillId="0" borderId="65" xfId="19" applyBorder="1" applyAlignment="1">
      <alignment horizontal="center" vertical="center"/>
    </xf>
    <xf numFmtId="221" fontId="35" fillId="0" borderId="139" xfId="27" applyNumberFormat="1" applyBorder="1" applyAlignment="1">
      <alignment horizontal="center" vertical="center"/>
    </xf>
    <xf numFmtId="0" fontId="68" fillId="0" borderId="0" xfId="24" applyFont="1" applyAlignment="1">
      <alignment horizontal="center"/>
    </xf>
    <xf numFmtId="0" fontId="0" fillId="0" borderId="3" xfId="0" applyBorder="1">
      <alignment vertical="center"/>
    </xf>
    <xf numFmtId="266" fontId="0" fillId="0" borderId="0" xfId="0" applyNumberFormat="1">
      <alignment vertical="center"/>
    </xf>
    <xf numFmtId="267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16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9" fillId="0" borderId="3" xfId="0" applyFont="1" applyBorder="1">
      <alignment vertical="center"/>
    </xf>
  </cellXfs>
  <cellStyles count="30">
    <cellStyle name="60% - 강조색1 2" xfId="6" xr:uid="{00000000-0005-0000-0000-000000000000}"/>
    <cellStyle name="강조색1" xfId="23" builtinId="29"/>
    <cellStyle name="계산" xfId="14" builtinId="22"/>
    <cellStyle name="메모" xfId="22" builtinId="10"/>
    <cellStyle name="백분율" xfId="2" builtinId="5"/>
    <cellStyle name="백분율 2" xfId="8" xr:uid="{00000000-0005-0000-0000-000005000000}"/>
    <cellStyle name="백분율 3" xfId="25" xr:uid="{00000000-0005-0000-0000-000006000000}"/>
    <cellStyle name="백분율 4" xfId="26" xr:uid="{00000000-0005-0000-0000-000007000000}"/>
    <cellStyle name="쉼표 [0]" xfId="1" builtinId="6"/>
    <cellStyle name="쉼표 [0] 2" xfId="7" xr:uid="{00000000-0005-0000-0000-000009000000}"/>
    <cellStyle name="쉼표 [0] 3" xfId="12" xr:uid="{00000000-0005-0000-0000-00000A000000}"/>
    <cellStyle name="쉼표 [0] 4" xfId="17" xr:uid="{00000000-0005-0000-0000-00000B000000}"/>
    <cellStyle name="요약 2" xfId="5" xr:uid="{00000000-0005-0000-0000-00000C000000}"/>
    <cellStyle name="제목 1" xfId="3" builtinId="16"/>
    <cellStyle name="통화 [0] 2" xfId="10" xr:uid="{00000000-0005-0000-0000-00000E000000}"/>
    <cellStyle name="통화 [0] 3" xfId="19" xr:uid="{00000000-0005-0000-0000-00000F000000}"/>
    <cellStyle name="표준" xfId="0" builtinId="0"/>
    <cellStyle name="표준 2" xfId="4" xr:uid="{00000000-0005-0000-0000-000011000000}"/>
    <cellStyle name="표준 2 2" xfId="29" xr:uid="{00000000-0005-0000-0000-000012000000}"/>
    <cellStyle name="표준 3" xfId="9" xr:uid="{00000000-0005-0000-0000-000013000000}"/>
    <cellStyle name="표준 4" xfId="11" xr:uid="{00000000-0005-0000-0000-000014000000}"/>
    <cellStyle name="표준 5" xfId="16" xr:uid="{00000000-0005-0000-0000-000015000000}"/>
    <cellStyle name="표준_080414_엑셀중급" xfId="13" xr:uid="{00000000-0005-0000-0000-000016000000}"/>
    <cellStyle name="표준_080616_엑셀3급" xfId="24" xr:uid="{00000000-0005-0000-0000-000017000000}"/>
    <cellStyle name="표준_9월OT (4)" xfId="15" xr:uid="{00000000-0005-0000-0000-000018000000}"/>
    <cellStyle name="표준_견적서만들기" xfId="27" xr:uid="{00000000-0005-0000-0000-000019000000}"/>
    <cellStyle name="표준_분석작업" xfId="28" xr:uid="{00000000-0005-0000-0000-00001A000000}"/>
    <cellStyle name="표준_재직증명서만들기" xfId="18" xr:uid="{00000000-0005-0000-0000-00001B000000}"/>
    <cellStyle name="표준_재직증명서만들기_함수삭제" xfId="20" xr:uid="{00000000-0005-0000-0000-00001C000000}"/>
    <cellStyle name="표준_재직증명서만들기_함수삭제_071023엑셀강의자료" xfId="21" xr:uid="{00000000-0005-0000-0000-00001D000000}"/>
  </cellStyles>
  <dxfs count="2">
    <dxf>
      <font>
        <b val="0"/>
        <i val="0"/>
        <condense val="0"/>
        <extend val="0"/>
      </font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53;&#51032;&#51088;&#47308;\110523_&#50900;&#54217;&#46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엑셀데이터"/>
      <sheetName val="특수문자입력법"/>
      <sheetName val="표시형식"/>
      <sheetName val="사용자지정"/>
      <sheetName val="날짜서식"/>
      <sheetName val="선택하여붙여넣기"/>
      <sheetName val="유효성검사1"/>
      <sheetName val="유효성검사2"/>
      <sheetName val="재직증명서예시"/>
      <sheetName val="재직증명서"/>
      <sheetName val="사원명부"/>
      <sheetName val="주민번호"/>
      <sheetName val="조건부서식1"/>
      <sheetName val="조건부서식2"/>
      <sheetName val="함수정리"/>
      <sheetName val="함수사용예"/>
      <sheetName val="상대참조"/>
      <sheetName val="절대참조"/>
      <sheetName val="혼합참조"/>
      <sheetName val="성적산출"/>
      <sheetName val="함수1"/>
      <sheetName val="함수2"/>
      <sheetName val="표1"/>
      <sheetName val="표2"/>
      <sheetName val="통합1"/>
      <sheetName val="통합2"/>
      <sheetName val="통합3"/>
      <sheetName val="정렬"/>
      <sheetName val="정렬2"/>
      <sheetName val="고급필터"/>
      <sheetName val="피벗1"/>
      <sheetName val="피벗2"/>
      <sheetName val="차트1"/>
      <sheetName val="차트2"/>
      <sheetName val="미리보기"/>
      <sheetName val="D함수"/>
      <sheetName val="카메라"/>
      <sheetName val="견적서예시"/>
      <sheetName val="견적서"/>
      <sheetName val="제품목록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KR-001</v>
          </cell>
        </row>
        <row r="3">
          <cell r="A3" t="str">
            <v>KR-002</v>
          </cell>
        </row>
        <row r="4">
          <cell r="A4" t="str">
            <v>KR-003</v>
          </cell>
        </row>
        <row r="5">
          <cell r="A5" t="str">
            <v>KR-004</v>
          </cell>
        </row>
        <row r="6">
          <cell r="A6" t="str">
            <v>KR-005</v>
          </cell>
        </row>
        <row r="7">
          <cell r="A7" t="str">
            <v>KR-006</v>
          </cell>
        </row>
        <row r="8">
          <cell r="A8" t="str">
            <v>KR-007</v>
          </cell>
        </row>
        <row r="9">
          <cell r="A9" t="str">
            <v>KR-008</v>
          </cell>
        </row>
        <row r="10">
          <cell r="A10" t="str">
            <v>KR-009</v>
          </cell>
        </row>
        <row r="11">
          <cell r="A11" t="str">
            <v>KR-010</v>
          </cell>
        </row>
        <row r="12">
          <cell r="A12" t="str">
            <v>KR-011</v>
          </cell>
        </row>
        <row r="13">
          <cell r="A13" t="str">
            <v>KR-012</v>
          </cell>
        </row>
        <row r="14">
          <cell r="A14" t="str">
            <v>KR-013</v>
          </cell>
        </row>
        <row r="15">
          <cell r="A15" t="str">
            <v>KR-014</v>
          </cell>
        </row>
        <row r="16">
          <cell r="A16" t="str">
            <v>KR-015</v>
          </cell>
        </row>
        <row r="17">
          <cell r="A17" t="str">
            <v>KR-016</v>
          </cell>
        </row>
        <row r="18">
          <cell r="A18" t="str">
            <v>KR-017</v>
          </cell>
        </row>
        <row r="19">
          <cell r="A19" t="str">
            <v>KR-018</v>
          </cell>
        </row>
        <row r="20">
          <cell r="A20" t="str">
            <v>KR-019</v>
          </cell>
        </row>
        <row r="21">
          <cell r="A21" t="str">
            <v>KR-020</v>
          </cell>
        </row>
        <row r="22">
          <cell r="A22" t="str">
            <v>KR-021</v>
          </cell>
        </row>
        <row r="23">
          <cell r="A23" t="str">
            <v>KR-022</v>
          </cell>
        </row>
        <row r="24">
          <cell r="A24" t="str">
            <v>KR-023</v>
          </cell>
        </row>
        <row r="25">
          <cell r="A25" t="str">
            <v>KR-024</v>
          </cell>
        </row>
        <row r="26">
          <cell r="A26" t="str">
            <v>KR-025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D13" sqref="D13"/>
    </sheetView>
  </sheetViews>
  <sheetFormatPr defaultRowHeight="16.5"/>
  <cols>
    <col min="1" max="1" width="9.875" customWidth="1"/>
    <col min="2" max="2" width="9.125" customWidth="1"/>
    <col min="8" max="8" width="11.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zoomScale="90" zoomScaleNormal="90" workbookViewId="0">
      <selection activeCell="K28" sqref="K28"/>
    </sheetView>
  </sheetViews>
  <sheetFormatPr defaultRowHeight="16.5"/>
  <cols>
    <col min="1" max="1" width="10.25" style="1" customWidth="1"/>
    <col min="2" max="5" width="11.125" style="1" customWidth="1"/>
    <col min="6" max="6" width="12.25" style="1" customWidth="1"/>
    <col min="7" max="7" width="11.125" style="1" customWidth="1"/>
    <col min="8" max="8" width="9.625" style="1" customWidth="1"/>
    <col min="9" max="11" width="11.125" style="1" customWidth="1"/>
    <col min="12" max="12" width="12.25" style="1" customWidth="1"/>
    <col min="13" max="16384" width="9" style="1"/>
  </cols>
  <sheetData>
    <row r="1" spans="1:8" ht="24.75" thickBot="1">
      <c r="A1" s="749" t="s">
        <v>108</v>
      </c>
      <c r="B1" s="750"/>
      <c r="C1" s="750"/>
      <c r="D1" s="750"/>
      <c r="E1" s="750"/>
      <c r="F1" s="750"/>
    </row>
    <row r="2" spans="1:8" ht="17.25" thickTop="1"/>
    <row r="3" spans="1:8" s="4" customFormat="1" ht="20.25" customHeight="1">
      <c r="A3" s="55" t="s">
        <v>107</v>
      </c>
      <c r="B3" s="55" t="s">
        <v>105</v>
      </c>
      <c r="C3" s="55" t="s">
        <v>1</v>
      </c>
      <c r="D3" s="55" t="s">
        <v>2</v>
      </c>
      <c r="E3" s="55" t="s">
        <v>3</v>
      </c>
      <c r="F3" s="55" t="s">
        <v>104</v>
      </c>
    </row>
    <row r="4" spans="1:8" s="4" customFormat="1" ht="20.25" customHeight="1">
      <c r="A4" s="56" t="s">
        <v>106</v>
      </c>
      <c r="B4" s="53">
        <v>250000</v>
      </c>
      <c r="C4" s="53">
        <v>200000</v>
      </c>
      <c r="D4" s="53">
        <v>250000</v>
      </c>
      <c r="E4" s="53">
        <v>250000</v>
      </c>
      <c r="F4" s="53">
        <f t="shared" ref="F4:F14" si="0">SUM(B4:E4)</f>
        <v>950000</v>
      </c>
    </row>
    <row r="5" spans="1:8" s="4" customFormat="1" ht="20.25" customHeight="1">
      <c r="A5" s="57" t="s">
        <v>8</v>
      </c>
      <c r="B5" s="54">
        <v>350000</v>
      </c>
      <c r="C5" s="54">
        <v>350000</v>
      </c>
      <c r="D5" s="54">
        <v>350000</v>
      </c>
      <c r="E5" s="54">
        <v>350000</v>
      </c>
      <c r="F5" s="54">
        <f t="shared" si="0"/>
        <v>1400000</v>
      </c>
      <c r="H5" s="58"/>
    </row>
    <row r="6" spans="1:8" s="4" customFormat="1" ht="20.25" customHeight="1">
      <c r="A6" s="56" t="s">
        <v>9</v>
      </c>
      <c r="B6" s="53">
        <v>650000</v>
      </c>
      <c r="C6" s="53">
        <v>640000</v>
      </c>
      <c r="D6" s="53">
        <v>300000</v>
      </c>
      <c r="E6" s="53">
        <v>330000</v>
      </c>
      <c r="F6" s="53">
        <f t="shared" si="0"/>
        <v>1920000</v>
      </c>
    </row>
    <row r="7" spans="1:8" s="4" customFormat="1" ht="20.25" customHeight="1">
      <c r="A7" s="57" t="s">
        <v>10</v>
      </c>
      <c r="B7" s="54">
        <v>700000</v>
      </c>
      <c r="C7" s="54">
        <v>520000</v>
      </c>
      <c r="D7" s="54">
        <v>400000</v>
      </c>
      <c r="E7" s="54">
        <v>230000</v>
      </c>
      <c r="F7" s="54">
        <f t="shared" si="0"/>
        <v>1850000</v>
      </c>
    </row>
    <row r="8" spans="1:8" s="4" customFormat="1" ht="20.25" customHeight="1">
      <c r="A8" s="56" t="s">
        <v>11</v>
      </c>
      <c r="B8" s="53">
        <v>100000</v>
      </c>
      <c r="C8" s="53">
        <v>120000</v>
      </c>
      <c r="D8" s="53">
        <v>110000</v>
      </c>
      <c r="E8" s="53">
        <v>500000</v>
      </c>
      <c r="F8" s="53">
        <f t="shared" si="0"/>
        <v>830000</v>
      </c>
    </row>
    <row r="9" spans="1:8" s="4" customFormat="1" ht="20.25" customHeight="1">
      <c r="A9" s="57" t="s">
        <v>12</v>
      </c>
      <c r="B9" s="54">
        <v>220000</v>
      </c>
      <c r="C9" s="54">
        <v>510000</v>
      </c>
      <c r="D9" s="54">
        <v>420000</v>
      </c>
      <c r="E9" s="54">
        <v>490000</v>
      </c>
      <c r="F9" s="54">
        <f t="shared" si="0"/>
        <v>1640000</v>
      </c>
    </row>
    <row r="10" spans="1:8" s="4" customFormat="1" ht="20.25" customHeight="1">
      <c r="A10" s="56" t="s">
        <v>13</v>
      </c>
      <c r="B10" s="53">
        <v>190000</v>
      </c>
      <c r="C10" s="53">
        <v>220000</v>
      </c>
      <c r="D10" s="53">
        <v>200000</v>
      </c>
      <c r="E10" s="53">
        <v>230000</v>
      </c>
      <c r="F10" s="53">
        <f t="shared" si="0"/>
        <v>840000</v>
      </c>
    </row>
    <row r="11" spans="1:8" s="4" customFormat="1" ht="20.25" customHeight="1">
      <c r="A11" s="57" t="s">
        <v>14</v>
      </c>
      <c r="B11" s="54">
        <v>400000</v>
      </c>
      <c r="C11" s="54">
        <v>350000</v>
      </c>
      <c r="D11" s="54">
        <v>360000</v>
      </c>
      <c r="E11" s="54">
        <v>350000</v>
      </c>
      <c r="F11" s="54">
        <f t="shared" si="0"/>
        <v>1460000</v>
      </c>
    </row>
    <row r="12" spans="1:8" s="4" customFormat="1" ht="20.25" customHeight="1">
      <c r="A12" s="56" t="s">
        <v>15</v>
      </c>
      <c r="B12" s="53">
        <v>500000</v>
      </c>
      <c r="C12" s="53">
        <v>450000</v>
      </c>
      <c r="D12" s="53">
        <v>350000</v>
      </c>
      <c r="E12" s="53">
        <v>450000</v>
      </c>
      <c r="F12" s="53">
        <f t="shared" si="0"/>
        <v>1750000</v>
      </c>
    </row>
    <row r="13" spans="1:8" s="4" customFormat="1" ht="20.25" customHeight="1">
      <c r="A13" s="57" t="s">
        <v>16</v>
      </c>
      <c r="B13" s="54">
        <v>560000</v>
      </c>
      <c r="C13" s="54">
        <v>450000</v>
      </c>
      <c r="D13" s="54">
        <v>520000</v>
      </c>
      <c r="E13" s="54">
        <v>470000</v>
      </c>
      <c r="F13" s="54">
        <f t="shared" si="0"/>
        <v>2000000</v>
      </c>
    </row>
    <row r="14" spans="1:8" s="4" customFormat="1" ht="20.25" customHeight="1">
      <c r="A14" s="56" t="s">
        <v>104</v>
      </c>
      <c r="B14" s="53">
        <f>(SUM(B4:B13))</f>
        <v>3920000</v>
      </c>
      <c r="C14" s="53">
        <f>(SUM(C4:C13))</f>
        <v>3810000</v>
      </c>
      <c r="D14" s="53">
        <f>(SUM(D4:D13))</f>
        <v>3260000</v>
      </c>
      <c r="E14" s="53">
        <f>(SUM(E4:E13))</f>
        <v>3650000</v>
      </c>
      <c r="F14" s="53">
        <f t="shared" si="0"/>
        <v>14640000</v>
      </c>
    </row>
    <row r="15" spans="1:8" s="4" customFormat="1" ht="15.7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landscape" horizontalDpi="4294967293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"/>
  <sheetViews>
    <sheetView workbookViewId="0">
      <selection activeCell="C7" sqref="C7"/>
    </sheetView>
  </sheetViews>
  <sheetFormatPr defaultRowHeight="16.5"/>
  <cols>
    <col min="4" max="5" width="10.5" customWidth="1"/>
    <col min="6" max="6" width="11.75" customWidth="1"/>
  </cols>
  <sheetData>
    <row r="1" spans="1:11" ht="26.25">
      <c r="A1" s="751" t="s">
        <v>138</v>
      </c>
      <c r="B1" s="751"/>
      <c r="C1" s="751"/>
      <c r="D1" s="751"/>
      <c r="E1" s="751"/>
      <c r="F1" s="751"/>
    </row>
    <row r="2" spans="1:11" ht="17.25" thickBot="1"/>
    <row r="3" spans="1:11">
      <c r="A3" s="88" t="s">
        <v>135</v>
      </c>
      <c r="B3" s="87">
        <v>4500</v>
      </c>
      <c r="J3" s="88" t="s">
        <v>135</v>
      </c>
      <c r="K3" s="87">
        <v>4500</v>
      </c>
    </row>
    <row r="4" spans="1:11" ht="17.25" thickBot="1">
      <c r="A4" s="86" t="s">
        <v>134</v>
      </c>
      <c r="B4" s="85">
        <v>5500</v>
      </c>
      <c r="J4" s="86" t="s">
        <v>134</v>
      </c>
      <c r="K4" s="85">
        <v>5500</v>
      </c>
    </row>
    <row r="5" spans="1:11" ht="17.25" thickBot="1"/>
    <row r="6" spans="1:11">
      <c r="A6" s="84" t="s">
        <v>109</v>
      </c>
      <c r="B6" s="83" t="s">
        <v>137</v>
      </c>
      <c r="C6" s="83" t="s">
        <v>136</v>
      </c>
      <c r="D6" s="83" t="s">
        <v>135</v>
      </c>
      <c r="E6" s="83" t="s">
        <v>134</v>
      </c>
      <c r="F6" s="82" t="s">
        <v>133</v>
      </c>
    </row>
    <row r="7" spans="1:11">
      <c r="A7" s="81" t="s">
        <v>132</v>
      </c>
      <c r="B7" s="80">
        <v>10</v>
      </c>
      <c r="C7" s="80">
        <v>0</v>
      </c>
      <c r="D7" s="80"/>
      <c r="E7" s="80"/>
      <c r="F7" s="79"/>
    </row>
    <row r="8" spans="1:11">
      <c r="A8" s="81" t="s">
        <v>131</v>
      </c>
      <c r="B8" s="80">
        <v>6</v>
      </c>
      <c r="C8" s="80">
        <v>2</v>
      </c>
      <c r="D8" s="80"/>
      <c r="E8" s="80"/>
      <c r="F8" s="79"/>
    </row>
    <row r="9" spans="1:11">
      <c r="A9" s="81" t="s">
        <v>130</v>
      </c>
      <c r="B9" s="80">
        <v>1</v>
      </c>
      <c r="C9" s="80">
        <v>8</v>
      </c>
      <c r="D9" s="80"/>
      <c r="E9" s="80"/>
      <c r="F9" s="79"/>
    </row>
    <row r="10" spans="1:11">
      <c r="A10" s="81" t="s">
        <v>129</v>
      </c>
      <c r="B10" s="80">
        <v>8</v>
      </c>
      <c r="C10" s="80">
        <v>7</v>
      </c>
      <c r="D10" s="80"/>
      <c r="E10" s="80"/>
      <c r="F10" s="79"/>
    </row>
    <row r="11" spans="1:11">
      <c r="A11" s="81" t="s">
        <v>128</v>
      </c>
      <c r="B11" s="80">
        <v>8</v>
      </c>
      <c r="C11" s="80">
        <v>5</v>
      </c>
      <c r="D11" s="80"/>
      <c r="E11" s="80"/>
      <c r="F11" s="79"/>
    </row>
    <row r="12" spans="1:11">
      <c r="A12" s="81" t="s">
        <v>127</v>
      </c>
      <c r="B12" s="80">
        <v>6</v>
      </c>
      <c r="C12" s="80">
        <v>4</v>
      </c>
      <c r="D12" s="80"/>
      <c r="E12" s="80"/>
      <c r="F12" s="79"/>
    </row>
    <row r="13" spans="1:11">
      <c r="A13" s="81" t="s">
        <v>126</v>
      </c>
      <c r="B13" s="80">
        <v>2</v>
      </c>
      <c r="C13" s="80">
        <v>8</v>
      </c>
      <c r="D13" s="80"/>
      <c r="E13" s="80"/>
      <c r="F13" s="79"/>
    </row>
    <row r="14" spans="1:11">
      <c r="A14" s="81" t="s">
        <v>125</v>
      </c>
      <c r="B14" s="80">
        <v>0</v>
      </c>
      <c r="C14" s="80">
        <v>8</v>
      </c>
      <c r="D14" s="80"/>
      <c r="E14" s="80"/>
      <c r="F14" s="79"/>
    </row>
    <row r="15" spans="1:11" ht="17.25" thickBot="1">
      <c r="A15" s="78" t="s">
        <v>124</v>
      </c>
      <c r="B15" s="77">
        <v>8</v>
      </c>
      <c r="C15" s="77">
        <v>3</v>
      </c>
      <c r="D15" s="77"/>
      <c r="E15" s="77"/>
      <c r="F15" s="7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"/>
  <sheetViews>
    <sheetView workbookViewId="0">
      <selection activeCell="E11" sqref="E11"/>
    </sheetView>
  </sheetViews>
  <sheetFormatPr defaultRowHeight="16.5"/>
  <cols>
    <col min="6" max="6" width="11.125" customWidth="1"/>
  </cols>
  <sheetData>
    <row r="1" spans="1:6" ht="26.25">
      <c r="A1" s="752" t="s">
        <v>197</v>
      </c>
      <c r="B1" s="752"/>
      <c r="C1" s="752"/>
      <c r="D1" s="752"/>
      <c r="E1" s="752"/>
      <c r="F1" s="752"/>
    </row>
    <row r="2" spans="1:6" ht="17.25" thickBot="1">
      <c r="A2" s="52"/>
      <c r="B2" s="52"/>
      <c r="C2" s="52"/>
      <c r="D2" s="52"/>
      <c r="E2" s="52"/>
      <c r="F2" s="52"/>
    </row>
    <row r="3" spans="1:6">
      <c r="A3" s="753" t="s">
        <v>91</v>
      </c>
      <c r="B3" s="755" t="s">
        <v>123</v>
      </c>
      <c r="C3" s="756"/>
      <c r="D3" s="756"/>
      <c r="E3" s="757"/>
      <c r="F3" s="753" t="s">
        <v>5</v>
      </c>
    </row>
    <row r="4" spans="1:6" ht="17.25" thickBot="1">
      <c r="A4" s="754"/>
      <c r="B4" s="156" t="s">
        <v>0</v>
      </c>
      <c r="C4" s="157" t="s">
        <v>1</v>
      </c>
      <c r="D4" s="157" t="s">
        <v>2</v>
      </c>
      <c r="E4" s="158" t="s">
        <v>3</v>
      </c>
      <c r="F4" s="754"/>
    </row>
    <row r="5" spans="1:6">
      <c r="A5" s="159" t="s">
        <v>7</v>
      </c>
      <c r="B5" s="160">
        <v>250</v>
      </c>
      <c r="C5" s="161">
        <v>200</v>
      </c>
      <c r="D5" s="161">
        <v>250</v>
      </c>
      <c r="E5" s="162">
        <v>250</v>
      </c>
      <c r="F5" s="163">
        <f>SUM(B5:E5)</f>
        <v>950</v>
      </c>
    </row>
    <row r="6" spans="1:6">
      <c r="A6" s="164" t="s">
        <v>8</v>
      </c>
      <c r="B6" s="165">
        <v>350</v>
      </c>
      <c r="C6" s="166">
        <v>350</v>
      </c>
      <c r="D6" s="166">
        <v>350</v>
      </c>
      <c r="E6" s="167">
        <v>350</v>
      </c>
      <c r="F6" s="168">
        <f t="shared" ref="F6:F19" si="0">SUM(B6:E6)</f>
        <v>1400</v>
      </c>
    </row>
    <row r="7" spans="1:6">
      <c r="A7" s="164" t="s">
        <v>9</v>
      </c>
      <c r="B7" s="165">
        <v>650</v>
      </c>
      <c r="C7" s="166">
        <v>700</v>
      </c>
      <c r="D7" s="166">
        <v>300</v>
      </c>
      <c r="E7" s="167">
        <v>650</v>
      </c>
      <c r="F7" s="168">
        <f t="shared" si="0"/>
        <v>2300</v>
      </c>
    </row>
    <row r="8" spans="1:6">
      <c r="A8" s="164" t="s">
        <v>10</v>
      </c>
      <c r="B8" s="165">
        <v>700</v>
      </c>
      <c r="C8" s="166">
        <v>520</v>
      </c>
      <c r="D8" s="166">
        <v>400</v>
      </c>
      <c r="E8" s="167">
        <v>700</v>
      </c>
      <c r="F8" s="168">
        <f t="shared" si="0"/>
        <v>2320</v>
      </c>
    </row>
    <row r="9" spans="1:6">
      <c r="A9" s="164" t="s">
        <v>11</v>
      </c>
      <c r="B9" s="165">
        <v>100</v>
      </c>
      <c r="C9" s="166">
        <v>120</v>
      </c>
      <c r="D9" s="166">
        <v>110</v>
      </c>
      <c r="E9" s="167">
        <v>500</v>
      </c>
      <c r="F9" s="168">
        <f t="shared" si="0"/>
        <v>830</v>
      </c>
    </row>
    <row r="10" spans="1:6">
      <c r="A10" s="164" t="s">
        <v>12</v>
      </c>
      <c r="B10" s="165">
        <v>650</v>
      </c>
      <c r="C10" s="166">
        <v>650</v>
      </c>
      <c r="D10" s="166">
        <v>650</v>
      </c>
      <c r="E10" s="167">
        <v>650</v>
      </c>
      <c r="F10" s="168">
        <f t="shared" si="0"/>
        <v>2600</v>
      </c>
    </row>
    <row r="11" spans="1:6">
      <c r="A11" s="164" t="s">
        <v>13</v>
      </c>
      <c r="B11" s="165">
        <v>190</v>
      </c>
      <c r="C11" s="166">
        <v>220</v>
      </c>
      <c r="D11" s="166">
        <v>200</v>
      </c>
      <c r="E11" s="167">
        <v>230</v>
      </c>
      <c r="F11" s="168">
        <f t="shared" si="0"/>
        <v>840</v>
      </c>
    </row>
    <row r="12" spans="1:6">
      <c r="A12" s="164" t="s">
        <v>14</v>
      </c>
      <c r="B12" s="165">
        <v>400</v>
      </c>
      <c r="C12" s="166">
        <v>350</v>
      </c>
      <c r="D12" s="166">
        <v>360</v>
      </c>
      <c r="E12" s="167">
        <v>350</v>
      </c>
      <c r="F12" s="168">
        <f t="shared" si="0"/>
        <v>1460</v>
      </c>
    </row>
    <row r="13" spans="1:6">
      <c r="A13" s="164" t="s">
        <v>15</v>
      </c>
      <c r="B13" s="165">
        <v>500</v>
      </c>
      <c r="C13" s="166">
        <v>450</v>
      </c>
      <c r="D13" s="166">
        <v>350</v>
      </c>
      <c r="E13" s="167">
        <v>450</v>
      </c>
      <c r="F13" s="168">
        <f t="shared" si="0"/>
        <v>1750</v>
      </c>
    </row>
    <row r="14" spans="1:6">
      <c r="A14" s="164" t="s">
        <v>16</v>
      </c>
      <c r="B14" s="165">
        <v>560</v>
      </c>
      <c r="C14" s="166">
        <v>450</v>
      </c>
      <c r="D14" s="166">
        <v>520</v>
      </c>
      <c r="E14" s="167">
        <v>470</v>
      </c>
      <c r="F14" s="168">
        <f t="shared" si="0"/>
        <v>2000</v>
      </c>
    </row>
    <row r="15" spans="1:6">
      <c r="A15" s="164" t="s">
        <v>122</v>
      </c>
      <c r="B15" s="165">
        <v>710</v>
      </c>
      <c r="C15" s="166">
        <v>740</v>
      </c>
      <c r="D15" s="166">
        <v>850</v>
      </c>
      <c r="E15" s="167">
        <v>450</v>
      </c>
      <c r="F15" s="168">
        <f t="shared" si="0"/>
        <v>2750</v>
      </c>
    </row>
    <row r="16" spans="1:6">
      <c r="A16" s="164" t="s">
        <v>121</v>
      </c>
      <c r="B16" s="165">
        <v>1000</v>
      </c>
      <c r="C16" s="166">
        <v>1000</v>
      </c>
      <c r="D16" s="166">
        <v>1000</v>
      </c>
      <c r="E16" s="167">
        <v>1000</v>
      </c>
      <c r="F16" s="168">
        <f t="shared" si="0"/>
        <v>4000</v>
      </c>
    </row>
    <row r="17" spans="1:6">
      <c r="A17" s="164" t="s">
        <v>120</v>
      </c>
      <c r="B17" s="165">
        <v>230</v>
      </c>
      <c r="C17" s="166">
        <v>250</v>
      </c>
      <c r="D17" s="166">
        <v>300</v>
      </c>
      <c r="E17" s="167">
        <v>450</v>
      </c>
      <c r="F17" s="168">
        <f t="shared" si="0"/>
        <v>1230</v>
      </c>
    </row>
    <row r="18" spans="1:6">
      <c r="A18" s="164" t="s">
        <v>119</v>
      </c>
      <c r="B18" s="165">
        <v>300</v>
      </c>
      <c r="C18" s="166">
        <v>500</v>
      </c>
      <c r="D18" s="166">
        <v>550</v>
      </c>
      <c r="E18" s="167">
        <v>400</v>
      </c>
      <c r="F18" s="168">
        <f t="shared" si="0"/>
        <v>1750</v>
      </c>
    </row>
    <row r="19" spans="1:6" ht="17.25" thickBot="1">
      <c r="A19" s="164" t="s">
        <v>118</v>
      </c>
      <c r="B19" s="165">
        <v>800</v>
      </c>
      <c r="C19" s="166">
        <v>1100</v>
      </c>
      <c r="D19" s="166">
        <v>450</v>
      </c>
      <c r="E19" s="167">
        <v>500</v>
      </c>
      <c r="F19" s="168">
        <f t="shared" si="0"/>
        <v>2850</v>
      </c>
    </row>
    <row r="20" spans="1:6" ht="17.25" thickBot="1">
      <c r="A20" s="169" t="s">
        <v>5</v>
      </c>
      <c r="B20" s="170">
        <f>SUM(B5:B19)</f>
        <v>7390</v>
      </c>
      <c r="C20" s="171">
        <f>SUM(C5:C19)</f>
        <v>7600</v>
      </c>
      <c r="D20" s="171">
        <f>SUM(D5:D19)</f>
        <v>6640</v>
      </c>
      <c r="E20" s="172">
        <f>SUM(E5:E19)</f>
        <v>7400</v>
      </c>
      <c r="F20" s="173">
        <f>SUM(F5:F19)</f>
        <v>29030</v>
      </c>
    </row>
  </sheetData>
  <mergeCells count="4">
    <mergeCell ref="A1:F1"/>
    <mergeCell ref="A3:A4"/>
    <mergeCell ref="B3:E3"/>
    <mergeCell ref="F3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34" sqref="E34"/>
    </sheetView>
  </sheetViews>
  <sheetFormatPr defaultRowHeight="16.5"/>
  <cols>
    <col min="1" max="16384" width="9" style="47"/>
  </cols>
  <sheetData>
    <row r="1" spans="1:7" ht="26.25">
      <c r="A1" s="760" t="s">
        <v>198</v>
      </c>
      <c r="B1" s="760"/>
      <c r="C1" s="760"/>
      <c r="D1" s="760"/>
      <c r="E1" s="760"/>
      <c r="F1" s="760"/>
    </row>
    <row r="2" spans="1:7" ht="17.25" thickBot="1">
      <c r="A2" s="52"/>
      <c r="B2" s="52"/>
      <c r="C2" s="52"/>
      <c r="D2" s="52"/>
      <c r="E2" s="52"/>
      <c r="F2" s="52"/>
    </row>
    <row r="3" spans="1:7">
      <c r="A3" s="761" t="s">
        <v>199</v>
      </c>
      <c r="B3" s="758" t="s">
        <v>200</v>
      </c>
      <c r="C3" s="758"/>
      <c r="D3" s="758" t="s">
        <v>201</v>
      </c>
      <c r="E3" s="758"/>
      <c r="F3" s="758" t="s">
        <v>202</v>
      </c>
      <c r="G3" s="758" t="s">
        <v>495</v>
      </c>
    </row>
    <row r="4" spans="1:7">
      <c r="A4" s="762"/>
      <c r="B4" s="174" t="s">
        <v>203</v>
      </c>
      <c r="C4" s="174" t="s">
        <v>204</v>
      </c>
      <c r="D4" s="174" t="s">
        <v>205</v>
      </c>
      <c r="E4" s="174" t="s">
        <v>206</v>
      </c>
      <c r="F4" s="759"/>
      <c r="G4" s="759"/>
    </row>
    <row r="5" spans="1:7">
      <c r="A5" s="175" t="s">
        <v>145</v>
      </c>
      <c r="B5" s="48">
        <v>20</v>
      </c>
      <c r="C5" s="48">
        <v>24</v>
      </c>
      <c r="D5" s="48">
        <v>20</v>
      </c>
      <c r="E5" s="48">
        <v>23</v>
      </c>
      <c r="F5" s="48">
        <f>SUM(B5:E5)</f>
        <v>87</v>
      </c>
      <c r="G5" s="367" t="s">
        <v>144</v>
      </c>
    </row>
    <row r="6" spans="1:7">
      <c r="A6" s="175" t="s">
        <v>207</v>
      </c>
      <c r="B6" s="48">
        <v>23</v>
      </c>
      <c r="C6" s="48">
        <v>18</v>
      </c>
      <c r="D6" s="48">
        <v>20</v>
      </c>
      <c r="E6" s="48">
        <v>14</v>
      </c>
      <c r="F6" s="48">
        <f t="shared" ref="F6:F27" si="0">SUM(B6:E6)</f>
        <v>75</v>
      </c>
      <c r="G6" s="367" t="s">
        <v>149</v>
      </c>
    </row>
    <row r="7" spans="1:7">
      <c r="A7" s="175" t="s">
        <v>208</v>
      </c>
      <c r="B7" s="48">
        <v>15</v>
      </c>
      <c r="C7" s="48">
        <v>24</v>
      </c>
      <c r="D7" s="48">
        <v>15</v>
      </c>
      <c r="E7" s="48">
        <v>23</v>
      </c>
      <c r="F7" s="48">
        <f t="shared" si="0"/>
        <v>77</v>
      </c>
      <c r="G7" s="367" t="s">
        <v>143</v>
      </c>
    </row>
    <row r="8" spans="1:7">
      <c r="A8" s="175" t="s">
        <v>209</v>
      </c>
      <c r="B8" s="48">
        <v>20</v>
      </c>
      <c r="C8" s="48">
        <v>25</v>
      </c>
      <c r="D8" s="48">
        <v>18</v>
      </c>
      <c r="E8" s="48">
        <v>16</v>
      </c>
      <c r="F8" s="48">
        <f t="shared" si="0"/>
        <v>79</v>
      </c>
      <c r="G8" s="367" t="s">
        <v>148</v>
      </c>
    </row>
    <row r="9" spans="1:7">
      <c r="A9" s="175" t="s">
        <v>210</v>
      </c>
      <c r="B9" s="48">
        <v>18</v>
      </c>
      <c r="C9" s="48">
        <v>20</v>
      </c>
      <c r="D9" s="48">
        <v>20</v>
      </c>
      <c r="E9" s="48">
        <v>18</v>
      </c>
      <c r="F9" s="48">
        <f t="shared" si="0"/>
        <v>76</v>
      </c>
      <c r="G9" s="367" t="s">
        <v>148</v>
      </c>
    </row>
    <row r="10" spans="1:7">
      <c r="A10" s="175" t="s">
        <v>211</v>
      </c>
      <c r="B10" s="48">
        <v>24</v>
      </c>
      <c r="C10" s="48">
        <v>20</v>
      </c>
      <c r="D10" s="48">
        <v>23</v>
      </c>
      <c r="E10" s="48">
        <v>15</v>
      </c>
      <c r="F10" s="48">
        <f t="shared" si="0"/>
        <v>82</v>
      </c>
      <c r="G10" s="367" t="s">
        <v>143</v>
      </c>
    </row>
    <row r="11" spans="1:7">
      <c r="A11" s="175" t="s">
        <v>212</v>
      </c>
      <c r="B11" s="48">
        <v>25</v>
      </c>
      <c r="C11" s="48">
        <v>15</v>
      </c>
      <c r="D11" s="48">
        <v>15</v>
      </c>
      <c r="E11" s="48">
        <v>19</v>
      </c>
      <c r="F11" s="48">
        <f t="shared" si="0"/>
        <v>74</v>
      </c>
      <c r="G11" s="367" t="s">
        <v>144</v>
      </c>
    </row>
    <row r="12" spans="1:7">
      <c r="A12" s="175" t="s">
        <v>213</v>
      </c>
      <c r="B12" s="48">
        <v>20</v>
      </c>
      <c r="C12" s="48">
        <v>18</v>
      </c>
      <c r="D12" s="48">
        <v>20</v>
      </c>
      <c r="E12" s="48">
        <v>10</v>
      </c>
      <c r="F12" s="48">
        <f t="shared" si="0"/>
        <v>68</v>
      </c>
      <c r="G12" s="367" t="s">
        <v>143</v>
      </c>
    </row>
    <row r="13" spans="1:7">
      <c r="A13" s="175" t="s">
        <v>214</v>
      </c>
      <c r="B13" s="48">
        <v>20</v>
      </c>
      <c r="C13" s="48">
        <v>20</v>
      </c>
      <c r="D13" s="48">
        <v>18</v>
      </c>
      <c r="E13" s="48">
        <v>25</v>
      </c>
      <c r="F13" s="48">
        <f t="shared" si="0"/>
        <v>83</v>
      </c>
      <c r="G13" s="367" t="s">
        <v>143</v>
      </c>
    </row>
    <row r="14" spans="1:7">
      <c r="A14" s="175" t="s">
        <v>69</v>
      </c>
      <c r="B14" s="48">
        <v>15</v>
      </c>
      <c r="C14" s="48">
        <v>23</v>
      </c>
      <c r="D14" s="48">
        <v>24</v>
      </c>
      <c r="E14" s="48">
        <v>20</v>
      </c>
      <c r="F14" s="48">
        <f t="shared" si="0"/>
        <v>82</v>
      </c>
      <c r="G14" s="367" t="s">
        <v>149</v>
      </c>
    </row>
    <row r="15" spans="1:7">
      <c r="A15" s="175" t="s">
        <v>215</v>
      </c>
      <c r="B15" s="48">
        <v>18</v>
      </c>
      <c r="C15" s="48">
        <v>15</v>
      </c>
      <c r="D15" s="48">
        <v>25</v>
      </c>
      <c r="E15" s="48">
        <v>15</v>
      </c>
      <c r="F15" s="48">
        <f t="shared" si="0"/>
        <v>73</v>
      </c>
      <c r="G15" s="367" t="s">
        <v>149</v>
      </c>
    </row>
    <row r="16" spans="1:7">
      <c r="A16" s="175" t="s">
        <v>216</v>
      </c>
      <c r="B16" s="48">
        <v>19</v>
      </c>
      <c r="C16" s="48">
        <v>20</v>
      </c>
      <c r="D16" s="48">
        <v>15</v>
      </c>
      <c r="E16" s="48">
        <v>18</v>
      </c>
      <c r="F16" s="48">
        <f t="shared" si="0"/>
        <v>72</v>
      </c>
      <c r="G16" s="367" t="s">
        <v>148</v>
      </c>
    </row>
    <row r="17" spans="1:7">
      <c r="A17" s="175" t="s">
        <v>217</v>
      </c>
      <c r="B17" s="48">
        <v>14</v>
      </c>
      <c r="C17" s="48">
        <v>18</v>
      </c>
      <c r="D17" s="48">
        <v>20</v>
      </c>
      <c r="E17" s="48">
        <v>20</v>
      </c>
      <c r="F17" s="48">
        <f t="shared" si="0"/>
        <v>72</v>
      </c>
      <c r="G17" s="367" t="s">
        <v>147</v>
      </c>
    </row>
    <row r="18" spans="1:7">
      <c r="A18" s="175" t="s">
        <v>218</v>
      </c>
      <c r="B18" s="48">
        <v>20</v>
      </c>
      <c r="C18" s="48">
        <v>24</v>
      </c>
      <c r="D18" s="48">
        <v>10</v>
      </c>
      <c r="E18" s="48">
        <v>15</v>
      </c>
      <c r="F18" s="48">
        <f t="shared" si="0"/>
        <v>69</v>
      </c>
      <c r="G18" s="367" t="s">
        <v>147</v>
      </c>
    </row>
    <row r="19" spans="1:7">
      <c r="A19" s="175" t="s">
        <v>219</v>
      </c>
      <c r="B19" s="48">
        <v>23</v>
      </c>
      <c r="C19" s="48">
        <v>25</v>
      </c>
      <c r="D19" s="48">
        <v>20</v>
      </c>
      <c r="E19" s="48">
        <v>19</v>
      </c>
      <c r="F19" s="48">
        <f t="shared" si="0"/>
        <v>87</v>
      </c>
      <c r="G19" s="367" t="s">
        <v>146</v>
      </c>
    </row>
    <row r="20" spans="1:7">
      <c r="A20" s="175" t="s">
        <v>220</v>
      </c>
      <c r="B20" s="48">
        <v>24</v>
      </c>
      <c r="C20" s="48">
        <v>15</v>
      </c>
      <c r="D20" s="48">
        <v>14</v>
      </c>
      <c r="E20" s="48">
        <v>14</v>
      </c>
      <c r="F20" s="48">
        <f t="shared" si="0"/>
        <v>67</v>
      </c>
      <c r="G20" s="367" t="s">
        <v>146</v>
      </c>
    </row>
    <row r="21" spans="1:7">
      <c r="A21" s="175" t="s">
        <v>221</v>
      </c>
      <c r="B21" s="48">
        <v>20</v>
      </c>
      <c r="C21" s="48">
        <v>20</v>
      </c>
      <c r="D21" s="48">
        <v>23</v>
      </c>
      <c r="E21" s="48">
        <v>11</v>
      </c>
      <c r="F21" s="48">
        <f t="shared" si="0"/>
        <v>74</v>
      </c>
      <c r="G21" s="367" t="s">
        <v>144</v>
      </c>
    </row>
    <row r="22" spans="1:7">
      <c r="A22" s="175" t="s">
        <v>222</v>
      </c>
      <c r="B22" s="48">
        <v>14</v>
      </c>
      <c r="C22" s="48">
        <v>14</v>
      </c>
      <c r="D22" s="48">
        <v>16</v>
      </c>
      <c r="E22" s="48">
        <v>20</v>
      </c>
      <c r="F22" s="48">
        <f t="shared" si="0"/>
        <v>64</v>
      </c>
      <c r="G22" s="367" t="s">
        <v>143</v>
      </c>
    </row>
    <row r="23" spans="1:7">
      <c r="A23" s="175" t="s">
        <v>223</v>
      </c>
      <c r="B23" s="48">
        <v>20</v>
      </c>
      <c r="C23" s="48">
        <v>20</v>
      </c>
      <c r="D23" s="48">
        <v>18</v>
      </c>
      <c r="E23" s="48">
        <v>20</v>
      </c>
      <c r="F23" s="48">
        <f t="shared" si="0"/>
        <v>78</v>
      </c>
      <c r="G23" s="367" t="s">
        <v>144</v>
      </c>
    </row>
    <row r="24" spans="1:7">
      <c r="A24" s="175" t="s">
        <v>145</v>
      </c>
      <c r="B24" s="48">
        <v>18</v>
      </c>
      <c r="C24" s="48">
        <v>23</v>
      </c>
      <c r="D24" s="48">
        <v>15</v>
      </c>
      <c r="E24" s="48">
        <v>14</v>
      </c>
      <c r="F24" s="48">
        <f t="shared" si="0"/>
        <v>70</v>
      </c>
      <c r="G24" s="367" t="s">
        <v>142</v>
      </c>
    </row>
    <row r="25" spans="1:7">
      <c r="A25" s="175" t="s">
        <v>207</v>
      </c>
      <c r="B25" s="48">
        <v>21</v>
      </c>
      <c r="C25" s="48">
        <v>24</v>
      </c>
      <c r="D25" s="48">
        <v>20</v>
      </c>
      <c r="E25" s="48">
        <v>23</v>
      </c>
      <c r="F25" s="48">
        <f t="shared" si="0"/>
        <v>88</v>
      </c>
      <c r="G25" s="367" t="s">
        <v>143</v>
      </c>
    </row>
    <row r="26" spans="1:7">
      <c r="A26" s="175" t="s">
        <v>210</v>
      </c>
      <c r="B26" s="48">
        <v>18</v>
      </c>
      <c r="C26" s="48">
        <v>20</v>
      </c>
      <c r="D26" s="48">
        <v>14</v>
      </c>
      <c r="E26" s="48">
        <v>15</v>
      </c>
      <c r="F26" s="48">
        <f t="shared" si="0"/>
        <v>67</v>
      </c>
      <c r="G26" s="367" t="s">
        <v>142</v>
      </c>
    </row>
    <row r="27" spans="1:7" ht="17.25" thickBot="1">
      <c r="A27" s="176" t="s">
        <v>211</v>
      </c>
      <c r="B27" s="177">
        <v>15</v>
      </c>
      <c r="C27" s="177">
        <v>15</v>
      </c>
      <c r="D27" s="177">
        <v>11</v>
      </c>
      <c r="E27" s="177">
        <v>20</v>
      </c>
      <c r="F27" s="177">
        <f t="shared" si="0"/>
        <v>61</v>
      </c>
      <c r="G27" s="368" t="s">
        <v>141</v>
      </c>
    </row>
  </sheetData>
  <mergeCells count="6">
    <mergeCell ref="G3:G4"/>
    <mergeCell ref="A1:F1"/>
    <mergeCell ref="A3:A4"/>
    <mergeCell ref="B3:C3"/>
    <mergeCell ref="D3:E3"/>
    <mergeCell ref="F3:F4"/>
  </mergeCells>
  <phoneticPr fontId="1" type="noConversion"/>
  <conditionalFormatting sqref="A5:G27">
    <cfRule type="expression" dxfId="1" priority="2">
      <formula>#REF!&lt;=2000-1-1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>
      <selection activeCell="E11" sqref="E11"/>
    </sheetView>
  </sheetViews>
  <sheetFormatPr defaultRowHeight="16.5"/>
  <sheetData>
    <row r="1" spans="1:6" ht="26.25">
      <c r="A1" s="763" t="s">
        <v>224</v>
      </c>
      <c r="B1" s="763"/>
      <c r="C1" s="763"/>
      <c r="D1" s="763"/>
      <c r="E1" s="763"/>
      <c r="F1" s="763"/>
    </row>
    <row r="2" spans="1:6" ht="17.25" thickBot="1">
      <c r="A2" s="178"/>
      <c r="B2" s="178"/>
      <c r="C2" s="178"/>
      <c r="D2" s="178"/>
      <c r="E2" s="178"/>
      <c r="F2" s="178"/>
    </row>
    <row r="3" spans="1:6" ht="21" customHeight="1" thickBot="1">
      <c r="A3" s="179" t="s">
        <v>95</v>
      </c>
      <c r="B3" s="180" t="s">
        <v>225</v>
      </c>
      <c r="C3" s="180" t="s">
        <v>226</v>
      </c>
      <c r="D3" s="180" t="s">
        <v>227</v>
      </c>
      <c r="E3" s="180" t="s">
        <v>228</v>
      </c>
      <c r="F3" s="181" t="s">
        <v>229</v>
      </c>
    </row>
    <row r="4" spans="1:6">
      <c r="A4" s="182" t="s">
        <v>208</v>
      </c>
      <c r="B4" s="183">
        <v>80</v>
      </c>
      <c r="C4" s="183">
        <v>46</v>
      </c>
      <c r="D4" s="183">
        <v>95</v>
      </c>
      <c r="E4" s="183">
        <f t="shared" ref="E4:E22" si="0">SUM(B4:D4)</f>
        <v>221</v>
      </c>
      <c r="F4" s="184">
        <f t="shared" ref="F4:F22" si="1">AVERAGE(B4:D4)</f>
        <v>73.666666666666671</v>
      </c>
    </row>
    <row r="5" spans="1:6">
      <c r="A5" s="185" t="s">
        <v>208</v>
      </c>
      <c r="B5" s="186">
        <v>50</v>
      </c>
      <c r="C5" s="186">
        <v>70</v>
      </c>
      <c r="D5" s="186">
        <v>75</v>
      </c>
      <c r="E5" s="186">
        <f t="shared" si="0"/>
        <v>195</v>
      </c>
      <c r="F5" s="187">
        <f t="shared" si="1"/>
        <v>65</v>
      </c>
    </row>
    <row r="6" spans="1:6">
      <c r="A6" s="185" t="s">
        <v>215</v>
      </c>
      <c r="B6" s="186">
        <v>85</v>
      </c>
      <c r="C6" s="186">
        <v>70</v>
      </c>
      <c r="D6" s="186">
        <v>65</v>
      </c>
      <c r="E6" s="186">
        <f t="shared" si="0"/>
        <v>220</v>
      </c>
      <c r="F6" s="187">
        <f t="shared" si="1"/>
        <v>73.333333333333329</v>
      </c>
    </row>
    <row r="7" spans="1:6">
      <c r="A7" s="185" t="s">
        <v>212</v>
      </c>
      <c r="B7" s="186">
        <v>46</v>
      </c>
      <c r="C7" s="186">
        <v>85</v>
      </c>
      <c r="D7" s="186">
        <v>80</v>
      </c>
      <c r="E7" s="186">
        <f t="shared" si="0"/>
        <v>211</v>
      </c>
      <c r="F7" s="187">
        <f t="shared" si="1"/>
        <v>70.333333333333329</v>
      </c>
    </row>
    <row r="8" spans="1:6">
      <c r="A8" s="188" t="s">
        <v>213</v>
      </c>
      <c r="B8" s="186">
        <v>80</v>
      </c>
      <c r="C8" s="186">
        <v>65</v>
      </c>
      <c r="D8" s="186">
        <v>90</v>
      </c>
      <c r="E8" s="186">
        <f t="shared" si="0"/>
        <v>235</v>
      </c>
      <c r="F8" s="187">
        <f t="shared" si="1"/>
        <v>78.333333333333329</v>
      </c>
    </row>
    <row r="9" spans="1:6">
      <c r="A9" s="185" t="s">
        <v>207</v>
      </c>
      <c r="B9" s="186">
        <v>65</v>
      </c>
      <c r="C9" s="186">
        <v>95</v>
      </c>
      <c r="D9" s="186">
        <v>90</v>
      </c>
      <c r="E9" s="186">
        <f t="shared" si="0"/>
        <v>250</v>
      </c>
      <c r="F9" s="187">
        <f t="shared" si="1"/>
        <v>83.333333333333329</v>
      </c>
    </row>
    <row r="10" spans="1:6">
      <c r="A10" s="185" t="s">
        <v>207</v>
      </c>
      <c r="B10" s="186">
        <v>98</v>
      </c>
      <c r="C10" s="186">
        <v>78</v>
      </c>
      <c r="D10" s="186">
        <v>40</v>
      </c>
      <c r="E10" s="186">
        <f t="shared" si="0"/>
        <v>216</v>
      </c>
      <c r="F10" s="187">
        <f t="shared" si="1"/>
        <v>72</v>
      </c>
    </row>
    <row r="11" spans="1:6">
      <c r="A11" s="185" t="s">
        <v>211</v>
      </c>
      <c r="B11" s="186">
        <v>95</v>
      </c>
      <c r="C11" s="186">
        <v>95</v>
      </c>
      <c r="D11" s="186">
        <v>100</v>
      </c>
      <c r="E11" s="186">
        <f t="shared" si="0"/>
        <v>290</v>
      </c>
      <c r="F11" s="187">
        <f t="shared" si="1"/>
        <v>96.666666666666671</v>
      </c>
    </row>
    <row r="12" spans="1:6">
      <c r="A12" s="185" t="s">
        <v>211</v>
      </c>
      <c r="B12" s="186">
        <v>78</v>
      </c>
      <c r="C12" s="186">
        <v>75</v>
      </c>
      <c r="D12" s="186">
        <v>46</v>
      </c>
      <c r="E12" s="186">
        <f t="shared" si="0"/>
        <v>199</v>
      </c>
      <c r="F12" s="187">
        <f t="shared" si="1"/>
        <v>66.333333333333329</v>
      </c>
    </row>
    <row r="13" spans="1:6">
      <c r="A13" s="185" t="s">
        <v>221</v>
      </c>
      <c r="B13" s="186">
        <v>95</v>
      </c>
      <c r="C13" s="186">
        <v>75</v>
      </c>
      <c r="D13" s="186">
        <v>70</v>
      </c>
      <c r="E13" s="186">
        <f t="shared" si="0"/>
        <v>240</v>
      </c>
      <c r="F13" s="187">
        <f t="shared" si="1"/>
        <v>80</v>
      </c>
    </row>
    <row r="14" spans="1:6">
      <c r="A14" s="185" t="s">
        <v>210</v>
      </c>
      <c r="B14" s="186">
        <v>89</v>
      </c>
      <c r="C14" s="186">
        <v>90</v>
      </c>
      <c r="D14" s="186">
        <v>78</v>
      </c>
      <c r="E14" s="186">
        <f t="shared" si="0"/>
        <v>257</v>
      </c>
      <c r="F14" s="187">
        <f t="shared" si="1"/>
        <v>85.666666666666671</v>
      </c>
    </row>
    <row r="15" spans="1:6">
      <c r="A15" s="185" t="s">
        <v>210</v>
      </c>
      <c r="B15" s="186">
        <v>45</v>
      </c>
      <c r="C15" s="186">
        <v>40</v>
      </c>
      <c r="D15" s="186">
        <v>50</v>
      </c>
      <c r="E15" s="186">
        <f t="shared" si="0"/>
        <v>135</v>
      </c>
      <c r="F15" s="187">
        <f t="shared" si="1"/>
        <v>45</v>
      </c>
    </row>
    <row r="16" spans="1:6">
      <c r="A16" s="188" t="s">
        <v>222</v>
      </c>
      <c r="B16" s="186">
        <v>70</v>
      </c>
      <c r="C16" s="186">
        <v>85</v>
      </c>
      <c r="D16" s="186">
        <v>78</v>
      </c>
      <c r="E16" s="186">
        <f t="shared" si="0"/>
        <v>233</v>
      </c>
      <c r="F16" s="187">
        <f t="shared" si="1"/>
        <v>77.666666666666671</v>
      </c>
    </row>
    <row r="17" spans="1:6">
      <c r="A17" s="185" t="s">
        <v>220</v>
      </c>
      <c r="B17" s="186">
        <v>40</v>
      </c>
      <c r="C17" s="186">
        <v>90</v>
      </c>
      <c r="D17" s="186">
        <v>95</v>
      </c>
      <c r="E17" s="186">
        <f t="shared" si="0"/>
        <v>225</v>
      </c>
      <c r="F17" s="187">
        <f t="shared" si="1"/>
        <v>75</v>
      </c>
    </row>
    <row r="18" spans="1:6">
      <c r="A18" s="185" t="s">
        <v>217</v>
      </c>
      <c r="B18" s="186">
        <v>75</v>
      </c>
      <c r="C18" s="186">
        <v>78</v>
      </c>
      <c r="D18" s="186">
        <v>95</v>
      </c>
      <c r="E18" s="186">
        <f t="shared" si="0"/>
        <v>248</v>
      </c>
      <c r="F18" s="187">
        <f t="shared" si="1"/>
        <v>82.666666666666671</v>
      </c>
    </row>
    <row r="19" spans="1:6">
      <c r="A19" s="185" t="s">
        <v>209</v>
      </c>
      <c r="B19" s="186">
        <v>56</v>
      </c>
      <c r="C19" s="186">
        <v>80</v>
      </c>
      <c r="D19" s="186">
        <v>70</v>
      </c>
      <c r="E19" s="186">
        <f t="shared" si="0"/>
        <v>206</v>
      </c>
      <c r="F19" s="187">
        <f t="shared" si="1"/>
        <v>68.666666666666671</v>
      </c>
    </row>
    <row r="20" spans="1:6">
      <c r="A20" s="185" t="s">
        <v>209</v>
      </c>
      <c r="B20" s="186">
        <v>45</v>
      </c>
      <c r="C20" s="186">
        <v>65</v>
      </c>
      <c r="D20" s="186">
        <v>85</v>
      </c>
      <c r="E20" s="186">
        <f t="shared" si="0"/>
        <v>195</v>
      </c>
      <c r="F20" s="187">
        <f t="shared" si="1"/>
        <v>65</v>
      </c>
    </row>
    <row r="21" spans="1:6">
      <c r="A21" s="188" t="s">
        <v>69</v>
      </c>
      <c r="B21" s="186">
        <v>75</v>
      </c>
      <c r="C21" s="186">
        <v>95</v>
      </c>
      <c r="D21" s="186">
        <v>85</v>
      </c>
      <c r="E21" s="186">
        <f t="shared" si="0"/>
        <v>255</v>
      </c>
      <c r="F21" s="187">
        <f t="shared" si="1"/>
        <v>85</v>
      </c>
    </row>
    <row r="22" spans="1:6" ht="17.25" thickBot="1">
      <c r="A22" s="189" t="s">
        <v>145</v>
      </c>
      <c r="B22" s="190">
        <v>85</v>
      </c>
      <c r="C22" s="190">
        <v>89</v>
      </c>
      <c r="D22" s="190">
        <v>70</v>
      </c>
      <c r="E22" s="190">
        <f t="shared" si="0"/>
        <v>244</v>
      </c>
      <c r="F22" s="191">
        <f t="shared" si="1"/>
        <v>81.333333333333329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E11" sqref="E11"/>
    </sheetView>
  </sheetViews>
  <sheetFormatPr defaultRowHeight="16.5"/>
  <cols>
    <col min="4" max="4" width="22.625" customWidth="1"/>
  </cols>
  <sheetData>
    <row r="1" spans="1:4" ht="20.25">
      <c r="A1" s="764" t="s">
        <v>230</v>
      </c>
      <c r="B1" s="764"/>
      <c r="C1" s="764"/>
      <c r="D1" s="764"/>
    </row>
    <row r="2" spans="1:4" ht="17.25" thickBot="1"/>
    <row r="3" spans="1:4" ht="17.25" thickBot="1">
      <c r="A3" s="192" t="s">
        <v>114</v>
      </c>
      <c r="B3" s="193" t="s">
        <v>231</v>
      </c>
      <c r="C3" s="193" t="s">
        <v>232</v>
      </c>
      <c r="D3" s="194" t="s">
        <v>233</v>
      </c>
    </row>
    <row r="4" spans="1:4">
      <c r="A4" s="195" t="s">
        <v>234</v>
      </c>
      <c r="B4" s="196">
        <v>3000</v>
      </c>
      <c r="C4" s="196">
        <v>2631</v>
      </c>
      <c r="D4" s="197">
        <f t="shared" ref="D4:D21" si="0">B4-C4</f>
        <v>369</v>
      </c>
    </row>
    <row r="5" spans="1:4">
      <c r="A5" s="198" t="s">
        <v>235</v>
      </c>
      <c r="B5" s="199">
        <v>3200</v>
      </c>
      <c r="C5" s="199">
        <v>3200</v>
      </c>
      <c r="D5" s="200">
        <f t="shared" si="0"/>
        <v>0</v>
      </c>
    </row>
    <row r="6" spans="1:4">
      <c r="A6" s="198" t="s">
        <v>236</v>
      </c>
      <c r="B6" s="199">
        <v>2000</v>
      </c>
      <c r="C6" s="199">
        <v>1560</v>
      </c>
      <c r="D6" s="200">
        <f t="shared" si="0"/>
        <v>440</v>
      </c>
    </row>
    <row r="7" spans="1:4">
      <c r="A7" s="198" t="s">
        <v>237</v>
      </c>
      <c r="B7" s="199">
        <v>1200</v>
      </c>
      <c r="C7" s="199">
        <v>1100</v>
      </c>
      <c r="D7" s="200">
        <f t="shared" si="0"/>
        <v>100</v>
      </c>
    </row>
    <row r="8" spans="1:4">
      <c r="A8" s="198" t="s">
        <v>238</v>
      </c>
      <c r="B8" s="199">
        <v>2500</v>
      </c>
      <c r="C8" s="199">
        <v>2015</v>
      </c>
      <c r="D8" s="200">
        <f t="shared" si="0"/>
        <v>485</v>
      </c>
    </row>
    <row r="9" spans="1:4">
      <c r="A9" s="198" t="s">
        <v>239</v>
      </c>
      <c r="B9" s="199">
        <v>1500</v>
      </c>
      <c r="C9" s="199">
        <v>1355</v>
      </c>
      <c r="D9" s="200">
        <f t="shared" si="0"/>
        <v>145</v>
      </c>
    </row>
    <row r="10" spans="1:4">
      <c r="A10" s="198" t="s">
        <v>240</v>
      </c>
      <c r="B10" s="199">
        <v>3000</v>
      </c>
      <c r="C10" s="199">
        <v>2452</v>
      </c>
      <c r="D10" s="200">
        <f t="shared" si="0"/>
        <v>548</v>
      </c>
    </row>
    <row r="11" spans="1:4">
      <c r="A11" s="198" t="s">
        <v>241</v>
      </c>
      <c r="B11" s="199">
        <v>1800</v>
      </c>
      <c r="C11" s="199">
        <v>1520</v>
      </c>
      <c r="D11" s="200">
        <f t="shared" si="0"/>
        <v>280</v>
      </c>
    </row>
    <row r="12" spans="1:4">
      <c r="A12" s="198" t="s">
        <v>242</v>
      </c>
      <c r="B12" s="199">
        <v>600</v>
      </c>
      <c r="C12" s="199">
        <v>540</v>
      </c>
      <c r="D12" s="200">
        <f t="shared" si="0"/>
        <v>60</v>
      </c>
    </row>
    <row r="13" spans="1:4">
      <c r="A13" s="198" t="s">
        <v>243</v>
      </c>
      <c r="B13" s="199">
        <v>4000</v>
      </c>
      <c r="C13" s="199">
        <v>2500</v>
      </c>
      <c r="D13" s="200">
        <v>1500</v>
      </c>
    </row>
    <row r="14" spans="1:4">
      <c r="A14" s="198" t="s">
        <v>244</v>
      </c>
      <c r="B14" s="199">
        <v>3000</v>
      </c>
      <c r="C14" s="199">
        <v>2800</v>
      </c>
      <c r="D14" s="200">
        <f t="shared" si="0"/>
        <v>200</v>
      </c>
    </row>
    <row r="15" spans="1:4">
      <c r="A15" s="198" t="s">
        <v>245</v>
      </c>
      <c r="B15" s="199">
        <v>2000</v>
      </c>
      <c r="C15" s="199">
        <v>1250</v>
      </c>
      <c r="D15" s="200">
        <f t="shared" si="0"/>
        <v>750</v>
      </c>
    </row>
    <row r="16" spans="1:4">
      <c r="A16" s="198" t="s">
        <v>246</v>
      </c>
      <c r="B16" s="199">
        <v>1200</v>
      </c>
      <c r="C16" s="199">
        <v>1100</v>
      </c>
      <c r="D16" s="200">
        <f t="shared" si="0"/>
        <v>100</v>
      </c>
    </row>
    <row r="17" spans="1:4">
      <c r="A17" s="198" t="s">
        <v>247</v>
      </c>
      <c r="B17" s="199">
        <v>2400</v>
      </c>
      <c r="C17" s="199">
        <v>1800</v>
      </c>
      <c r="D17" s="200">
        <f t="shared" si="0"/>
        <v>600</v>
      </c>
    </row>
    <row r="18" spans="1:4">
      <c r="A18" s="198" t="s">
        <v>248</v>
      </c>
      <c r="B18" s="199">
        <v>1500</v>
      </c>
      <c r="C18" s="199">
        <v>1355</v>
      </c>
      <c r="D18" s="200">
        <f t="shared" si="0"/>
        <v>145</v>
      </c>
    </row>
    <row r="19" spans="1:4">
      <c r="A19" s="198" t="s">
        <v>249</v>
      </c>
      <c r="B19" s="199">
        <v>3000</v>
      </c>
      <c r="C19" s="199">
        <v>2010</v>
      </c>
      <c r="D19" s="200">
        <f t="shared" si="0"/>
        <v>990</v>
      </c>
    </row>
    <row r="20" spans="1:4">
      <c r="A20" s="198" t="s">
        <v>250</v>
      </c>
      <c r="B20" s="199">
        <v>2500</v>
      </c>
      <c r="C20" s="199">
        <v>1500</v>
      </c>
      <c r="D20" s="200">
        <f t="shared" si="0"/>
        <v>1000</v>
      </c>
    </row>
    <row r="21" spans="1:4" ht="17.25" thickBot="1">
      <c r="A21" s="201" t="s">
        <v>251</v>
      </c>
      <c r="B21" s="202">
        <v>1000</v>
      </c>
      <c r="C21" s="202">
        <v>540</v>
      </c>
      <c r="D21" s="203">
        <f t="shared" si="0"/>
        <v>460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>
      <selection activeCell="E11" sqref="E11"/>
    </sheetView>
  </sheetViews>
  <sheetFormatPr defaultRowHeight="16.5"/>
  <cols>
    <col min="1" max="3" width="9" style="47"/>
    <col min="4" max="4" width="9" style="47" customWidth="1"/>
    <col min="5" max="16384" width="9" style="47"/>
  </cols>
  <sheetData>
    <row r="1" spans="1:4" ht="20.25">
      <c r="A1" s="765" t="s">
        <v>252</v>
      </c>
      <c r="B1" s="765"/>
      <c r="C1" s="765"/>
      <c r="D1" s="765"/>
    </row>
    <row r="2" spans="1:4" ht="17.25" thickBot="1"/>
    <row r="3" spans="1:4" ht="17.25" thickBot="1">
      <c r="A3" s="204" t="s">
        <v>114</v>
      </c>
      <c r="B3" s="205" t="s">
        <v>231</v>
      </c>
      <c r="C3" s="205" t="s">
        <v>232</v>
      </c>
      <c r="D3" s="206" t="s">
        <v>253</v>
      </c>
    </row>
    <row r="4" spans="1:4">
      <c r="A4" s="207" t="s">
        <v>235</v>
      </c>
      <c r="B4" s="208">
        <v>3200</v>
      </c>
      <c r="C4" s="208">
        <v>3100</v>
      </c>
      <c r="D4" s="209">
        <f t="shared" ref="D4:D14" si="0">C4/B4</f>
        <v>0.96875</v>
      </c>
    </row>
    <row r="5" spans="1:4">
      <c r="A5" s="210" t="s">
        <v>240</v>
      </c>
      <c r="B5" s="199">
        <v>3000</v>
      </c>
      <c r="C5" s="199">
        <v>2000</v>
      </c>
      <c r="D5" s="211">
        <f t="shared" si="0"/>
        <v>0.66666666666666663</v>
      </c>
    </row>
    <row r="6" spans="1:4">
      <c r="A6" s="210" t="s">
        <v>234</v>
      </c>
      <c r="B6" s="199">
        <v>3000</v>
      </c>
      <c r="C6" s="199">
        <v>2631</v>
      </c>
      <c r="D6" s="211">
        <f t="shared" si="0"/>
        <v>0.877</v>
      </c>
    </row>
    <row r="7" spans="1:4">
      <c r="A7" s="210" t="s">
        <v>238</v>
      </c>
      <c r="B7" s="199">
        <v>2500</v>
      </c>
      <c r="C7" s="199">
        <v>2015</v>
      </c>
      <c r="D7" s="211">
        <f t="shared" si="0"/>
        <v>0.80600000000000005</v>
      </c>
    </row>
    <row r="8" spans="1:4">
      <c r="A8" s="210" t="s">
        <v>254</v>
      </c>
      <c r="B8" s="199">
        <v>2300</v>
      </c>
      <c r="C8" s="199">
        <v>1100</v>
      </c>
      <c r="D8" s="211">
        <f t="shared" si="0"/>
        <v>0.47826086956521741</v>
      </c>
    </row>
    <row r="9" spans="1:4">
      <c r="A9" s="210" t="s">
        <v>236</v>
      </c>
      <c r="B9" s="199">
        <v>2000</v>
      </c>
      <c r="C9" s="199">
        <v>1670</v>
      </c>
      <c r="D9" s="211">
        <f t="shared" si="0"/>
        <v>0.83499999999999996</v>
      </c>
    </row>
    <row r="10" spans="1:4">
      <c r="A10" s="210" t="s">
        <v>255</v>
      </c>
      <c r="B10" s="199">
        <v>1800</v>
      </c>
      <c r="C10" s="199">
        <v>1100</v>
      </c>
      <c r="D10" s="211">
        <f t="shared" si="0"/>
        <v>0.61111111111111116</v>
      </c>
    </row>
    <row r="11" spans="1:4">
      <c r="A11" s="210" t="s">
        <v>256</v>
      </c>
      <c r="B11" s="199">
        <v>1700</v>
      </c>
      <c r="C11" s="199">
        <v>900</v>
      </c>
      <c r="D11" s="211">
        <f t="shared" si="0"/>
        <v>0.52941176470588236</v>
      </c>
    </row>
    <row r="12" spans="1:4">
      <c r="A12" s="210" t="s">
        <v>257</v>
      </c>
      <c r="B12" s="199">
        <v>1600</v>
      </c>
      <c r="C12" s="199">
        <v>1100</v>
      </c>
      <c r="D12" s="211">
        <f t="shared" si="0"/>
        <v>0.6875</v>
      </c>
    </row>
    <row r="13" spans="1:4">
      <c r="A13" s="210" t="s">
        <v>239</v>
      </c>
      <c r="B13" s="199">
        <v>1400</v>
      </c>
      <c r="C13" s="199">
        <v>1190</v>
      </c>
      <c r="D13" s="211">
        <f t="shared" si="0"/>
        <v>0.85</v>
      </c>
    </row>
    <row r="14" spans="1:4" ht="17.25" thickBot="1">
      <c r="A14" s="212" t="s">
        <v>258</v>
      </c>
      <c r="B14" s="213">
        <v>600</v>
      </c>
      <c r="C14" s="213">
        <v>550</v>
      </c>
      <c r="D14" s="214">
        <f t="shared" si="0"/>
        <v>0.91666666666666663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workbookViewId="0">
      <selection activeCell="E11" sqref="E11"/>
    </sheetView>
  </sheetViews>
  <sheetFormatPr defaultRowHeight="16.5"/>
  <cols>
    <col min="1" max="1" width="5" style="47" customWidth="1"/>
    <col min="2" max="2" width="15.125" style="47" customWidth="1"/>
    <col min="3" max="4" width="9" style="47"/>
    <col min="5" max="5" width="11.25" style="47" customWidth="1"/>
    <col min="6" max="7" width="9" style="47"/>
    <col min="8" max="8" width="10.25" style="47" customWidth="1"/>
    <col min="9" max="16384" width="9" style="47"/>
  </cols>
  <sheetData>
    <row r="1" spans="1:6" ht="39" customHeight="1" thickBot="1">
      <c r="A1" s="766" t="s">
        <v>259</v>
      </c>
      <c r="B1" s="766"/>
      <c r="C1" s="766"/>
      <c r="D1" s="767"/>
      <c r="E1" s="766"/>
      <c r="F1" s="766"/>
    </row>
    <row r="2" spans="1:6">
      <c r="A2" s="215" t="s">
        <v>260</v>
      </c>
      <c r="B2" s="216" t="s">
        <v>261</v>
      </c>
      <c r="C2" s="217" t="s">
        <v>262</v>
      </c>
      <c r="D2" s="217" t="s">
        <v>263</v>
      </c>
      <c r="E2" s="217" t="s">
        <v>264</v>
      </c>
      <c r="F2" s="218" t="s">
        <v>265</v>
      </c>
    </row>
    <row r="3" spans="1:6">
      <c r="A3" s="219">
        <v>1</v>
      </c>
      <c r="B3" s="220" t="s">
        <v>173</v>
      </c>
      <c r="C3" s="221">
        <v>450</v>
      </c>
      <c r="D3" s="222">
        <v>40</v>
      </c>
      <c r="E3" s="223">
        <v>9.7600000000000006E-2</v>
      </c>
      <c r="F3" s="224">
        <v>9930140</v>
      </c>
    </row>
    <row r="4" spans="1:6">
      <c r="A4" s="219">
        <v>2</v>
      </c>
      <c r="B4" s="220" t="s">
        <v>266</v>
      </c>
      <c r="C4" s="221">
        <v>345</v>
      </c>
      <c r="D4" s="222">
        <v>35</v>
      </c>
      <c r="E4" s="223">
        <v>-9.2100000000000001E-2</v>
      </c>
      <c r="F4" s="224">
        <v>8819750</v>
      </c>
    </row>
    <row r="5" spans="1:6">
      <c r="A5" s="219">
        <v>3</v>
      </c>
      <c r="B5" s="220" t="s">
        <v>170</v>
      </c>
      <c r="C5" s="225">
        <v>2415</v>
      </c>
      <c r="D5" s="222">
        <v>230</v>
      </c>
      <c r="E5" s="223">
        <v>0.1053</v>
      </c>
      <c r="F5" s="224">
        <v>2399492</v>
      </c>
    </row>
    <row r="6" spans="1:6">
      <c r="A6" s="219">
        <v>4</v>
      </c>
      <c r="B6" s="220" t="s">
        <v>175</v>
      </c>
      <c r="C6" s="221">
        <v>385</v>
      </c>
      <c r="D6" s="222">
        <v>0</v>
      </c>
      <c r="E6" s="223">
        <v>0</v>
      </c>
      <c r="F6" s="224">
        <v>923586</v>
      </c>
    </row>
    <row r="7" spans="1:6">
      <c r="A7" s="219">
        <v>5</v>
      </c>
      <c r="B7" s="220" t="s">
        <v>165</v>
      </c>
      <c r="C7" s="225">
        <v>1815</v>
      </c>
      <c r="D7" s="222">
        <v>105</v>
      </c>
      <c r="E7" s="223">
        <v>-5.4699999999999999E-2</v>
      </c>
      <c r="F7" s="224">
        <v>732665</v>
      </c>
    </row>
    <row r="8" spans="1:6">
      <c r="A8" s="219">
        <v>6</v>
      </c>
      <c r="B8" s="220" t="s">
        <v>169</v>
      </c>
      <c r="C8" s="225">
        <v>2875</v>
      </c>
      <c r="D8" s="222">
        <v>255</v>
      </c>
      <c r="E8" s="223">
        <v>9.7299999999999998E-2</v>
      </c>
      <c r="F8" s="224">
        <v>723500</v>
      </c>
    </row>
    <row r="9" spans="1:6">
      <c r="A9" s="219">
        <v>7</v>
      </c>
      <c r="B9" s="220" t="s">
        <v>176</v>
      </c>
      <c r="C9" s="225">
        <v>112000</v>
      </c>
      <c r="D9" s="222">
        <v>0</v>
      </c>
      <c r="E9" s="223">
        <v>1E-4</v>
      </c>
      <c r="F9" s="224">
        <v>158227</v>
      </c>
    </row>
    <row r="10" spans="1:6">
      <c r="A10" s="219">
        <v>8</v>
      </c>
      <c r="B10" s="220" t="s">
        <v>267</v>
      </c>
      <c r="C10" s="225">
        <v>1095</v>
      </c>
      <c r="D10" s="222">
        <v>185</v>
      </c>
      <c r="E10" s="223">
        <v>-0.14449999999999999</v>
      </c>
      <c r="F10" s="224">
        <v>138120</v>
      </c>
    </row>
    <row r="11" spans="1:6">
      <c r="A11" s="219">
        <v>9</v>
      </c>
      <c r="B11" s="220" t="s">
        <v>268</v>
      </c>
      <c r="C11" s="225">
        <v>3290</v>
      </c>
      <c r="D11" s="222">
        <v>270</v>
      </c>
      <c r="E11" s="223">
        <v>8.9399999999999993E-2</v>
      </c>
      <c r="F11" s="224">
        <v>94760</v>
      </c>
    </row>
    <row r="12" spans="1:6">
      <c r="A12" s="219">
        <v>10</v>
      </c>
      <c r="B12" s="220" t="s">
        <v>171</v>
      </c>
      <c r="C12" s="225">
        <v>7690</v>
      </c>
      <c r="D12" s="222">
        <v>690</v>
      </c>
      <c r="E12" s="223">
        <v>-8.2299999999999998E-2</v>
      </c>
      <c r="F12" s="224">
        <v>67700</v>
      </c>
    </row>
    <row r="13" spans="1:6">
      <c r="A13" s="219">
        <v>11</v>
      </c>
      <c r="B13" s="220" t="s">
        <v>174</v>
      </c>
      <c r="C13" s="225">
        <v>10600</v>
      </c>
      <c r="D13" s="222">
        <v>900</v>
      </c>
      <c r="E13" s="223">
        <v>-7.8299999999999995E-2</v>
      </c>
      <c r="F13" s="224">
        <v>34740</v>
      </c>
    </row>
    <row r="14" spans="1:6">
      <c r="A14" s="219">
        <v>12</v>
      </c>
      <c r="B14" s="220" t="s">
        <v>269</v>
      </c>
      <c r="C14" s="225">
        <v>3400</v>
      </c>
      <c r="D14" s="222">
        <v>0</v>
      </c>
      <c r="E14" s="223">
        <v>0</v>
      </c>
      <c r="F14" s="224">
        <v>21370</v>
      </c>
    </row>
    <row r="15" spans="1:6">
      <c r="A15" s="219">
        <v>13</v>
      </c>
      <c r="B15" s="220" t="s">
        <v>160</v>
      </c>
      <c r="C15" s="225">
        <v>17300</v>
      </c>
      <c r="D15" s="222">
        <v>0</v>
      </c>
      <c r="E15" s="223">
        <v>1E-3</v>
      </c>
      <c r="F15" s="224">
        <v>18970</v>
      </c>
    </row>
    <row r="16" spans="1:6">
      <c r="A16" s="219">
        <v>14</v>
      </c>
      <c r="B16" s="220" t="s">
        <v>166</v>
      </c>
      <c r="C16" s="225">
        <v>15000</v>
      </c>
      <c r="D16" s="222">
        <v>0</v>
      </c>
      <c r="E16" s="223">
        <v>0</v>
      </c>
      <c r="F16" s="224">
        <v>18670</v>
      </c>
    </row>
    <row r="17" spans="1:6">
      <c r="A17" s="219">
        <v>15</v>
      </c>
      <c r="B17" s="220" t="s">
        <v>163</v>
      </c>
      <c r="C17" s="225">
        <v>3600</v>
      </c>
      <c r="D17" s="222">
        <v>260</v>
      </c>
      <c r="E17" s="223">
        <v>-6.7400000000000002E-2</v>
      </c>
      <c r="F17" s="224">
        <v>16060</v>
      </c>
    </row>
    <row r="18" spans="1:6">
      <c r="A18" s="219">
        <v>16</v>
      </c>
      <c r="B18" s="220" t="s">
        <v>270</v>
      </c>
      <c r="C18" s="225">
        <v>26050</v>
      </c>
      <c r="D18" s="222">
        <v>0</v>
      </c>
      <c r="E18" s="223">
        <v>0</v>
      </c>
      <c r="F18" s="224">
        <v>9520</v>
      </c>
    </row>
    <row r="19" spans="1:6" ht="17.25" thickBot="1">
      <c r="A19" s="226">
        <v>17</v>
      </c>
      <c r="B19" s="227" t="s">
        <v>162</v>
      </c>
      <c r="C19" s="228">
        <v>1725</v>
      </c>
      <c r="D19" s="229">
        <v>210</v>
      </c>
      <c r="E19" s="230">
        <v>0.1386</v>
      </c>
      <c r="F19" s="231">
        <v>7500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94"/>
  <sheetViews>
    <sheetView zoomScaleNormal="100" zoomScalePageLayoutView="60" workbookViewId="0">
      <selection activeCell="C10" sqref="C10"/>
    </sheetView>
  </sheetViews>
  <sheetFormatPr defaultRowHeight="13.5"/>
  <cols>
    <col min="1" max="1" width="9.75" style="369" customWidth="1"/>
    <col min="2" max="2" width="10" style="370" customWidth="1"/>
    <col min="3" max="3" width="11.875" style="370" customWidth="1"/>
    <col min="4" max="4" width="12.75" style="369" customWidth="1"/>
    <col min="5" max="5" width="12.5" style="369" customWidth="1"/>
    <col min="6" max="6" width="11.25" style="369" customWidth="1"/>
    <col min="7" max="7" width="10.125" style="369" customWidth="1"/>
    <col min="8" max="8" width="17.25" style="369" customWidth="1"/>
    <col min="9" max="9" width="10.5" style="369" customWidth="1"/>
    <col min="10" max="10" width="17.25" style="369" customWidth="1"/>
    <col min="11" max="11" width="11.5" style="369" customWidth="1"/>
    <col min="12" max="12" width="17.25" style="369" customWidth="1"/>
    <col min="13" max="13" width="15.5" style="369" customWidth="1"/>
    <col min="14" max="16384" width="9" style="369"/>
  </cols>
  <sheetData>
    <row r="1" spans="1:13" ht="31.5">
      <c r="A1" s="770" t="s">
        <v>704</v>
      </c>
      <c r="B1" s="770"/>
      <c r="C1" s="770"/>
      <c r="D1" s="770"/>
      <c r="E1" s="770"/>
      <c r="F1" s="770"/>
      <c r="G1" s="770"/>
      <c r="H1" s="770"/>
      <c r="I1" s="770"/>
      <c r="J1" s="770"/>
      <c r="K1" s="770"/>
      <c r="L1" s="770"/>
      <c r="M1" s="770"/>
    </row>
    <row r="4" spans="1:13" s="372" customFormat="1" ht="33">
      <c r="A4" s="775" t="s">
        <v>703</v>
      </c>
      <c r="B4" s="771" t="s">
        <v>702</v>
      </c>
      <c r="C4" s="771" t="s">
        <v>701</v>
      </c>
      <c r="D4" s="773" t="s">
        <v>700</v>
      </c>
      <c r="E4" s="400" t="s">
        <v>699</v>
      </c>
      <c r="F4" s="400" t="s">
        <v>698</v>
      </c>
      <c r="G4" s="399" t="s">
        <v>697</v>
      </c>
      <c r="H4" s="399" t="s">
        <v>696</v>
      </c>
      <c r="I4" s="399" t="s">
        <v>695</v>
      </c>
      <c r="J4" s="399" t="s">
        <v>694</v>
      </c>
      <c r="K4" s="399" t="s">
        <v>693</v>
      </c>
      <c r="L4" s="399" t="s">
        <v>692</v>
      </c>
      <c r="M4" s="768" t="s">
        <v>691</v>
      </c>
    </row>
    <row r="5" spans="1:13" s="372" customFormat="1" ht="15" customHeight="1">
      <c r="A5" s="776"/>
      <c r="B5" s="772"/>
      <c r="C5" s="772"/>
      <c r="D5" s="774"/>
      <c r="E5" s="398">
        <v>226</v>
      </c>
      <c r="F5" s="398">
        <v>8</v>
      </c>
      <c r="G5" s="397" t="s">
        <v>689</v>
      </c>
      <c r="H5" s="396">
        <v>0.5</v>
      </c>
      <c r="I5" s="397" t="s">
        <v>690</v>
      </c>
      <c r="J5" s="396">
        <v>1.5</v>
      </c>
      <c r="K5" s="397" t="s">
        <v>689</v>
      </c>
      <c r="L5" s="396">
        <v>1</v>
      </c>
      <c r="M5" s="769"/>
    </row>
    <row r="6" spans="1:13" s="372" customFormat="1" ht="17.25">
      <c r="A6" s="393" t="s">
        <v>688</v>
      </c>
      <c r="B6" s="392" t="s">
        <v>687</v>
      </c>
      <c r="C6" s="392" t="s">
        <v>576</v>
      </c>
      <c r="D6" s="391">
        <v>1580000</v>
      </c>
      <c r="E6" s="391">
        <f t="shared" ref="E6:E37" si="0">ROUND(D6/$E$5,0)</f>
        <v>6991</v>
      </c>
      <c r="F6" s="390">
        <f t="shared" ref="F6:F37" si="1">E6*$F$5</f>
        <v>55928</v>
      </c>
      <c r="G6" s="394">
        <v>2</v>
      </c>
      <c r="H6" s="386">
        <f t="shared" ref="H6:H37" si="2">E6*$H$5*G6</f>
        <v>6991</v>
      </c>
      <c r="I6" s="387">
        <v>1</v>
      </c>
      <c r="J6" s="386">
        <f t="shared" ref="J6:J37" si="3">F6*$J$5*I6</f>
        <v>83892</v>
      </c>
      <c r="K6" s="387">
        <v>3</v>
      </c>
      <c r="L6" s="386">
        <f t="shared" ref="L6:L37" si="4">E6*$L$5*K6</f>
        <v>20973</v>
      </c>
      <c r="M6" s="385">
        <f t="shared" ref="M6:M37" si="5">H6+J6+L6</f>
        <v>111856</v>
      </c>
    </row>
    <row r="7" spans="1:13" s="372" customFormat="1" ht="17.25">
      <c r="A7" s="393" t="s">
        <v>686</v>
      </c>
      <c r="B7" s="392" t="s">
        <v>685</v>
      </c>
      <c r="C7" s="392" t="s">
        <v>654</v>
      </c>
      <c r="D7" s="391">
        <v>1580000</v>
      </c>
      <c r="E7" s="391">
        <f t="shared" si="0"/>
        <v>6991</v>
      </c>
      <c r="F7" s="390">
        <f t="shared" si="1"/>
        <v>55928</v>
      </c>
      <c r="G7" s="394"/>
      <c r="H7" s="386">
        <f t="shared" si="2"/>
        <v>0</v>
      </c>
      <c r="I7" s="387"/>
      <c r="J7" s="386">
        <f t="shared" si="3"/>
        <v>0</v>
      </c>
      <c r="K7" s="387">
        <v>2</v>
      </c>
      <c r="L7" s="386">
        <f t="shared" si="4"/>
        <v>13982</v>
      </c>
      <c r="M7" s="385">
        <f t="shared" si="5"/>
        <v>13982</v>
      </c>
    </row>
    <row r="8" spans="1:13" s="372" customFormat="1" ht="17.25">
      <c r="A8" s="393" t="s">
        <v>684</v>
      </c>
      <c r="B8" s="392" t="s">
        <v>683</v>
      </c>
      <c r="C8" s="392" t="s">
        <v>576</v>
      </c>
      <c r="D8" s="391">
        <v>2100000</v>
      </c>
      <c r="E8" s="391">
        <f t="shared" si="0"/>
        <v>9292</v>
      </c>
      <c r="F8" s="390">
        <f t="shared" si="1"/>
        <v>74336</v>
      </c>
      <c r="G8" s="394"/>
      <c r="H8" s="386">
        <f t="shared" si="2"/>
        <v>0</v>
      </c>
      <c r="I8" s="387">
        <v>4</v>
      </c>
      <c r="J8" s="386">
        <f t="shared" si="3"/>
        <v>446016</v>
      </c>
      <c r="K8" s="387">
        <v>1</v>
      </c>
      <c r="L8" s="386">
        <f t="shared" si="4"/>
        <v>9292</v>
      </c>
      <c r="M8" s="385">
        <f t="shared" si="5"/>
        <v>455308</v>
      </c>
    </row>
    <row r="9" spans="1:13" s="372" customFormat="1" ht="17.25">
      <c r="A9" s="393" t="s">
        <v>682</v>
      </c>
      <c r="B9" s="392" t="s">
        <v>681</v>
      </c>
      <c r="C9" s="392" t="s">
        <v>576</v>
      </c>
      <c r="D9" s="391">
        <v>1200000</v>
      </c>
      <c r="E9" s="391">
        <f t="shared" si="0"/>
        <v>5310</v>
      </c>
      <c r="F9" s="390">
        <f t="shared" si="1"/>
        <v>42480</v>
      </c>
      <c r="G9" s="394">
        <v>2</v>
      </c>
      <c r="H9" s="386">
        <f t="shared" si="2"/>
        <v>5310</v>
      </c>
      <c r="I9" s="387"/>
      <c r="J9" s="386">
        <f t="shared" si="3"/>
        <v>0</v>
      </c>
      <c r="K9" s="387"/>
      <c r="L9" s="386">
        <f t="shared" si="4"/>
        <v>0</v>
      </c>
      <c r="M9" s="385">
        <f t="shared" si="5"/>
        <v>5310</v>
      </c>
    </row>
    <row r="10" spans="1:13" s="372" customFormat="1" ht="17.25">
      <c r="A10" s="393" t="s">
        <v>680</v>
      </c>
      <c r="B10" s="392" t="s">
        <v>679</v>
      </c>
      <c r="C10" s="392" t="s">
        <v>647</v>
      </c>
      <c r="D10" s="391">
        <v>1850000</v>
      </c>
      <c r="E10" s="391">
        <f t="shared" si="0"/>
        <v>8186</v>
      </c>
      <c r="F10" s="390">
        <f t="shared" si="1"/>
        <v>65488</v>
      </c>
      <c r="G10" s="394"/>
      <c r="H10" s="386">
        <f t="shared" si="2"/>
        <v>0</v>
      </c>
      <c r="I10" s="387"/>
      <c r="J10" s="386">
        <f t="shared" si="3"/>
        <v>0</v>
      </c>
      <c r="K10" s="387">
        <v>3</v>
      </c>
      <c r="L10" s="386">
        <f t="shared" si="4"/>
        <v>24558</v>
      </c>
      <c r="M10" s="385">
        <f t="shared" si="5"/>
        <v>24558</v>
      </c>
    </row>
    <row r="11" spans="1:13" s="372" customFormat="1" ht="17.25">
      <c r="A11" s="393" t="s">
        <v>678</v>
      </c>
      <c r="B11" s="392" t="s">
        <v>677</v>
      </c>
      <c r="C11" s="392" t="s">
        <v>573</v>
      </c>
      <c r="D11" s="391">
        <v>1580000</v>
      </c>
      <c r="E11" s="391">
        <f t="shared" si="0"/>
        <v>6991</v>
      </c>
      <c r="F11" s="390">
        <f t="shared" si="1"/>
        <v>55928</v>
      </c>
      <c r="G11" s="394"/>
      <c r="H11" s="386">
        <f t="shared" si="2"/>
        <v>0</v>
      </c>
      <c r="I11" s="387">
        <v>2</v>
      </c>
      <c r="J11" s="386">
        <f t="shared" si="3"/>
        <v>167784</v>
      </c>
      <c r="K11" s="387">
        <v>1</v>
      </c>
      <c r="L11" s="386">
        <f t="shared" si="4"/>
        <v>6991</v>
      </c>
      <c r="M11" s="385">
        <f t="shared" si="5"/>
        <v>174775</v>
      </c>
    </row>
    <row r="12" spans="1:13" s="372" customFormat="1" ht="17.25">
      <c r="A12" s="393" t="s">
        <v>676</v>
      </c>
      <c r="B12" s="392" t="s">
        <v>675</v>
      </c>
      <c r="C12" s="392" t="s">
        <v>570</v>
      </c>
      <c r="D12" s="391">
        <v>2300000</v>
      </c>
      <c r="E12" s="391">
        <f t="shared" si="0"/>
        <v>10177</v>
      </c>
      <c r="F12" s="390">
        <f t="shared" si="1"/>
        <v>81416</v>
      </c>
      <c r="G12" s="394">
        <v>3</v>
      </c>
      <c r="H12" s="386">
        <f t="shared" si="2"/>
        <v>15265.5</v>
      </c>
      <c r="I12" s="387">
        <v>2</v>
      </c>
      <c r="J12" s="386">
        <f t="shared" si="3"/>
        <v>244248</v>
      </c>
      <c r="K12" s="387"/>
      <c r="L12" s="386">
        <f t="shared" si="4"/>
        <v>0</v>
      </c>
      <c r="M12" s="385">
        <f t="shared" si="5"/>
        <v>259513.5</v>
      </c>
    </row>
    <row r="13" spans="1:13" s="372" customFormat="1" ht="17.25">
      <c r="A13" s="393" t="s">
        <v>674</v>
      </c>
      <c r="B13" s="392" t="s">
        <v>673</v>
      </c>
      <c r="C13" s="392" t="s">
        <v>640</v>
      </c>
      <c r="D13" s="391">
        <v>1450000</v>
      </c>
      <c r="E13" s="391">
        <f t="shared" si="0"/>
        <v>6416</v>
      </c>
      <c r="F13" s="390">
        <f t="shared" si="1"/>
        <v>51328</v>
      </c>
      <c r="G13" s="394">
        <v>2</v>
      </c>
      <c r="H13" s="386">
        <f t="shared" si="2"/>
        <v>6416</v>
      </c>
      <c r="I13" s="387"/>
      <c r="J13" s="386">
        <f t="shared" si="3"/>
        <v>0</v>
      </c>
      <c r="K13" s="387">
        <v>2</v>
      </c>
      <c r="L13" s="386">
        <f t="shared" si="4"/>
        <v>12832</v>
      </c>
      <c r="M13" s="385">
        <f t="shared" si="5"/>
        <v>19248</v>
      </c>
    </row>
    <row r="14" spans="1:13" s="372" customFormat="1" ht="17.25">
      <c r="A14" s="393" t="s">
        <v>672</v>
      </c>
      <c r="B14" s="392" t="s">
        <v>145</v>
      </c>
      <c r="C14" s="392" t="s">
        <v>635</v>
      </c>
      <c r="D14" s="391">
        <v>1580000</v>
      </c>
      <c r="E14" s="391">
        <f t="shared" si="0"/>
        <v>6991</v>
      </c>
      <c r="F14" s="390">
        <f t="shared" si="1"/>
        <v>55928</v>
      </c>
      <c r="G14" s="394"/>
      <c r="H14" s="386">
        <f t="shared" si="2"/>
        <v>0</v>
      </c>
      <c r="I14" s="387"/>
      <c r="J14" s="386">
        <f t="shared" si="3"/>
        <v>0</v>
      </c>
      <c r="K14" s="387"/>
      <c r="L14" s="386">
        <f t="shared" si="4"/>
        <v>0</v>
      </c>
      <c r="M14" s="385">
        <f t="shared" si="5"/>
        <v>0</v>
      </c>
    </row>
    <row r="15" spans="1:13" s="372" customFormat="1" ht="17.25">
      <c r="A15" s="393" t="s">
        <v>671</v>
      </c>
      <c r="B15" s="392" t="s">
        <v>631</v>
      </c>
      <c r="C15" s="392" t="s">
        <v>635</v>
      </c>
      <c r="D15" s="391">
        <v>2100000</v>
      </c>
      <c r="E15" s="391">
        <f t="shared" si="0"/>
        <v>9292</v>
      </c>
      <c r="F15" s="390">
        <f t="shared" si="1"/>
        <v>74336</v>
      </c>
      <c r="G15" s="394"/>
      <c r="H15" s="386">
        <f t="shared" si="2"/>
        <v>0</v>
      </c>
      <c r="I15" s="387">
        <v>1</v>
      </c>
      <c r="J15" s="386">
        <f t="shared" si="3"/>
        <v>111504</v>
      </c>
      <c r="K15" s="387">
        <v>4</v>
      </c>
      <c r="L15" s="386">
        <f t="shared" si="4"/>
        <v>37168</v>
      </c>
      <c r="M15" s="385">
        <f t="shared" si="5"/>
        <v>148672</v>
      </c>
    </row>
    <row r="16" spans="1:13" s="372" customFormat="1" ht="17.25">
      <c r="A16" s="393" t="s">
        <v>670</v>
      </c>
      <c r="B16" s="392" t="s">
        <v>629</v>
      </c>
      <c r="C16" s="392" t="s">
        <v>633</v>
      </c>
      <c r="D16" s="391">
        <v>1200000</v>
      </c>
      <c r="E16" s="391">
        <f t="shared" si="0"/>
        <v>5310</v>
      </c>
      <c r="F16" s="390">
        <f t="shared" si="1"/>
        <v>42480</v>
      </c>
      <c r="G16" s="394">
        <v>2</v>
      </c>
      <c r="H16" s="386">
        <f t="shared" si="2"/>
        <v>5310</v>
      </c>
      <c r="I16" s="387"/>
      <c r="J16" s="386">
        <f t="shared" si="3"/>
        <v>0</v>
      </c>
      <c r="K16" s="387"/>
      <c r="L16" s="386">
        <f t="shared" si="4"/>
        <v>0</v>
      </c>
      <c r="M16" s="385">
        <f t="shared" si="5"/>
        <v>5310</v>
      </c>
    </row>
    <row r="17" spans="1:13" s="372" customFormat="1" ht="17.25">
      <c r="A17" s="393" t="s">
        <v>669</v>
      </c>
      <c r="B17" s="392" t="s">
        <v>627</v>
      </c>
      <c r="C17" s="392" t="s">
        <v>576</v>
      </c>
      <c r="D17" s="391">
        <v>1200000</v>
      </c>
      <c r="E17" s="391">
        <f t="shared" si="0"/>
        <v>5310</v>
      </c>
      <c r="F17" s="390">
        <f t="shared" si="1"/>
        <v>42480</v>
      </c>
      <c r="G17" s="394"/>
      <c r="H17" s="386">
        <f t="shared" si="2"/>
        <v>0</v>
      </c>
      <c r="I17" s="387">
        <v>3</v>
      </c>
      <c r="J17" s="386">
        <f t="shared" si="3"/>
        <v>191160</v>
      </c>
      <c r="K17" s="387">
        <v>1</v>
      </c>
      <c r="L17" s="386">
        <f t="shared" si="4"/>
        <v>5310</v>
      </c>
      <c r="M17" s="385">
        <f t="shared" si="5"/>
        <v>196470</v>
      </c>
    </row>
    <row r="18" spans="1:13" s="372" customFormat="1" ht="17.25">
      <c r="A18" s="393" t="s">
        <v>668</v>
      </c>
      <c r="B18" s="392" t="s">
        <v>625</v>
      </c>
      <c r="C18" s="392" t="s">
        <v>573</v>
      </c>
      <c r="D18" s="391">
        <v>1850000</v>
      </c>
      <c r="E18" s="391">
        <f t="shared" si="0"/>
        <v>8186</v>
      </c>
      <c r="F18" s="390">
        <f t="shared" si="1"/>
        <v>65488</v>
      </c>
      <c r="G18" s="394">
        <v>4</v>
      </c>
      <c r="H18" s="386">
        <f t="shared" si="2"/>
        <v>16372</v>
      </c>
      <c r="I18" s="387"/>
      <c r="J18" s="386">
        <f t="shared" si="3"/>
        <v>0</v>
      </c>
      <c r="K18" s="387">
        <v>1</v>
      </c>
      <c r="L18" s="386">
        <f t="shared" si="4"/>
        <v>8186</v>
      </c>
      <c r="M18" s="385">
        <f t="shared" si="5"/>
        <v>24558</v>
      </c>
    </row>
    <row r="19" spans="1:13" s="372" customFormat="1" ht="17.25">
      <c r="A19" s="393" t="s">
        <v>667</v>
      </c>
      <c r="B19" s="392" t="s">
        <v>666</v>
      </c>
      <c r="C19" s="392" t="s">
        <v>570</v>
      </c>
      <c r="D19" s="391">
        <v>2100000</v>
      </c>
      <c r="E19" s="391">
        <f t="shared" si="0"/>
        <v>9292</v>
      </c>
      <c r="F19" s="390">
        <f t="shared" si="1"/>
        <v>74336</v>
      </c>
      <c r="G19" s="394"/>
      <c r="H19" s="386">
        <f t="shared" si="2"/>
        <v>0</v>
      </c>
      <c r="I19" s="387">
        <v>5</v>
      </c>
      <c r="J19" s="386">
        <f t="shared" si="3"/>
        <v>557520</v>
      </c>
      <c r="K19" s="387"/>
      <c r="L19" s="386">
        <f t="shared" si="4"/>
        <v>0</v>
      </c>
      <c r="M19" s="385">
        <f t="shared" si="5"/>
        <v>557520</v>
      </c>
    </row>
    <row r="20" spans="1:13" s="372" customFormat="1" ht="17.25">
      <c r="A20" s="393" t="s">
        <v>665</v>
      </c>
      <c r="B20" s="392" t="s">
        <v>664</v>
      </c>
      <c r="C20" s="392" t="s">
        <v>567</v>
      </c>
      <c r="D20" s="391">
        <v>1580000</v>
      </c>
      <c r="E20" s="391">
        <f t="shared" si="0"/>
        <v>6991</v>
      </c>
      <c r="F20" s="390">
        <f t="shared" si="1"/>
        <v>55928</v>
      </c>
      <c r="G20" s="394"/>
      <c r="H20" s="386">
        <f t="shared" si="2"/>
        <v>0</v>
      </c>
      <c r="I20" s="387"/>
      <c r="J20" s="386">
        <f t="shared" si="3"/>
        <v>0</v>
      </c>
      <c r="K20" s="387"/>
      <c r="L20" s="386">
        <f t="shared" si="4"/>
        <v>0</v>
      </c>
      <c r="M20" s="385">
        <f t="shared" si="5"/>
        <v>0</v>
      </c>
    </row>
    <row r="21" spans="1:13" s="372" customFormat="1" ht="17.25">
      <c r="A21" s="393" t="s">
        <v>663</v>
      </c>
      <c r="B21" s="395" t="s">
        <v>662</v>
      </c>
      <c r="C21" s="395" t="s">
        <v>564</v>
      </c>
      <c r="D21" s="391">
        <v>2100000</v>
      </c>
      <c r="E21" s="391">
        <f t="shared" si="0"/>
        <v>9292</v>
      </c>
      <c r="F21" s="390">
        <f t="shared" si="1"/>
        <v>74336</v>
      </c>
      <c r="G21" s="394">
        <v>2</v>
      </c>
      <c r="H21" s="386">
        <f t="shared" si="2"/>
        <v>9292</v>
      </c>
      <c r="I21" s="387">
        <v>1</v>
      </c>
      <c r="J21" s="386">
        <f t="shared" si="3"/>
        <v>111504</v>
      </c>
      <c r="K21" s="387">
        <v>2</v>
      </c>
      <c r="L21" s="386">
        <f t="shared" si="4"/>
        <v>18584</v>
      </c>
      <c r="M21" s="385">
        <f t="shared" si="5"/>
        <v>139380</v>
      </c>
    </row>
    <row r="22" spans="1:13" s="372" customFormat="1" ht="17.25">
      <c r="A22" s="393" t="s">
        <v>661</v>
      </c>
      <c r="B22" s="395" t="s">
        <v>660</v>
      </c>
      <c r="C22" s="395" t="s">
        <v>659</v>
      </c>
      <c r="D22" s="391">
        <v>1200000</v>
      </c>
      <c r="E22" s="391">
        <f t="shared" si="0"/>
        <v>5310</v>
      </c>
      <c r="F22" s="390">
        <f t="shared" si="1"/>
        <v>42480</v>
      </c>
      <c r="G22" s="394">
        <v>1</v>
      </c>
      <c r="H22" s="386">
        <f t="shared" si="2"/>
        <v>2655</v>
      </c>
      <c r="I22" s="387"/>
      <c r="J22" s="386">
        <f t="shared" si="3"/>
        <v>0</v>
      </c>
      <c r="K22" s="387">
        <v>2</v>
      </c>
      <c r="L22" s="386">
        <f t="shared" si="4"/>
        <v>10620</v>
      </c>
      <c r="M22" s="385">
        <f t="shared" si="5"/>
        <v>13275</v>
      </c>
    </row>
    <row r="23" spans="1:13" s="372" customFormat="1" ht="17.25">
      <c r="A23" s="393" t="s">
        <v>658</v>
      </c>
      <c r="B23" s="395" t="s">
        <v>657</v>
      </c>
      <c r="C23" s="392" t="s">
        <v>576</v>
      </c>
      <c r="D23" s="391">
        <v>1850000</v>
      </c>
      <c r="E23" s="391">
        <f t="shared" si="0"/>
        <v>8186</v>
      </c>
      <c r="F23" s="390">
        <f t="shared" si="1"/>
        <v>65488</v>
      </c>
      <c r="G23" s="394"/>
      <c r="H23" s="386">
        <f t="shared" si="2"/>
        <v>0</v>
      </c>
      <c r="I23" s="387">
        <v>2</v>
      </c>
      <c r="J23" s="386">
        <f t="shared" si="3"/>
        <v>196464</v>
      </c>
      <c r="K23" s="387"/>
      <c r="L23" s="386">
        <f t="shared" si="4"/>
        <v>0</v>
      </c>
      <c r="M23" s="385">
        <f t="shared" si="5"/>
        <v>196464</v>
      </c>
    </row>
    <row r="24" spans="1:13" s="372" customFormat="1" ht="17.25">
      <c r="A24" s="393" t="s">
        <v>656</v>
      </c>
      <c r="B24" s="392" t="s">
        <v>655</v>
      </c>
      <c r="C24" s="392" t="s">
        <v>654</v>
      </c>
      <c r="D24" s="391">
        <v>1580000</v>
      </c>
      <c r="E24" s="391">
        <f t="shared" si="0"/>
        <v>6991</v>
      </c>
      <c r="F24" s="390">
        <f t="shared" si="1"/>
        <v>55928</v>
      </c>
      <c r="G24" s="394">
        <v>3</v>
      </c>
      <c r="H24" s="386">
        <f t="shared" si="2"/>
        <v>10486.5</v>
      </c>
      <c r="I24" s="387">
        <v>1</v>
      </c>
      <c r="J24" s="386">
        <f t="shared" si="3"/>
        <v>83892</v>
      </c>
      <c r="K24" s="387"/>
      <c r="L24" s="386">
        <f t="shared" si="4"/>
        <v>0</v>
      </c>
      <c r="M24" s="385">
        <f t="shared" si="5"/>
        <v>94378.5</v>
      </c>
    </row>
    <row r="25" spans="1:13" s="372" customFormat="1" ht="17.25">
      <c r="A25" s="393" t="s">
        <v>653</v>
      </c>
      <c r="B25" s="392" t="s">
        <v>652</v>
      </c>
      <c r="C25" s="392" t="s">
        <v>576</v>
      </c>
      <c r="D25" s="391">
        <v>2100000</v>
      </c>
      <c r="E25" s="391">
        <f t="shared" si="0"/>
        <v>9292</v>
      </c>
      <c r="F25" s="390">
        <f t="shared" si="1"/>
        <v>74336</v>
      </c>
      <c r="G25" s="394">
        <v>3</v>
      </c>
      <c r="H25" s="386">
        <f t="shared" si="2"/>
        <v>13938</v>
      </c>
      <c r="I25" s="387"/>
      <c r="J25" s="386">
        <f t="shared" si="3"/>
        <v>0</v>
      </c>
      <c r="K25" s="387">
        <v>4</v>
      </c>
      <c r="L25" s="386">
        <f t="shared" si="4"/>
        <v>37168</v>
      </c>
      <c r="M25" s="385">
        <f t="shared" si="5"/>
        <v>51106</v>
      </c>
    </row>
    <row r="26" spans="1:13" s="372" customFormat="1" ht="17.25">
      <c r="A26" s="393" t="s">
        <v>651</v>
      </c>
      <c r="B26" s="392" t="s">
        <v>650</v>
      </c>
      <c r="C26" s="392" t="s">
        <v>576</v>
      </c>
      <c r="D26" s="391">
        <v>1450000</v>
      </c>
      <c r="E26" s="391">
        <f t="shared" si="0"/>
        <v>6416</v>
      </c>
      <c r="F26" s="390">
        <f t="shared" si="1"/>
        <v>51328</v>
      </c>
      <c r="G26" s="394"/>
      <c r="H26" s="386">
        <f t="shared" si="2"/>
        <v>0</v>
      </c>
      <c r="I26" s="387">
        <v>3</v>
      </c>
      <c r="J26" s="386">
        <f t="shared" si="3"/>
        <v>230976</v>
      </c>
      <c r="K26" s="387">
        <v>3</v>
      </c>
      <c r="L26" s="386">
        <f t="shared" si="4"/>
        <v>19248</v>
      </c>
      <c r="M26" s="385">
        <f t="shared" si="5"/>
        <v>250224</v>
      </c>
    </row>
    <row r="27" spans="1:13" s="372" customFormat="1" ht="17.25">
      <c r="A27" s="393" t="s">
        <v>649</v>
      </c>
      <c r="B27" s="392" t="s">
        <v>648</v>
      </c>
      <c r="C27" s="392" t="s">
        <v>647</v>
      </c>
      <c r="D27" s="391">
        <v>1580000</v>
      </c>
      <c r="E27" s="391">
        <f t="shared" si="0"/>
        <v>6991</v>
      </c>
      <c r="F27" s="390">
        <f t="shared" si="1"/>
        <v>55928</v>
      </c>
      <c r="G27" s="394">
        <v>3</v>
      </c>
      <c r="H27" s="386">
        <f t="shared" si="2"/>
        <v>10486.5</v>
      </c>
      <c r="I27" s="387">
        <v>4</v>
      </c>
      <c r="J27" s="386">
        <f t="shared" si="3"/>
        <v>335568</v>
      </c>
      <c r="K27" s="387"/>
      <c r="L27" s="386">
        <f t="shared" si="4"/>
        <v>0</v>
      </c>
      <c r="M27" s="385">
        <f t="shared" si="5"/>
        <v>346054.5</v>
      </c>
    </row>
    <row r="28" spans="1:13" s="372" customFormat="1" ht="17.25">
      <c r="A28" s="393" t="s">
        <v>646</v>
      </c>
      <c r="B28" s="392" t="s">
        <v>645</v>
      </c>
      <c r="C28" s="392" t="s">
        <v>573</v>
      </c>
      <c r="D28" s="391">
        <v>2100000</v>
      </c>
      <c r="E28" s="391">
        <f t="shared" si="0"/>
        <v>9292</v>
      </c>
      <c r="F28" s="390">
        <f t="shared" si="1"/>
        <v>74336</v>
      </c>
      <c r="G28" s="394">
        <v>1</v>
      </c>
      <c r="H28" s="386">
        <f t="shared" si="2"/>
        <v>4646</v>
      </c>
      <c r="I28" s="387"/>
      <c r="J28" s="386">
        <f t="shared" si="3"/>
        <v>0</v>
      </c>
      <c r="K28" s="387">
        <v>1</v>
      </c>
      <c r="L28" s="386">
        <f t="shared" si="4"/>
        <v>9292</v>
      </c>
      <c r="M28" s="385">
        <f t="shared" si="5"/>
        <v>13938</v>
      </c>
    </row>
    <row r="29" spans="1:13" s="372" customFormat="1" ht="17.25">
      <c r="A29" s="393" t="s">
        <v>644</v>
      </c>
      <c r="B29" s="392" t="s">
        <v>643</v>
      </c>
      <c r="C29" s="392" t="s">
        <v>570</v>
      </c>
      <c r="D29" s="391">
        <v>1200000</v>
      </c>
      <c r="E29" s="391">
        <f t="shared" si="0"/>
        <v>5310</v>
      </c>
      <c r="F29" s="390">
        <f t="shared" si="1"/>
        <v>42480</v>
      </c>
      <c r="G29" s="394">
        <v>4</v>
      </c>
      <c r="H29" s="386">
        <f t="shared" si="2"/>
        <v>10620</v>
      </c>
      <c r="I29" s="387">
        <v>5</v>
      </c>
      <c r="J29" s="386">
        <f t="shared" si="3"/>
        <v>318600</v>
      </c>
      <c r="K29" s="387">
        <v>2</v>
      </c>
      <c r="L29" s="386">
        <f t="shared" si="4"/>
        <v>10620</v>
      </c>
      <c r="M29" s="385">
        <f t="shared" si="5"/>
        <v>339840</v>
      </c>
    </row>
    <row r="30" spans="1:13" s="372" customFormat="1" ht="17.25">
      <c r="A30" s="393" t="s">
        <v>642</v>
      </c>
      <c r="B30" s="392" t="s">
        <v>641</v>
      </c>
      <c r="C30" s="392" t="s">
        <v>640</v>
      </c>
      <c r="D30" s="391">
        <v>1250000</v>
      </c>
      <c r="E30" s="391">
        <f t="shared" si="0"/>
        <v>5531</v>
      </c>
      <c r="F30" s="390">
        <f t="shared" si="1"/>
        <v>44248</v>
      </c>
      <c r="G30" s="394">
        <v>2</v>
      </c>
      <c r="H30" s="386">
        <f t="shared" si="2"/>
        <v>5531</v>
      </c>
      <c r="I30" s="387"/>
      <c r="J30" s="386">
        <f t="shared" si="3"/>
        <v>0</v>
      </c>
      <c r="K30" s="387">
        <v>2</v>
      </c>
      <c r="L30" s="386">
        <f t="shared" si="4"/>
        <v>11062</v>
      </c>
      <c r="M30" s="385">
        <f t="shared" si="5"/>
        <v>16593</v>
      </c>
    </row>
    <row r="31" spans="1:13" s="372" customFormat="1" ht="17.25">
      <c r="A31" s="393" t="s">
        <v>639</v>
      </c>
      <c r="B31" s="395" t="s">
        <v>638</v>
      </c>
      <c r="C31" s="392" t="s">
        <v>635</v>
      </c>
      <c r="D31" s="391">
        <v>1850000</v>
      </c>
      <c r="E31" s="391">
        <f t="shared" si="0"/>
        <v>8186</v>
      </c>
      <c r="F31" s="390">
        <f t="shared" si="1"/>
        <v>65488</v>
      </c>
      <c r="G31" s="394"/>
      <c r="H31" s="386">
        <f t="shared" si="2"/>
        <v>0</v>
      </c>
      <c r="I31" s="387">
        <v>1</v>
      </c>
      <c r="J31" s="386">
        <f t="shared" si="3"/>
        <v>98232</v>
      </c>
      <c r="K31" s="387"/>
      <c r="L31" s="386">
        <f t="shared" si="4"/>
        <v>0</v>
      </c>
      <c r="M31" s="385">
        <f t="shared" si="5"/>
        <v>98232</v>
      </c>
    </row>
    <row r="32" spans="1:13" s="372" customFormat="1" ht="17.25">
      <c r="A32" s="393" t="s">
        <v>637</v>
      </c>
      <c r="B32" s="395" t="s">
        <v>636</v>
      </c>
      <c r="C32" s="392" t="s">
        <v>635</v>
      </c>
      <c r="D32" s="391">
        <v>2100000</v>
      </c>
      <c r="E32" s="391">
        <f t="shared" si="0"/>
        <v>9292</v>
      </c>
      <c r="F32" s="390">
        <f t="shared" si="1"/>
        <v>74336</v>
      </c>
      <c r="G32" s="394"/>
      <c r="H32" s="386">
        <f t="shared" si="2"/>
        <v>0</v>
      </c>
      <c r="I32" s="387"/>
      <c r="J32" s="386">
        <f t="shared" si="3"/>
        <v>0</v>
      </c>
      <c r="K32" s="387"/>
      <c r="L32" s="386">
        <f t="shared" si="4"/>
        <v>0</v>
      </c>
      <c r="M32" s="385">
        <f t="shared" si="5"/>
        <v>0</v>
      </c>
    </row>
    <row r="33" spans="1:13" s="372" customFormat="1" ht="17.25">
      <c r="A33" s="393" t="s">
        <v>634</v>
      </c>
      <c r="B33" s="392" t="s">
        <v>145</v>
      </c>
      <c r="C33" s="392" t="s">
        <v>633</v>
      </c>
      <c r="D33" s="391">
        <v>1580000</v>
      </c>
      <c r="E33" s="391">
        <f t="shared" si="0"/>
        <v>6991</v>
      </c>
      <c r="F33" s="390">
        <f t="shared" si="1"/>
        <v>55928</v>
      </c>
      <c r="G33" s="394">
        <v>2</v>
      </c>
      <c r="H33" s="386">
        <f t="shared" si="2"/>
        <v>6991</v>
      </c>
      <c r="I33" s="387">
        <v>3</v>
      </c>
      <c r="J33" s="386">
        <f t="shared" si="3"/>
        <v>251676</v>
      </c>
      <c r="K33" s="387">
        <v>3</v>
      </c>
      <c r="L33" s="386">
        <f t="shared" si="4"/>
        <v>20973</v>
      </c>
      <c r="M33" s="385">
        <f t="shared" si="5"/>
        <v>279640</v>
      </c>
    </row>
    <row r="34" spans="1:13" s="372" customFormat="1" ht="17.25">
      <c r="A34" s="393" t="s">
        <v>632</v>
      </c>
      <c r="B34" s="392" t="s">
        <v>631</v>
      </c>
      <c r="C34" s="392" t="s">
        <v>576</v>
      </c>
      <c r="D34" s="391">
        <v>2100000</v>
      </c>
      <c r="E34" s="391">
        <f t="shared" si="0"/>
        <v>9292</v>
      </c>
      <c r="F34" s="390">
        <f t="shared" si="1"/>
        <v>74336</v>
      </c>
      <c r="G34" s="394"/>
      <c r="H34" s="386">
        <f t="shared" si="2"/>
        <v>0</v>
      </c>
      <c r="I34" s="387"/>
      <c r="J34" s="386">
        <f t="shared" si="3"/>
        <v>0</v>
      </c>
      <c r="K34" s="387">
        <v>1</v>
      </c>
      <c r="L34" s="386">
        <f t="shared" si="4"/>
        <v>9292</v>
      </c>
      <c r="M34" s="385">
        <f t="shared" si="5"/>
        <v>9292</v>
      </c>
    </row>
    <row r="35" spans="1:13" s="372" customFormat="1" ht="17.25">
      <c r="A35" s="393" t="s">
        <v>630</v>
      </c>
      <c r="B35" s="392" t="s">
        <v>629</v>
      </c>
      <c r="C35" s="392" t="s">
        <v>573</v>
      </c>
      <c r="D35" s="391">
        <v>1200000</v>
      </c>
      <c r="E35" s="391">
        <f t="shared" si="0"/>
        <v>5310</v>
      </c>
      <c r="F35" s="390">
        <f t="shared" si="1"/>
        <v>42480</v>
      </c>
      <c r="G35" s="394"/>
      <c r="H35" s="386">
        <f t="shared" si="2"/>
        <v>0</v>
      </c>
      <c r="I35" s="387">
        <v>5</v>
      </c>
      <c r="J35" s="386">
        <f t="shared" si="3"/>
        <v>318600</v>
      </c>
      <c r="K35" s="387"/>
      <c r="L35" s="386">
        <f t="shared" si="4"/>
        <v>0</v>
      </c>
      <c r="M35" s="385">
        <f t="shared" si="5"/>
        <v>318600</v>
      </c>
    </row>
    <row r="36" spans="1:13" s="372" customFormat="1" ht="17.25">
      <c r="A36" s="393" t="s">
        <v>628</v>
      </c>
      <c r="B36" s="392" t="s">
        <v>627</v>
      </c>
      <c r="C36" s="392" t="s">
        <v>570</v>
      </c>
      <c r="D36" s="391">
        <v>1850000</v>
      </c>
      <c r="E36" s="391">
        <f t="shared" si="0"/>
        <v>8186</v>
      </c>
      <c r="F36" s="390">
        <f t="shared" si="1"/>
        <v>65488</v>
      </c>
      <c r="G36" s="394">
        <v>3</v>
      </c>
      <c r="H36" s="386">
        <f t="shared" si="2"/>
        <v>12279</v>
      </c>
      <c r="I36" s="387"/>
      <c r="J36" s="386">
        <f t="shared" si="3"/>
        <v>0</v>
      </c>
      <c r="K36" s="387">
        <v>2</v>
      </c>
      <c r="L36" s="386">
        <f t="shared" si="4"/>
        <v>16372</v>
      </c>
      <c r="M36" s="385">
        <f t="shared" si="5"/>
        <v>28651</v>
      </c>
    </row>
    <row r="37" spans="1:13" s="372" customFormat="1" ht="17.25">
      <c r="A37" s="393" t="s">
        <v>626</v>
      </c>
      <c r="B37" s="392" t="s">
        <v>625</v>
      </c>
      <c r="C37" s="392" t="s">
        <v>624</v>
      </c>
      <c r="D37" s="391">
        <v>1580000</v>
      </c>
      <c r="E37" s="391">
        <f t="shared" si="0"/>
        <v>6991</v>
      </c>
      <c r="F37" s="390">
        <f t="shared" si="1"/>
        <v>55928</v>
      </c>
      <c r="G37" s="394">
        <v>2</v>
      </c>
      <c r="H37" s="386">
        <f t="shared" si="2"/>
        <v>6991</v>
      </c>
      <c r="I37" s="387">
        <v>1</v>
      </c>
      <c r="J37" s="386">
        <f t="shared" si="3"/>
        <v>83892</v>
      </c>
      <c r="K37" s="387"/>
      <c r="L37" s="386">
        <f t="shared" si="4"/>
        <v>0</v>
      </c>
      <c r="M37" s="385">
        <f t="shared" si="5"/>
        <v>90883</v>
      </c>
    </row>
    <row r="38" spans="1:13" s="372" customFormat="1" ht="17.25">
      <c r="A38" s="393" t="s">
        <v>623</v>
      </c>
      <c r="B38" s="392" t="s">
        <v>622</v>
      </c>
      <c r="C38" s="395" t="s">
        <v>621</v>
      </c>
      <c r="D38" s="391">
        <v>2100000</v>
      </c>
      <c r="E38" s="391">
        <f t="shared" ref="E38:E69" si="6">ROUND(D38/$E$5,0)</f>
        <v>9292</v>
      </c>
      <c r="F38" s="390">
        <f t="shared" ref="F38:F69" si="7">E38*$F$5</f>
        <v>74336</v>
      </c>
      <c r="G38" s="394"/>
      <c r="H38" s="386">
        <f t="shared" ref="H38:H69" si="8">E38*$H$5*G38</f>
        <v>0</v>
      </c>
      <c r="I38" s="387"/>
      <c r="J38" s="386">
        <f t="shared" ref="J38:J69" si="9">F38*$J$5*I38</f>
        <v>0</v>
      </c>
      <c r="K38" s="387">
        <v>4</v>
      </c>
      <c r="L38" s="386">
        <f t="shared" ref="L38:L69" si="10">E38*$L$5*K38</f>
        <v>37168</v>
      </c>
      <c r="M38" s="385">
        <f t="shared" ref="M38:M69" si="11">H38+J38+L38</f>
        <v>37168</v>
      </c>
    </row>
    <row r="39" spans="1:13" s="372" customFormat="1" ht="17.25">
      <c r="A39" s="393" t="s">
        <v>620</v>
      </c>
      <c r="B39" s="394" t="s">
        <v>619</v>
      </c>
      <c r="C39" s="395" t="s">
        <v>618</v>
      </c>
      <c r="D39" s="391">
        <v>1450000</v>
      </c>
      <c r="E39" s="391">
        <f t="shared" si="6"/>
        <v>6416</v>
      </c>
      <c r="F39" s="390">
        <f t="shared" si="7"/>
        <v>51328</v>
      </c>
      <c r="G39" s="394"/>
      <c r="H39" s="386">
        <f t="shared" si="8"/>
        <v>0</v>
      </c>
      <c r="I39" s="387">
        <v>2</v>
      </c>
      <c r="J39" s="386">
        <f t="shared" si="9"/>
        <v>153984</v>
      </c>
      <c r="K39" s="387"/>
      <c r="L39" s="386">
        <f t="shared" si="10"/>
        <v>0</v>
      </c>
      <c r="M39" s="385">
        <f t="shared" si="11"/>
        <v>153984</v>
      </c>
    </row>
    <row r="40" spans="1:13" s="372" customFormat="1" ht="16.5">
      <c r="A40" s="393" t="s">
        <v>617</v>
      </c>
      <c r="B40" s="394" t="s">
        <v>616</v>
      </c>
      <c r="C40" s="394" t="s">
        <v>615</v>
      </c>
      <c r="D40" s="391">
        <v>1580000</v>
      </c>
      <c r="E40" s="391">
        <f t="shared" si="6"/>
        <v>6991</v>
      </c>
      <c r="F40" s="390">
        <f t="shared" si="7"/>
        <v>55928</v>
      </c>
      <c r="G40" s="394">
        <v>2</v>
      </c>
      <c r="H40" s="386">
        <f t="shared" si="8"/>
        <v>6991</v>
      </c>
      <c r="I40" s="387">
        <v>1</v>
      </c>
      <c r="J40" s="386">
        <f t="shared" si="9"/>
        <v>83892</v>
      </c>
      <c r="K40" s="387">
        <v>1</v>
      </c>
      <c r="L40" s="386">
        <f t="shared" si="10"/>
        <v>6991</v>
      </c>
      <c r="M40" s="385">
        <f t="shared" si="11"/>
        <v>97874</v>
      </c>
    </row>
    <row r="41" spans="1:13" s="372" customFormat="1" ht="16.5">
      <c r="A41" s="393" t="s">
        <v>614</v>
      </c>
      <c r="B41" s="394" t="s">
        <v>613</v>
      </c>
      <c r="C41" s="394" t="s">
        <v>587</v>
      </c>
      <c r="D41" s="391">
        <v>2100000</v>
      </c>
      <c r="E41" s="391">
        <f t="shared" si="6"/>
        <v>9292</v>
      </c>
      <c r="F41" s="390">
        <f t="shared" si="7"/>
        <v>74336</v>
      </c>
      <c r="G41" s="394"/>
      <c r="H41" s="386">
        <f t="shared" si="8"/>
        <v>0</v>
      </c>
      <c r="I41" s="387"/>
      <c r="J41" s="386">
        <f t="shared" si="9"/>
        <v>0</v>
      </c>
      <c r="K41" s="387">
        <v>1</v>
      </c>
      <c r="L41" s="386">
        <f t="shared" si="10"/>
        <v>9292</v>
      </c>
      <c r="M41" s="385">
        <f t="shared" si="11"/>
        <v>9292</v>
      </c>
    </row>
    <row r="42" spans="1:13" s="372" customFormat="1" ht="16.5">
      <c r="A42" s="393" t="s">
        <v>612</v>
      </c>
      <c r="B42" s="394" t="s">
        <v>611</v>
      </c>
      <c r="C42" s="394" t="s">
        <v>593</v>
      </c>
      <c r="D42" s="391">
        <v>1200000</v>
      </c>
      <c r="E42" s="391">
        <f t="shared" si="6"/>
        <v>5310</v>
      </c>
      <c r="F42" s="390">
        <f t="shared" si="7"/>
        <v>42480</v>
      </c>
      <c r="G42" s="394">
        <v>4</v>
      </c>
      <c r="H42" s="386">
        <f t="shared" si="8"/>
        <v>10620</v>
      </c>
      <c r="I42" s="387">
        <v>3</v>
      </c>
      <c r="J42" s="386">
        <f t="shared" si="9"/>
        <v>191160</v>
      </c>
      <c r="K42" s="387"/>
      <c r="L42" s="386">
        <f t="shared" si="10"/>
        <v>0</v>
      </c>
      <c r="M42" s="385">
        <f t="shared" si="11"/>
        <v>201780</v>
      </c>
    </row>
    <row r="43" spans="1:13" s="372" customFormat="1" ht="16.5">
      <c r="A43" s="393" t="s">
        <v>610</v>
      </c>
      <c r="B43" s="394" t="s">
        <v>609</v>
      </c>
      <c r="C43" s="394" t="s">
        <v>590</v>
      </c>
      <c r="D43" s="391">
        <v>1200000</v>
      </c>
      <c r="E43" s="391">
        <f t="shared" si="6"/>
        <v>5310</v>
      </c>
      <c r="F43" s="390">
        <f t="shared" si="7"/>
        <v>42480</v>
      </c>
      <c r="G43" s="394"/>
      <c r="H43" s="386">
        <f t="shared" si="8"/>
        <v>0</v>
      </c>
      <c r="I43" s="387">
        <v>4</v>
      </c>
      <c r="J43" s="386">
        <f t="shared" si="9"/>
        <v>254880</v>
      </c>
      <c r="K43" s="387"/>
      <c r="L43" s="386">
        <f t="shared" si="10"/>
        <v>0</v>
      </c>
      <c r="M43" s="385">
        <f t="shared" si="11"/>
        <v>254880</v>
      </c>
    </row>
    <row r="44" spans="1:13" s="372" customFormat="1" ht="17.25">
      <c r="A44" s="393" t="s">
        <v>608</v>
      </c>
      <c r="B44" s="394" t="s">
        <v>607</v>
      </c>
      <c r="C44" s="392" t="s">
        <v>599</v>
      </c>
      <c r="D44" s="391">
        <v>1850000</v>
      </c>
      <c r="E44" s="391">
        <f t="shared" si="6"/>
        <v>8186</v>
      </c>
      <c r="F44" s="390">
        <f t="shared" si="7"/>
        <v>65488</v>
      </c>
      <c r="G44" s="394"/>
      <c r="H44" s="386">
        <f t="shared" si="8"/>
        <v>0</v>
      </c>
      <c r="I44" s="387"/>
      <c r="J44" s="386">
        <f t="shared" si="9"/>
        <v>0</v>
      </c>
      <c r="K44" s="387">
        <v>2</v>
      </c>
      <c r="L44" s="386">
        <f t="shared" si="10"/>
        <v>16372</v>
      </c>
      <c r="M44" s="385">
        <f t="shared" si="11"/>
        <v>16372</v>
      </c>
    </row>
    <row r="45" spans="1:13" s="372" customFormat="1" ht="17.25">
      <c r="A45" s="393" t="s">
        <v>606</v>
      </c>
      <c r="B45" s="394" t="s">
        <v>605</v>
      </c>
      <c r="C45" s="392" t="s">
        <v>604</v>
      </c>
      <c r="D45" s="391">
        <v>2100000</v>
      </c>
      <c r="E45" s="391">
        <f t="shared" si="6"/>
        <v>9292</v>
      </c>
      <c r="F45" s="390">
        <f t="shared" si="7"/>
        <v>74336</v>
      </c>
      <c r="G45" s="394">
        <v>2</v>
      </c>
      <c r="H45" s="386">
        <f t="shared" si="8"/>
        <v>9292</v>
      </c>
      <c r="I45" s="387">
        <v>5</v>
      </c>
      <c r="J45" s="386">
        <f t="shared" si="9"/>
        <v>557520</v>
      </c>
      <c r="K45" s="387">
        <v>2</v>
      </c>
      <c r="L45" s="386">
        <f t="shared" si="10"/>
        <v>18584</v>
      </c>
      <c r="M45" s="385">
        <f t="shared" si="11"/>
        <v>585396</v>
      </c>
    </row>
    <row r="46" spans="1:13" s="372" customFormat="1" ht="17.25">
      <c r="A46" s="393" t="s">
        <v>603</v>
      </c>
      <c r="B46" s="394" t="s">
        <v>602</v>
      </c>
      <c r="C46" s="392" t="s">
        <v>599</v>
      </c>
      <c r="D46" s="391">
        <v>1580000</v>
      </c>
      <c r="E46" s="391">
        <f t="shared" si="6"/>
        <v>6991</v>
      </c>
      <c r="F46" s="390">
        <f t="shared" si="7"/>
        <v>55928</v>
      </c>
      <c r="G46" s="394">
        <v>1</v>
      </c>
      <c r="H46" s="386">
        <f t="shared" si="8"/>
        <v>3495.5</v>
      </c>
      <c r="I46" s="388"/>
      <c r="J46" s="386">
        <f t="shared" si="9"/>
        <v>0</v>
      </c>
      <c r="K46" s="387"/>
      <c r="L46" s="386">
        <f t="shared" si="10"/>
        <v>0</v>
      </c>
      <c r="M46" s="385">
        <f t="shared" si="11"/>
        <v>3495.5</v>
      </c>
    </row>
    <row r="47" spans="1:13" s="372" customFormat="1" ht="17.25">
      <c r="A47" s="393" t="s">
        <v>601</v>
      </c>
      <c r="B47" s="394" t="s">
        <v>600</v>
      </c>
      <c r="C47" s="392" t="s">
        <v>599</v>
      </c>
      <c r="D47" s="391">
        <v>2100000</v>
      </c>
      <c r="E47" s="391">
        <f t="shared" si="6"/>
        <v>9292</v>
      </c>
      <c r="F47" s="390">
        <f t="shared" si="7"/>
        <v>74336</v>
      </c>
      <c r="G47" s="394"/>
      <c r="H47" s="386">
        <f t="shared" si="8"/>
        <v>0</v>
      </c>
      <c r="I47" s="388"/>
      <c r="J47" s="386">
        <f t="shared" si="9"/>
        <v>0</v>
      </c>
      <c r="K47" s="387"/>
      <c r="L47" s="386">
        <f t="shared" si="10"/>
        <v>0</v>
      </c>
      <c r="M47" s="385">
        <f t="shared" si="11"/>
        <v>0</v>
      </c>
    </row>
    <row r="48" spans="1:13" s="372" customFormat="1" ht="17.25">
      <c r="A48" s="393" t="s">
        <v>598</v>
      </c>
      <c r="B48" s="394" t="s">
        <v>597</v>
      </c>
      <c r="C48" s="392" t="s">
        <v>596</v>
      </c>
      <c r="D48" s="391">
        <v>1200000</v>
      </c>
      <c r="E48" s="391">
        <f t="shared" si="6"/>
        <v>5310</v>
      </c>
      <c r="F48" s="390">
        <f t="shared" si="7"/>
        <v>42480</v>
      </c>
      <c r="G48" s="394">
        <v>3</v>
      </c>
      <c r="H48" s="386">
        <f t="shared" si="8"/>
        <v>7965</v>
      </c>
      <c r="I48" s="387">
        <v>1</v>
      </c>
      <c r="J48" s="386">
        <f t="shared" si="9"/>
        <v>63720</v>
      </c>
      <c r="K48" s="387">
        <v>4</v>
      </c>
      <c r="L48" s="386">
        <f t="shared" si="10"/>
        <v>21240</v>
      </c>
      <c r="M48" s="385">
        <f t="shared" si="11"/>
        <v>92925</v>
      </c>
    </row>
    <row r="49" spans="1:13" s="372" customFormat="1" ht="17.25">
      <c r="A49" s="393" t="s">
        <v>595</v>
      </c>
      <c r="B49" s="394" t="s">
        <v>594</v>
      </c>
      <c r="C49" s="392" t="s">
        <v>593</v>
      </c>
      <c r="D49" s="391">
        <v>1850000</v>
      </c>
      <c r="E49" s="391">
        <f t="shared" si="6"/>
        <v>8186</v>
      </c>
      <c r="F49" s="390">
        <f t="shared" si="7"/>
        <v>65488</v>
      </c>
      <c r="G49" s="394">
        <v>3</v>
      </c>
      <c r="H49" s="386">
        <f t="shared" si="8"/>
        <v>12279</v>
      </c>
      <c r="I49" s="387"/>
      <c r="J49" s="386">
        <f t="shared" si="9"/>
        <v>0</v>
      </c>
      <c r="K49" s="387">
        <v>3</v>
      </c>
      <c r="L49" s="386">
        <f t="shared" si="10"/>
        <v>24558</v>
      </c>
      <c r="M49" s="385">
        <f t="shared" si="11"/>
        <v>36837</v>
      </c>
    </row>
    <row r="50" spans="1:13" s="372" customFormat="1" ht="17.25">
      <c r="A50" s="393" t="s">
        <v>592</v>
      </c>
      <c r="B50" s="394" t="s">
        <v>591</v>
      </c>
      <c r="C50" s="392" t="s">
        <v>590</v>
      </c>
      <c r="D50" s="391">
        <v>1580000</v>
      </c>
      <c r="E50" s="391">
        <f t="shared" si="6"/>
        <v>6991</v>
      </c>
      <c r="F50" s="390">
        <f t="shared" si="7"/>
        <v>55928</v>
      </c>
      <c r="G50" s="394"/>
      <c r="H50" s="386">
        <f t="shared" si="8"/>
        <v>0</v>
      </c>
      <c r="I50" s="387">
        <v>3</v>
      </c>
      <c r="J50" s="386">
        <f t="shared" si="9"/>
        <v>251676</v>
      </c>
      <c r="K50" s="387"/>
      <c r="L50" s="386">
        <f t="shared" si="10"/>
        <v>0</v>
      </c>
      <c r="M50" s="385">
        <f t="shared" si="11"/>
        <v>251676</v>
      </c>
    </row>
    <row r="51" spans="1:13" s="372" customFormat="1" ht="17.25">
      <c r="A51" s="393" t="s">
        <v>589</v>
      </c>
      <c r="B51" s="394" t="s">
        <v>588</v>
      </c>
      <c r="C51" s="392" t="s">
        <v>587</v>
      </c>
      <c r="D51" s="391">
        <v>2100000</v>
      </c>
      <c r="E51" s="391">
        <f t="shared" si="6"/>
        <v>9292</v>
      </c>
      <c r="F51" s="390">
        <f t="shared" si="7"/>
        <v>74336</v>
      </c>
      <c r="G51" s="394">
        <v>3</v>
      </c>
      <c r="H51" s="386">
        <f t="shared" si="8"/>
        <v>13938</v>
      </c>
      <c r="I51" s="387"/>
      <c r="J51" s="386">
        <f t="shared" si="9"/>
        <v>0</v>
      </c>
      <c r="K51" s="387">
        <v>1</v>
      </c>
      <c r="L51" s="386">
        <f t="shared" si="10"/>
        <v>9292</v>
      </c>
      <c r="M51" s="385">
        <f t="shared" si="11"/>
        <v>23230</v>
      </c>
    </row>
    <row r="52" spans="1:13" s="372" customFormat="1" ht="17.25">
      <c r="A52" s="393" t="s">
        <v>586</v>
      </c>
      <c r="B52" s="394" t="s">
        <v>585</v>
      </c>
      <c r="C52" s="392" t="s">
        <v>582</v>
      </c>
      <c r="D52" s="391">
        <v>1450000</v>
      </c>
      <c r="E52" s="391">
        <f t="shared" si="6"/>
        <v>6416</v>
      </c>
      <c r="F52" s="390">
        <f t="shared" si="7"/>
        <v>51328</v>
      </c>
      <c r="G52" s="394">
        <v>1</v>
      </c>
      <c r="H52" s="386">
        <f t="shared" si="8"/>
        <v>3208</v>
      </c>
      <c r="I52" s="387">
        <v>5</v>
      </c>
      <c r="J52" s="386">
        <f t="shared" si="9"/>
        <v>384960</v>
      </c>
      <c r="K52" s="387">
        <v>2</v>
      </c>
      <c r="L52" s="386">
        <f t="shared" si="10"/>
        <v>12832</v>
      </c>
      <c r="M52" s="385">
        <f t="shared" si="11"/>
        <v>401000</v>
      </c>
    </row>
    <row r="53" spans="1:13" s="372" customFormat="1" ht="17.25">
      <c r="A53" s="393" t="s">
        <v>584</v>
      </c>
      <c r="B53" s="394" t="s">
        <v>583</v>
      </c>
      <c r="C53" s="392" t="s">
        <v>582</v>
      </c>
      <c r="D53" s="391">
        <v>1580000</v>
      </c>
      <c r="E53" s="391">
        <f t="shared" si="6"/>
        <v>6991</v>
      </c>
      <c r="F53" s="390">
        <f t="shared" si="7"/>
        <v>55928</v>
      </c>
      <c r="G53" s="394">
        <v>4</v>
      </c>
      <c r="H53" s="386">
        <f t="shared" si="8"/>
        <v>13982</v>
      </c>
      <c r="I53" s="387"/>
      <c r="J53" s="386">
        <f t="shared" si="9"/>
        <v>0</v>
      </c>
      <c r="K53" s="387">
        <v>2</v>
      </c>
      <c r="L53" s="386">
        <f t="shared" si="10"/>
        <v>13982</v>
      </c>
      <c r="M53" s="385">
        <f t="shared" si="11"/>
        <v>27964</v>
      </c>
    </row>
    <row r="54" spans="1:13" s="372" customFormat="1" ht="17.25">
      <c r="A54" s="393" t="s">
        <v>581</v>
      </c>
      <c r="B54" s="394" t="s">
        <v>580</v>
      </c>
      <c r="C54" s="392" t="s">
        <v>579</v>
      </c>
      <c r="D54" s="391">
        <v>2100000</v>
      </c>
      <c r="E54" s="391">
        <f t="shared" si="6"/>
        <v>9292</v>
      </c>
      <c r="F54" s="390">
        <f t="shared" si="7"/>
        <v>74336</v>
      </c>
      <c r="G54" s="394">
        <v>2</v>
      </c>
      <c r="H54" s="386">
        <f t="shared" si="8"/>
        <v>9292</v>
      </c>
      <c r="I54" s="387">
        <v>1</v>
      </c>
      <c r="J54" s="386">
        <f t="shared" si="9"/>
        <v>111504</v>
      </c>
      <c r="K54" s="388"/>
      <c r="L54" s="386">
        <f t="shared" si="10"/>
        <v>0</v>
      </c>
      <c r="M54" s="385">
        <f t="shared" si="11"/>
        <v>120796</v>
      </c>
    </row>
    <row r="55" spans="1:13" s="372" customFormat="1" ht="17.25">
      <c r="A55" s="393" t="s">
        <v>578</v>
      </c>
      <c r="B55" s="394" t="s">
        <v>577</v>
      </c>
      <c r="C55" s="392" t="s">
        <v>576</v>
      </c>
      <c r="D55" s="391">
        <v>1200000</v>
      </c>
      <c r="E55" s="391">
        <f t="shared" si="6"/>
        <v>5310</v>
      </c>
      <c r="F55" s="390">
        <f t="shared" si="7"/>
        <v>42480</v>
      </c>
      <c r="G55" s="394"/>
      <c r="H55" s="386">
        <f t="shared" si="8"/>
        <v>0</v>
      </c>
      <c r="I55" s="387"/>
      <c r="J55" s="386">
        <f t="shared" si="9"/>
        <v>0</v>
      </c>
      <c r="K55" s="388"/>
      <c r="L55" s="386">
        <f t="shared" si="10"/>
        <v>0</v>
      </c>
      <c r="M55" s="385">
        <f t="shared" si="11"/>
        <v>0</v>
      </c>
    </row>
    <row r="56" spans="1:13" s="372" customFormat="1" ht="17.25">
      <c r="A56" s="393" t="s">
        <v>575</v>
      </c>
      <c r="B56" s="394" t="s">
        <v>574</v>
      </c>
      <c r="C56" s="392" t="s">
        <v>573</v>
      </c>
      <c r="D56" s="391">
        <v>1200000</v>
      </c>
      <c r="E56" s="391">
        <f t="shared" si="6"/>
        <v>5310</v>
      </c>
      <c r="F56" s="390">
        <f t="shared" si="7"/>
        <v>42480</v>
      </c>
      <c r="G56" s="394"/>
      <c r="H56" s="386">
        <f t="shared" si="8"/>
        <v>0</v>
      </c>
      <c r="I56" s="387">
        <v>2</v>
      </c>
      <c r="J56" s="386">
        <f t="shared" si="9"/>
        <v>127440</v>
      </c>
      <c r="K56" s="388"/>
      <c r="L56" s="386">
        <f t="shared" si="10"/>
        <v>0</v>
      </c>
      <c r="M56" s="385">
        <f t="shared" si="11"/>
        <v>127440</v>
      </c>
    </row>
    <row r="57" spans="1:13" s="372" customFormat="1" ht="17.25">
      <c r="A57" s="393" t="s">
        <v>572</v>
      </c>
      <c r="B57" s="394" t="s">
        <v>571</v>
      </c>
      <c r="C57" s="392" t="s">
        <v>570</v>
      </c>
      <c r="D57" s="391">
        <v>1850000</v>
      </c>
      <c r="E57" s="391">
        <f t="shared" si="6"/>
        <v>8186</v>
      </c>
      <c r="F57" s="390">
        <f t="shared" si="7"/>
        <v>65488</v>
      </c>
      <c r="G57" s="394">
        <v>2</v>
      </c>
      <c r="H57" s="386">
        <f t="shared" si="8"/>
        <v>8186</v>
      </c>
      <c r="I57" s="387">
        <v>1</v>
      </c>
      <c r="J57" s="386">
        <f t="shared" si="9"/>
        <v>98232</v>
      </c>
      <c r="K57" s="388"/>
      <c r="L57" s="386">
        <f t="shared" si="10"/>
        <v>0</v>
      </c>
      <c r="M57" s="385">
        <f t="shared" si="11"/>
        <v>106418</v>
      </c>
    </row>
    <row r="58" spans="1:13" s="372" customFormat="1" ht="17.25">
      <c r="A58" s="393" t="s">
        <v>569</v>
      </c>
      <c r="B58" s="389" t="s">
        <v>568</v>
      </c>
      <c r="C58" s="392" t="s">
        <v>567</v>
      </c>
      <c r="D58" s="391">
        <v>2100000</v>
      </c>
      <c r="E58" s="391">
        <f t="shared" si="6"/>
        <v>9292</v>
      </c>
      <c r="F58" s="390">
        <f t="shared" si="7"/>
        <v>74336</v>
      </c>
      <c r="G58" s="394"/>
      <c r="H58" s="386">
        <f t="shared" si="8"/>
        <v>0</v>
      </c>
      <c r="I58" s="387"/>
      <c r="J58" s="386">
        <f t="shared" si="9"/>
        <v>0</v>
      </c>
      <c r="K58" s="388"/>
      <c r="L58" s="386">
        <f t="shared" si="10"/>
        <v>0</v>
      </c>
      <c r="M58" s="385">
        <f t="shared" si="11"/>
        <v>0</v>
      </c>
    </row>
    <row r="59" spans="1:13" s="372" customFormat="1" ht="17.25">
      <c r="A59" s="393" t="s">
        <v>566</v>
      </c>
      <c r="B59" s="394" t="s">
        <v>565</v>
      </c>
      <c r="C59" s="395" t="s">
        <v>564</v>
      </c>
      <c r="D59" s="391">
        <v>1580000</v>
      </c>
      <c r="E59" s="391">
        <f t="shared" si="6"/>
        <v>6991</v>
      </c>
      <c r="F59" s="390">
        <f t="shared" si="7"/>
        <v>55928</v>
      </c>
      <c r="G59" s="394"/>
      <c r="H59" s="386">
        <f t="shared" si="8"/>
        <v>0</v>
      </c>
      <c r="I59" s="387">
        <v>3</v>
      </c>
      <c r="J59" s="386">
        <f t="shared" si="9"/>
        <v>251676</v>
      </c>
      <c r="K59" s="388"/>
      <c r="L59" s="386">
        <f t="shared" si="10"/>
        <v>0</v>
      </c>
      <c r="M59" s="385">
        <f t="shared" si="11"/>
        <v>251676</v>
      </c>
    </row>
    <row r="60" spans="1:13" s="372" customFormat="1" ht="17.25">
      <c r="A60" s="393" t="s">
        <v>563</v>
      </c>
      <c r="B60" s="394" t="s">
        <v>562</v>
      </c>
      <c r="C60" s="395" t="s">
        <v>561</v>
      </c>
      <c r="D60" s="391">
        <v>2100000</v>
      </c>
      <c r="E60" s="391">
        <f t="shared" si="6"/>
        <v>9292</v>
      </c>
      <c r="F60" s="390">
        <f t="shared" si="7"/>
        <v>74336</v>
      </c>
      <c r="G60" s="394">
        <v>3</v>
      </c>
      <c r="H60" s="386">
        <f t="shared" si="8"/>
        <v>13938</v>
      </c>
      <c r="I60" s="387">
        <v>4</v>
      </c>
      <c r="J60" s="386">
        <f t="shared" si="9"/>
        <v>446016</v>
      </c>
      <c r="K60" s="387">
        <v>3</v>
      </c>
      <c r="L60" s="386">
        <f t="shared" si="10"/>
        <v>27876</v>
      </c>
      <c r="M60" s="385">
        <f t="shared" si="11"/>
        <v>487830</v>
      </c>
    </row>
    <row r="61" spans="1:13" s="372" customFormat="1" ht="16.5">
      <c r="A61" s="393" t="s">
        <v>560</v>
      </c>
      <c r="B61" s="394" t="s">
        <v>559</v>
      </c>
      <c r="C61" s="394" t="s">
        <v>34</v>
      </c>
      <c r="D61" s="391">
        <v>1200000</v>
      </c>
      <c r="E61" s="391">
        <f t="shared" si="6"/>
        <v>5310</v>
      </c>
      <c r="F61" s="390">
        <f t="shared" si="7"/>
        <v>42480</v>
      </c>
      <c r="G61" s="394">
        <v>2</v>
      </c>
      <c r="H61" s="386">
        <f t="shared" si="8"/>
        <v>5310</v>
      </c>
      <c r="I61" s="387"/>
      <c r="J61" s="386">
        <f t="shared" si="9"/>
        <v>0</v>
      </c>
      <c r="K61" s="387">
        <v>1</v>
      </c>
      <c r="L61" s="386">
        <f t="shared" si="10"/>
        <v>5310</v>
      </c>
      <c r="M61" s="385">
        <f t="shared" si="11"/>
        <v>10620</v>
      </c>
    </row>
    <row r="62" spans="1:13" s="372" customFormat="1" ht="16.5">
      <c r="A62" s="393" t="s">
        <v>558</v>
      </c>
      <c r="B62" s="394" t="s">
        <v>557</v>
      </c>
      <c r="C62" s="394" t="s">
        <v>523</v>
      </c>
      <c r="D62" s="391">
        <v>1850000</v>
      </c>
      <c r="E62" s="391">
        <f t="shared" si="6"/>
        <v>8186</v>
      </c>
      <c r="F62" s="390">
        <f t="shared" si="7"/>
        <v>65488</v>
      </c>
      <c r="G62" s="394"/>
      <c r="H62" s="386">
        <f t="shared" si="8"/>
        <v>0</v>
      </c>
      <c r="I62" s="387">
        <v>5</v>
      </c>
      <c r="J62" s="386">
        <f t="shared" si="9"/>
        <v>491160</v>
      </c>
      <c r="K62" s="387"/>
      <c r="L62" s="386">
        <f t="shared" si="10"/>
        <v>0</v>
      </c>
      <c r="M62" s="385">
        <f t="shared" si="11"/>
        <v>491160</v>
      </c>
    </row>
    <row r="63" spans="1:13" s="372" customFormat="1" ht="16.5">
      <c r="A63" s="393" t="s">
        <v>556</v>
      </c>
      <c r="B63" s="394" t="s">
        <v>555</v>
      </c>
      <c r="C63" s="394" t="s">
        <v>499</v>
      </c>
      <c r="D63" s="391">
        <v>1580000</v>
      </c>
      <c r="E63" s="391">
        <f t="shared" si="6"/>
        <v>6991</v>
      </c>
      <c r="F63" s="390">
        <f t="shared" si="7"/>
        <v>55928</v>
      </c>
      <c r="G63" s="394"/>
      <c r="H63" s="386">
        <f t="shared" si="8"/>
        <v>0</v>
      </c>
      <c r="I63" s="388"/>
      <c r="J63" s="386">
        <f t="shared" si="9"/>
        <v>0</v>
      </c>
      <c r="K63" s="387">
        <v>2</v>
      </c>
      <c r="L63" s="386">
        <f t="shared" si="10"/>
        <v>13982</v>
      </c>
      <c r="M63" s="385">
        <f t="shared" si="11"/>
        <v>13982</v>
      </c>
    </row>
    <row r="64" spans="1:13" s="372" customFormat="1" ht="17.25">
      <c r="A64" s="393" t="s">
        <v>554</v>
      </c>
      <c r="B64" s="394" t="s">
        <v>553</v>
      </c>
      <c r="C64" s="392" t="s">
        <v>533</v>
      </c>
      <c r="D64" s="391">
        <v>2100000</v>
      </c>
      <c r="E64" s="391">
        <f t="shared" si="6"/>
        <v>9292</v>
      </c>
      <c r="F64" s="390">
        <f t="shared" si="7"/>
        <v>74336</v>
      </c>
      <c r="G64" s="394">
        <v>2</v>
      </c>
      <c r="H64" s="386">
        <f t="shared" si="8"/>
        <v>9292</v>
      </c>
      <c r="I64" s="388">
        <v>3</v>
      </c>
      <c r="J64" s="386">
        <f t="shared" si="9"/>
        <v>334512</v>
      </c>
      <c r="K64" s="387"/>
      <c r="L64" s="386">
        <f t="shared" si="10"/>
        <v>0</v>
      </c>
      <c r="M64" s="385">
        <f t="shared" si="11"/>
        <v>343804</v>
      </c>
    </row>
    <row r="65" spans="1:13" s="372" customFormat="1" ht="17.25">
      <c r="A65" s="393" t="s">
        <v>552</v>
      </c>
      <c r="B65" s="394" t="s">
        <v>551</v>
      </c>
      <c r="C65" s="392" t="s">
        <v>499</v>
      </c>
      <c r="D65" s="391">
        <v>1450000</v>
      </c>
      <c r="E65" s="391">
        <f t="shared" si="6"/>
        <v>6416</v>
      </c>
      <c r="F65" s="390">
        <f t="shared" si="7"/>
        <v>51328</v>
      </c>
      <c r="G65" s="394"/>
      <c r="H65" s="386">
        <f t="shared" si="8"/>
        <v>0</v>
      </c>
      <c r="I65" s="388"/>
      <c r="J65" s="386">
        <f t="shared" si="9"/>
        <v>0</v>
      </c>
      <c r="K65" s="387">
        <v>4</v>
      </c>
      <c r="L65" s="386">
        <f t="shared" si="10"/>
        <v>25664</v>
      </c>
      <c r="M65" s="385">
        <f t="shared" si="11"/>
        <v>25664</v>
      </c>
    </row>
    <row r="66" spans="1:13" s="372" customFormat="1" ht="17.25">
      <c r="A66" s="393" t="s">
        <v>550</v>
      </c>
      <c r="B66" s="394" t="s">
        <v>549</v>
      </c>
      <c r="C66" s="392" t="s">
        <v>499</v>
      </c>
      <c r="D66" s="391">
        <v>1580000</v>
      </c>
      <c r="E66" s="391">
        <f t="shared" si="6"/>
        <v>6991</v>
      </c>
      <c r="F66" s="390">
        <f t="shared" si="7"/>
        <v>55928</v>
      </c>
      <c r="G66" s="394">
        <v>4</v>
      </c>
      <c r="H66" s="386">
        <f t="shared" si="8"/>
        <v>13982</v>
      </c>
      <c r="I66" s="388"/>
      <c r="J66" s="386">
        <f t="shared" si="9"/>
        <v>0</v>
      </c>
      <c r="K66" s="387"/>
      <c r="L66" s="386">
        <f t="shared" si="10"/>
        <v>0</v>
      </c>
      <c r="M66" s="385">
        <f t="shared" si="11"/>
        <v>13982</v>
      </c>
    </row>
    <row r="67" spans="1:13" s="372" customFormat="1" ht="17.25">
      <c r="A67" s="393" t="s">
        <v>548</v>
      </c>
      <c r="B67" s="394" t="s">
        <v>547</v>
      </c>
      <c r="C67" s="392" t="s">
        <v>527</v>
      </c>
      <c r="D67" s="391">
        <v>2100000</v>
      </c>
      <c r="E67" s="391">
        <f t="shared" si="6"/>
        <v>9292</v>
      </c>
      <c r="F67" s="390">
        <f t="shared" si="7"/>
        <v>74336</v>
      </c>
      <c r="G67" s="394"/>
      <c r="H67" s="386">
        <f t="shared" si="8"/>
        <v>0</v>
      </c>
      <c r="I67" s="388"/>
      <c r="J67" s="386">
        <f t="shared" si="9"/>
        <v>0</v>
      </c>
      <c r="K67" s="387">
        <v>1</v>
      </c>
      <c r="L67" s="386">
        <f t="shared" si="10"/>
        <v>9292</v>
      </c>
      <c r="M67" s="385">
        <f t="shared" si="11"/>
        <v>9292</v>
      </c>
    </row>
    <row r="68" spans="1:13" s="372" customFormat="1" ht="17.25">
      <c r="A68" s="393" t="s">
        <v>546</v>
      </c>
      <c r="B68" s="394" t="s">
        <v>545</v>
      </c>
      <c r="C68" s="392" t="s">
        <v>34</v>
      </c>
      <c r="D68" s="391">
        <v>1200000</v>
      </c>
      <c r="E68" s="391">
        <f t="shared" si="6"/>
        <v>5310</v>
      </c>
      <c r="F68" s="390">
        <f t="shared" si="7"/>
        <v>42480</v>
      </c>
      <c r="G68" s="394"/>
      <c r="H68" s="386">
        <f t="shared" si="8"/>
        <v>0</v>
      </c>
      <c r="I68" s="387">
        <v>1</v>
      </c>
      <c r="J68" s="386">
        <f t="shared" si="9"/>
        <v>63720</v>
      </c>
      <c r="K68" s="387">
        <v>1</v>
      </c>
      <c r="L68" s="386">
        <f t="shared" si="10"/>
        <v>5310</v>
      </c>
      <c r="M68" s="385">
        <f t="shared" si="11"/>
        <v>69030</v>
      </c>
    </row>
    <row r="69" spans="1:13" s="372" customFormat="1" ht="16.5">
      <c r="A69" s="393" t="s">
        <v>544</v>
      </c>
      <c r="B69" s="394" t="s">
        <v>543</v>
      </c>
      <c r="C69" s="394" t="s">
        <v>499</v>
      </c>
      <c r="D69" s="391">
        <v>1200000</v>
      </c>
      <c r="E69" s="391">
        <f t="shared" si="6"/>
        <v>5310</v>
      </c>
      <c r="F69" s="390">
        <f t="shared" si="7"/>
        <v>42480</v>
      </c>
      <c r="G69" s="394">
        <v>2</v>
      </c>
      <c r="H69" s="386">
        <f t="shared" si="8"/>
        <v>5310</v>
      </c>
      <c r="I69" s="387"/>
      <c r="J69" s="386">
        <f t="shared" si="9"/>
        <v>0</v>
      </c>
      <c r="K69" s="387"/>
      <c r="L69" s="386">
        <f t="shared" si="10"/>
        <v>0</v>
      </c>
      <c r="M69" s="385">
        <f t="shared" si="11"/>
        <v>5310</v>
      </c>
    </row>
    <row r="70" spans="1:13" s="372" customFormat="1" ht="16.5">
      <c r="A70" s="393" t="s">
        <v>542</v>
      </c>
      <c r="B70" s="394" t="s">
        <v>541</v>
      </c>
      <c r="C70" s="394" t="s">
        <v>540</v>
      </c>
      <c r="D70" s="391">
        <v>1850000</v>
      </c>
      <c r="E70" s="391">
        <f t="shared" ref="E70:E89" si="12">ROUND(D70/$E$5,0)</f>
        <v>8186</v>
      </c>
      <c r="F70" s="390">
        <f t="shared" ref="F70:F89" si="13">E70*$F$5</f>
        <v>65488</v>
      </c>
      <c r="G70" s="394">
        <v>1</v>
      </c>
      <c r="H70" s="386">
        <f t="shared" ref="H70:H89" si="14">E70*$H$5*G70</f>
        <v>4093</v>
      </c>
      <c r="I70" s="387">
        <v>3</v>
      </c>
      <c r="J70" s="386">
        <f t="shared" ref="J70:J89" si="15">F70*$J$5*I70</f>
        <v>294696</v>
      </c>
      <c r="K70" s="387"/>
      <c r="L70" s="386">
        <f t="shared" ref="L70:L89" si="16">E70*$L$5*K70</f>
        <v>0</v>
      </c>
      <c r="M70" s="385">
        <f t="shared" ref="M70:M89" si="17">H70+J70+L70</f>
        <v>298789</v>
      </c>
    </row>
    <row r="71" spans="1:13" s="372" customFormat="1" ht="16.5">
      <c r="A71" s="393" t="s">
        <v>539</v>
      </c>
      <c r="B71" s="394" t="s">
        <v>538</v>
      </c>
      <c r="C71" s="394" t="s">
        <v>527</v>
      </c>
      <c r="D71" s="391">
        <v>2100000</v>
      </c>
      <c r="E71" s="391">
        <f t="shared" si="12"/>
        <v>9292</v>
      </c>
      <c r="F71" s="390">
        <f t="shared" si="13"/>
        <v>74336</v>
      </c>
      <c r="G71" s="394"/>
      <c r="H71" s="386">
        <f t="shared" si="14"/>
        <v>0</v>
      </c>
      <c r="I71" s="387"/>
      <c r="J71" s="386">
        <f t="shared" si="15"/>
        <v>0</v>
      </c>
      <c r="K71" s="387">
        <v>2</v>
      </c>
      <c r="L71" s="386">
        <f t="shared" si="16"/>
        <v>18584</v>
      </c>
      <c r="M71" s="385">
        <f t="shared" si="17"/>
        <v>18584</v>
      </c>
    </row>
    <row r="72" spans="1:13" s="372" customFormat="1" ht="17.25">
      <c r="A72" s="393" t="s">
        <v>537</v>
      </c>
      <c r="B72" s="394" t="s">
        <v>536</v>
      </c>
      <c r="C72" s="392" t="s">
        <v>499</v>
      </c>
      <c r="D72" s="391">
        <v>1580000</v>
      </c>
      <c r="E72" s="391">
        <f t="shared" si="12"/>
        <v>6991</v>
      </c>
      <c r="F72" s="390">
        <f t="shared" si="13"/>
        <v>55928</v>
      </c>
      <c r="G72" s="394">
        <v>3</v>
      </c>
      <c r="H72" s="386">
        <f t="shared" si="14"/>
        <v>10486.5</v>
      </c>
      <c r="I72" s="387">
        <v>5</v>
      </c>
      <c r="J72" s="386">
        <f t="shared" si="15"/>
        <v>419460</v>
      </c>
      <c r="K72" s="387">
        <v>2</v>
      </c>
      <c r="L72" s="386">
        <f t="shared" si="16"/>
        <v>13982</v>
      </c>
      <c r="M72" s="385">
        <f t="shared" si="17"/>
        <v>443928.5</v>
      </c>
    </row>
    <row r="73" spans="1:13" s="372" customFormat="1" ht="17.25">
      <c r="A73" s="393" t="s">
        <v>535</v>
      </c>
      <c r="B73" s="394" t="s">
        <v>534</v>
      </c>
      <c r="C73" s="392" t="s">
        <v>533</v>
      </c>
      <c r="D73" s="391">
        <v>2100000</v>
      </c>
      <c r="E73" s="391">
        <f t="shared" si="12"/>
        <v>9292</v>
      </c>
      <c r="F73" s="390">
        <f t="shared" si="13"/>
        <v>74336</v>
      </c>
      <c r="G73" s="394">
        <v>3</v>
      </c>
      <c r="H73" s="386">
        <f t="shared" si="14"/>
        <v>13938</v>
      </c>
      <c r="I73" s="387"/>
      <c r="J73" s="386">
        <f t="shared" si="15"/>
        <v>0</v>
      </c>
      <c r="K73" s="387"/>
      <c r="L73" s="386">
        <f t="shared" si="16"/>
        <v>0</v>
      </c>
      <c r="M73" s="385">
        <f t="shared" si="17"/>
        <v>13938</v>
      </c>
    </row>
    <row r="74" spans="1:13" s="372" customFormat="1" ht="17.25">
      <c r="A74" s="393" t="s">
        <v>532</v>
      </c>
      <c r="B74" s="394" t="s">
        <v>59</v>
      </c>
      <c r="C74" s="392" t="s">
        <v>499</v>
      </c>
      <c r="D74" s="391">
        <v>1200000</v>
      </c>
      <c r="E74" s="391">
        <f t="shared" si="12"/>
        <v>5310</v>
      </c>
      <c r="F74" s="390">
        <f t="shared" si="13"/>
        <v>42480</v>
      </c>
      <c r="G74" s="394"/>
      <c r="H74" s="386">
        <f t="shared" si="14"/>
        <v>0</v>
      </c>
      <c r="I74" s="387">
        <v>1</v>
      </c>
      <c r="J74" s="386">
        <f t="shared" si="15"/>
        <v>63720</v>
      </c>
      <c r="K74" s="387"/>
      <c r="L74" s="386">
        <f t="shared" si="16"/>
        <v>0</v>
      </c>
      <c r="M74" s="385">
        <f t="shared" si="17"/>
        <v>63720</v>
      </c>
    </row>
    <row r="75" spans="1:13" s="372" customFormat="1" ht="17.25">
      <c r="A75" s="393" t="s">
        <v>531</v>
      </c>
      <c r="B75" s="394" t="s">
        <v>530</v>
      </c>
      <c r="C75" s="392" t="s">
        <v>499</v>
      </c>
      <c r="D75" s="391">
        <v>1850000</v>
      </c>
      <c r="E75" s="391">
        <f t="shared" si="12"/>
        <v>8186</v>
      </c>
      <c r="F75" s="390">
        <f t="shared" si="13"/>
        <v>65488</v>
      </c>
      <c r="G75" s="394">
        <v>3</v>
      </c>
      <c r="H75" s="386">
        <f t="shared" si="14"/>
        <v>12279</v>
      </c>
      <c r="I75" s="387"/>
      <c r="J75" s="386">
        <f t="shared" si="15"/>
        <v>0</v>
      </c>
      <c r="K75" s="387">
        <v>4</v>
      </c>
      <c r="L75" s="386">
        <f t="shared" si="16"/>
        <v>32744</v>
      </c>
      <c r="M75" s="385">
        <f t="shared" si="17"/>
        <v>45023</v>
      </c>
    </row>
    <row r="76" spans="1:13" s="372" customFormat="1" ht="17.25">
      <c r="A76" s="393" t="s">
        <v>529</v>
      </c>
      <c r="B76" s="394" t="s">
        <v>528</v>
      </c>
      <c r="C76" s="392" t="s">
        <v>527</v>
      </c>
      <c r="D76" s="391">
        <v>1580000</v>
      </c>
      <c r="E76" s="391">
        <f t="shared" si="12"/>
        <v>6991</v>
      </c>
      <c r="F76" s="390">
        <f t="shared" si="13"/>
        <v>55928</v>
      </c>
      <c r="G76" s="394">
        <v>1</v>
      </c>
      <c r="H76" s="386">
        <f t="shared" si="14"/>
        <v>3495.5</v>
      </c>
      <c r="I76" s="387">
        <v>2</v>
      </c>
      <c r="J76" s="386">
        <f t="shared" si="15"/>
        <v>167784</v>
      </c>
      <c r="K76" s="387">
        <v>3</v>
      </c>
      <c r="L76" s="386">
        <f t="shared" si="16"/>
        <v>20973</v>
      </c>
      <c r="M76" s="385">
        <f t="shared" si="17"/>
        <v>192252.5</v>
      </c>
    </row>
    <row r="77" spans="1:13" s="372" customFormat="1" ht="17.25">
      <c r="A77" s="393" t="s">
        <v>526</v>
      </c>
      <c r="B77" s="394" t="s">
        <v>525</v>
      </c>
      <c r="C77" s="392" t="s">
        <v>34</v>
      </c>
      <c r="D77" s="391">
        <v>2100000</v>
      </c>
      <c r="E77" s="391">
        <f t="shared" si="12"/>
        <v>9292</v>
      </c>
      <c r="F77" s="390">
        <f t="shared" si="13"/>
        <v>74336</v>
      </c>
      <c r="G77" s="394">
        <v>4</v>
      </c>
      <c r="H77" s="386">
        <f t="shared" si="14"/>
        <v>18584</v>
      </c>
      <c r="I77" s="387">
        <v>1</v>
      </c>
      <c r="J77" s="386">
        <f t="shared" si="15"/>
        <v>111504</v>
      </c>
      <c r="K77" s="387"/>
      <c r="L77" s="386">
        <f t="shared" si="16"/>
        <v>0</v>
      </c>
      <c r="M77" s="385">
        <f t="shared" si="17"/>
        <v>130088</v>
      </c>
    </row>
    <row r="78" spans="1:13" s="372" customFormat="1" ht="17.25">
      <c r="A78" s="393" t="s">
        <v>524</v>
      </c>
      <c r="B78" s="394" t="s">
        <v>86</v>
      </c>
      <c r="C78" s="392" t="s">
        <v>523</v>
      </c>
      <c r="D78" s="391">
        <v>2300000</v>
      </c>
      <c r="E78" s="391">
        <f t="shared" si="12"/>
        <v>10177</v>
      </c>
      <c r="F78" s="390">
        <f t="shared" si="13"/>
        <v>81416</v>
      </c>
      <c r="G78" s="394">
        <v>2</v>
      </c>
      <c r="H78" s="386">
        <f t="shared" si="14"/>
        <v>10177</v>
      </c>
      <c r="I78" s="387"/>
      <c r="J78" s="386">
        <f t="shared" si="15"/>
        <v>0</v>
      </c>
      <c r="K78" s="387">
        <v>1</v>
      </c>
      <c r="L78" s="386">
        <f t="shared" si="16"/>
        <v>10177</v>
      </c>
      <c r="M78" s="385">
        <f t="shared" si="17"/>
        <v>20354</v>
      </c>
    </row>
    <row r="79" spans="1:13" s="372" customFormat="1" ht="17.25">
      <c r="A79" s="393" t="s">
        <v>522</v>
      </c>
      <c r="B79" s="389" t="s">
        <v>521</v>
      </c>
      <c r="C79" s="392" t="s">
        <v>520</v>
      </c>
      <c r="D79" s="391">
        <v>1580000</v>
      </c>
      <c r="E79" s="391">
        <f t="shared" si="12"/>
        <v>6991</v>
      </c>
      <c r="F79" s="390">
        <f t="shared" si="13"/>
        <v>55928</v>
      </c>
      <c r="G79" s="394"/>
      <c r="H79" s="386">
        <f t="shared" si="14"/>
        <v>0</v>
      </c>
      <c r="I79" s="387">
        <v>3</v>
      </c>
      <c r="J79" s="386">
        <f t="shared" si="15"/>
        <v>251676</v>
      </c>
      <c r="K79" s="387">
        <v>2</v>
      </c>
      <c r="L79" s="386">
        <f t="shared" si="16"/>
        <v>13982</v>
      </c>
      <c r="M79" s="385">
        <f t="shared" si="17"/>
        <v>265658</v>
      </c>
    </row>
    <row r="80" spans="1:13" s="372" customFormat="1" ht="17.25">
      <c r="A80" s="393" t="s">
        <v>519</v>
      </c>
      <c r="B80" s="394" t="s">
        <v>518</v>
      </c>
      <c r="C80" s="392" t="s">
        <v>505</v>
      </c>
      <c r="D80" s="391">
        <v>2100000</v>
      </c>
      <c r="E80" s="391">
        <f t="shared" si="12"/>
        <v>9292</v>
      </c>
      <c r="F80" s="390">
        <f t="shared" si="13"/>
        <v>74336</v>
      </c>
      <c r="G80" s="394"/>
      <c r="H80" s="386">
        <f t="shared" si="14"/>
        <v>0</v>
      </c>
      <c r="I80" s="387">
        <v>4</v>
      </c>
      <c r="J80" s="386">
        <f t="shared" si="15"/>
        <v>446016</v>
      </c>
      <c r="K80" s="387">
        <v>2</v>
      </c>
      <c r="L80" s="386">
        <f t="shared" si="16"/>
        <v>18584</v>
      </c>
      <c r="M80" s="385">
        <f t="shared" si="17"/>
        <v>464600</v>
      </c>
    </row>
    <row r="81" spans="1:13" s="372" customFormat="1" ht="17.25">
      <c r="A81" s="393" t="s">
        <v>517</v>
      </c>
      <c r="B81" s="394" t="s">
        <v>516</v>
      </c>
      <c r="C81" s="392" t="s">
        <v>505</v>
      </c>
      <c r="D81" s="391">
        <v>1200000</v>
      </c>
      <c r="E81" s="391">
        <f t="shared" si="12"/>
        <v>5310</v>
      </c>
      <c r="F81" s="390">
        <f t="shared" si="13"/>
        <v>42480</v>
      </c>
      <c r="G81" s="394">
        <v>2</v>
      </c>
      <c r="H81" s="386">
        <f t="shared" si="14"/>
        <v>5310</v>
      </c>
      <c r="I81" s="387"/>
      <c r="J81" s="386">
        <f t="shared" si="15"/>
        <v>0</v>
      </c>
      <c r="K81" s="388"/>
      <c r="L81" s="386">
        <f t="shared" si="16"/>
        <v>0</v>
      </c>
      <c r="M81" s="385">
        <f t="shared" si="17"/>
        <v>5310</v>
      </c>
    </row>
    <row r="82" spans="1:13" s="372" customFormat="1" ht="17.25">
      <c r="A82" s="393" t="s">
        <v>515</v>
      </c>
      <c r="B82" s="389" t="s">
        <v>514</v>
      </c>
      <c r="C82" s="392" t="s">
        <v>502</v>
      </c>
      <c r="D82" s="391">
        <v>1200000</v>
      </c>
      <c r="E82" s="391">
        <f t="shared" si="12"/>
        <v>5310</v>
      </c>
      <c r="F82" s="390">
        <f t="shared" si="13"/>
        <v>42480</v>
      </c>
      <c r="G82" s="394"/>
      <c r="H82" s="386">
        <f t="shared" si="14"/>
        <v>0</v>
      </c>
      <c r="I82" s="387">
        <v>5</v>
      </c>
      <c r="J82" s="386">
        <f t="shared" si="15"/>
        <v>318600</v>
      </c>
      <c r="K82" s="388"/>
      <c r="L82" s="386">
        <f t="shared" si="16"/>
        <v>0</v>
      </c>
      <c r="M82" s="385">
        <f t="shared" si="17"/>
        <v>318600</v>
      </c>
    </row>
    <row r="83" spans="1:13" s="372" customFormat="1" ht="17.25">
      <c r="A83" s="393" t="s">
        <v>513</v>
      </c>
      <c r="B83" s="394" t="s">
        <v>512</v>
      </c>
      <c r="C83" s="392" t="s">
        <v>499</v>
      </c>
      <c r="D83" s="391">
        <v>1850000</v>
      </c>
      <c r="E83" s="391">
        <f t="shared" si="12"/>
        <v>8186</v>
      </c>
      <c r="F83" s="390">
        <f t="shared" si="13"/>
        <v>65488</v>
      </c>
      <c r="G83" s="394"/>
      <c r="H83" s="386">
        <f t="shared" si="14"/>
        <v>0</v>
      </c>
      <c r="I83" s="388"/>
      <c r="J83" s="386">
        <f t="shared" si="15"/>
        <v>0</v>
      </c>
      <c r="K83" s="388"/>
      <c r="L83" s="386">
        <f t="shared" si="16"/>
        <v>0</v>
      </c>
      <c r="M83" s="385">
        <f t="shared" si="17"/>
        <v>0</v>
      </c>
    </row>
    <row r="84" spans="1:13" s="372" customFormat="1" ht="17.25">
      <c r="A84" s="393" t="s">
        <v>511</v>
      </c>
      <c r="B84" s="389" t="s">
        <v>510</v>
      </c>
      <c r="C84" s="392" t="s">
        <v>34</v>
      </c>
      <c r="D84" s="391">
        <v>2100000</v>
      </c>
      <c r="E84" s="391">
        <f t="shared" si="12"/>
        <v>9292</v>
      </c>
      <c r="F84" s="390">
        <f t="shared" si="13"/>
        <v>74336</v>
      </c>
      <c r="G84" s="394">
        <v>3</v>
      </c>
      <c r="H84" s="386">
        <f t="shared" si="14"/>
        <v>13938</v>
      </c>
      <c r="I84" s="388">
        <v>3</v>
      </c>
      <c r="J84" s="386">
        <f t="shared" si="15"/>
        <v>334512</v>
      </c>
      <c r="K84" s="388"/>
      <c r="L84" s="386">
        <f t="shared" si="16"/>
        <v>0</v>
      </c>
      <c r="M84" s="385">
        <f t="shared" si="17"/>
        <v>348450</v>
      </c>
    </row>
    <row r="85" spans="1:13" s="372" customFormat="1" ht="17.25">
      <c r="A85" s="393" t="s">
        <v>509</v>
      </c>
      <c r="B85" s="389" t="s">
        <v>508</v>
      </c>
      <c r="C85" s="392" t="s">
        <v>505</v>
      </c>
      <c r="D85" s="391">
        <v>1850000</v>
      </c>
      <c r="E85" s="391">
        <f t="shared" si="12"/>
        <v>8186</v>
      </c>
      <c r="F85" s="390">
        <f t="shared" si="13"/>
        <v>65488</v>
      </c>
      <c r="G85" s="394">
        <v>4</v>
      </c>
      <c r="H85" s="386">
        <f t="shared" si="14"/>
        <v>16372</v>
      </c>
      <c r="I85" s="387"/>
      <c r="J85" s="386">
        <f t="shared" si="15"/>
        <v>0</v>
      </c>
      <c r="K85" s="387">
        <v>4</v>
      </c>
      <c r="L85" s="386">
        <f t="shared" si="16"/>
        <v>32744</v>
      </c>
      <c r="M85" s="385">
        <f t="shared" si="17"/>
        <v>49116</v>
      </c>
    </row>
    <row r="86" spans="1:13" s="372" customFormat="1" ht="17.25">
      <c r="A86" s="393" t="s">
        <v>507</v>
      </c>
      <c r="B86" s="389" t="s">
        <v>506</v>
      </c>
      <c r="C86" s="392" t="s">
        <v>505</v>
      </c>
      <c r="D86" s="391">
        <v>1580000</v>
      </c>
      <c r="E86" s="391">
        <f t="shared" si="12"/>
        <v>6991</v>
      </c>
      <c r="F86" s="390">
        <f t="shared" si="13"/>
        <v>55928</v>
      </c>
      <c r="G86" s="389"/>
      <c r="H86" s="386">
        <f t="shared" si="14"/>
        <v>0</v>
      </c>
      <c r="I86" s="387">
        <v>5</v>
      </c>
      <c r="J86" s="386">
        <f t="shared" si="15"/>
        <v>419460</v>
      </c>
      <c r="K86" s="387">
        <v>3</v>
      </c>
      <c r="L86" s="386">
        <f t="shared" si="16"/>
        <v>20973</v>
      </c>
      <c r="M86" s="385">
        <f t="shared" si="17"/>
        <v>440433</v>
      </c>
    </row>
    <row r="87" spans="1:13" s="372" customFormat="1" ht="17.25">
      <c r="A87" s="393" t="s">
        <v>504</v>
      </c>
      <c r="B87" s="389" t="s">
        <v>503</v>
      </c>
      <c r="C87" s="392" t="s">
        <v>502</v>
      </c>
      <c r="D87" s="391">
        <v>2100000</v>
      </c>
      <c r="E87" s="391">
        <f t="shared" si="12"/>
        <v>9292</v>
      </c>
      <c r="F87" s="390">
        <f t="shared" si="13"/>
        <v>74336</v>
      </c>
      <c r="G87" s="389">
        <v>1</v>
      </c>
      <c r="H87" s="386">
        <f t="shared" si="14"/>
        <v>4646</v>
      </c>
      <c r="I87" s="388"/>
      <c r="J87" s="386">
        <f t="shared" si="15"/>
        <v>0</v>
      </c>
      <c r="K87" s="387"/>
      <c r="L87" s="386">
        <f t="shared" si="16"/>
        <v>0</v>
      </c>
      <c r="M87" s="385">
        <f t="shared" si="17"/>
        <v>4646</v>
      </c>
    </row>
    <row r="88" spans="1:13" s="372" customFormat="1" ht="17.25">
      <c r="A88" s="393" t="s">
        <v>501</v>
      </c>
      <c r="B88" s="389" t="s">
        <v>500</v>
      </c>
      <c r="C88" s="392" t="s">
        <v>499</v>
      </c>
      <c r="D88" s="391">
        <v>1450000</v>
      </c>
      <c r="E88" s="391">
        <f t="shared" si="12"/>
        <v>6416</v>
      </c>
      <c r="F88" s="390">
        <f t="shared" si="13"/>
        <v>51328</v>
      </c>
      <c r="G88" s="389">
        <v>2</v>
      </c>
      <c r="H88" s="386">
        <f t="shared" si="14"/>
        <v>6416</v>
      </c>
      <c r="I88" s="388">
        <v>3</v>
      </c>
      <c r="J88" s="386">
        <f t="shared" si="15"/>
        <v>230976</v>
      </c>
      <c r="K88" s="387">
        <v>1</v>
      </c>
      <c r="L88" s="386">
        <f t="shared" si="16"/>
        <v>6416</v>
      </c>
      <c r="M88" s="385">
        <f t="shared" si="17"/>
        <v>243808</v>
      </c>
    </row>
    <row r="89" spans="1:13" s="372" customFormat="1" ht="17.25">
      <c r="A89" s="384" t="s">
        <v>498</v>
      </c>
      <c r="B89" s="380" t="s">
        <v>497</v>
      </c>
      <c r="C89" s="383" t="s">
        <v>496</v>
      </c>
      <c r="D89" s="382">
        <v>1580000</v>
      </c>
      <c r="E89" s="382">
        <f t="shared" si="12"/>
        <v>6991</v>
      </c>
      <c r="F89" s="381">
        <f t="shared" si="13"/>
        <v>55928</v>
      </c>
      <c r="G89" s="380"/>
      <c r="H89" s="377">
        <f t="shared" si="14"/>
        <v>0</v>
      </c>
      <c r="I89" s="379"/>
      <c r="J89" s="377">
        <f t="shared" si="15"/>
        <v>0</v>
      </c>
      <c r="K89" s="378">
        <v>2</v>
      </c>
      <c r="L89" s="377">
        <f t="shared" si="16"/>
        <v>13982</v>
      </c>
      <c r="M89" s="376">
        <f t="shared" si="17"/>
        <v>13982</v>
      </c>
    </row>
    <row r="90" spans="1:13" s="372" customFormat="1" ht="16.5">
      <c r="B90" s="375"/>
      <c r="D90" s="374"/>
      <c r="K90" s="373"/>
    </row>
    <row r="91" spans="1:13" ht="14.25">
      <c r="D91" s="371"/>
    </row>
    <row r="92" spans="1:13" ht="14.25">
      <c r="D92" s="371"/>
    </row>
    <row r="93" spans="1:13" ht="14.25">
      <c r="D93" s="371"/>
    </row>
    <row r="94" spans="1:13" ht="14.25">
      <c r="D94" s="371"/>
    </row>
  </sheetData>
  <mergeCells count="6">
    <mergeCell ref="M4:M5"/>
    <mergeCell ref="A1:M1"/>
    <mergeCell ref="C4:C5"/>
    <mergeCell ref="D4:D5"/>
    <mergeCell ref="B4:B5"/>
    <mergeCell ref="A4:A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0" orientation="landscape" horizontalDpi="4294967293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4"/>
  <sheetViews>
    <sheetView zoomScale="110" zoomScaleNormal="110" workbookViewId="0">
      <selection activeCell="A7" sqref="A7"/>
    </sheetView>
  </sheetViews>
  <sheetFormatPr defaultRowHeight="16.5"/>
  <cols>
    <col min="1" max="1" width="11.125" style="232" customWidth="1"/>
    <col min="2" max="2" width="15" style="232" customWidth="1"/>
    <col min="3" max="4" width="9.5" style="232" customWidth="1"/>
    <col min="5" max="16384" width="9" style="232"/>
  </cols>
  <sheetData>
    <row r="1" spans="1:5" ht="21" customHeight="1">
      <c r="A1" s="401" t="s">
        <v>705</v>
      </c>
      <c r="B1" s="401" t="s">
        <v>706</v>
      </c>
      <c r="C1" s="401" t="s">
        <v>707</v>
      </c>
      <c r="D1" s="401"/>
      <c r="E1" s="401" t="s">
        <v>708</v>
      </c>
    </row>
    <row r="2" spans="1:5">
      <c r="A2" s="402">
        <v>39873</v>
      </c>
      <c r="B2" s="403" t="s">
        <v>709</v>
      </c>
      <c r="C2" s="403" t="s">
        <v>710</v>
      </c>
      <c r="D2" s="403"/>
      <c r="E2" s="404"/>
    </row>
    <row r="3" spans="1:5">
      <c r="A3" s="402">
        <v>39874</v>
      </c>
      <c r="B3" s="403" t="s">
        <v>711</v>
      </c>
      <c r="C3" s="403" t="s">
        <v>712</v>
      </c>
      <c r="D3" s="403"/>
      <c r="E3" s="404"/>
    </row>
    <row r="4" spans="1:5">
      <c r="A4" s="402">
        <v>39875</v>
      </c>
      <c r="B4" s="403" t="s">
        <v>713</v>
      </c>
      <c r="C4" s="403" t="s">
        <v>714</v>
      </c>
      <c r="D4" s="403"/>
      <c r="E4" s="404"/>
    </row>
    <row r="5" spans="1:5">
      <c r="A5" s="402">
        <v>39876</v>
      </c>
      <c r="B5" s="403" t="s">
        <v>715</v>
      </c>
      <c r="C5" s="403" t="s">
        <v>716</v>
      </c>
      <c r="D5" s="403"/>
      <c r="E5" s="404"/>
    </row>
    <row r="6" spans="1:5">
      <c r="A6" s="402">
        <v>39877</v>
      </c>
      <c r="B6" s="403" t="s">
        <v>717</v>
      </c>
      <c r="C6" s="403" t="s">
        <v>718</v>
      </c>
      <c r="D6" s="403"/>
      <c r="E6" s="404"/>
    </row>
    <row r="7" spans="1:5">
      <c r="A7" s="402">
        <v>39878</v>
      </c>
      <c r="B7" s="403" t="s">
        <v>719</v>
      </c>
      <c r="C7" s="403" t="s">
        <v>720</v>
      </c>
      <c r="D7" s="403"/>
      <c r="E7" s="404"/>
    </row>
    <row r="8" spans="1:5">
      <c r="A8" s="402">
        <v>39879</v>
      </c>
      <c r="B8" s="403" t="s">
        <v>721</v>
      </c>
      <c r="C8" s="403" t="s">
        <v>722</v>
      </c>
      <c r="D8" s="403"/>
      <c r="E8" s="404"/>
    </row>
    <row r="9" spans="1:5">
      <c r="A9" s="402">
        <v>39880</v>
      </c>
      <c r="B9" s="403" t="s">
        <v>715</v>
      </c>
      <c r="C9" s="403" t="s">
        <v>723</v>
      </c>
      <c r="D9" s="403"/>
      <c r="E9" s="404"/>
    </row>
    <row r="10" spans="1:5">
      <c r="A10" s="402">
        <v>39881</v>
      </c>
      <c r="B10" s="403" t="s">
        <v>724</v>
      </c>
      <c r="C10" s="403" t="s">
        <v>725</v>
      </c>
      <c r="D10" s="403"/>
      <c r="E10" s="404"/>
    </row>
    <row r="11" spans="1:5">
      <c r="A11" s="402">
        <v>39882</v>
      </c>
      <c r="B11" s="403" t="s">
        <v>726</v>
      </c>
      <c r="C11" s="403" t="s">
        <v>727</v>
      </c>
      <c r="D11" s="403"/>
      <c r="E11" s="404"/>
    </row>
    <row r="12" spans="1:5">
      <c r="A12" s="402">
        <v>39883</v>
      </c>
      <c r="B12" s="403" t="s">
        <v>728</v>
      </c>
      <c r="C12" s="403" t="s">
        <v>729</v>
      </c>
      <c r="D12" s="403"/>
      <c r="E12" s="404"/>
    </row>
    <row r="13" spans="1:5">
      <c r="A13" s="402">
        <v>39884</v>
      </c>
      <c r="B13" s="403" t="s">
        <v>730</v>
      </c>
      <c r="C13" s="403" t="s">
        <v>731</v>
      </c>
      <c r="D13" s="403"/>
      <c r="E13" s="404"/>
    </row>
    <row r="14" spans="1:5">
      <c r="A14" s="402">
        <v>39885</v>
      </c>
      <c r="B14" s="403" t="s">
        <v>732</v>
      </c>
      <c r="C14" s="403" t="s">
        <v>733</v>
      </c>
      <c r="D14" s="403"/>
      <c r="E14" s="40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7"/>
  <sheetViews>
    <sheetView workbookViewId="0">
      <selection activeCell="C22" sqref="C22"/>
    </sheetView>
  </sheetViews>
  <sheetFormatPr defaultRowHeight="13.5"/>
  <cols>
    <col min="1" max="2" width="3.25" style="275" customWidth="1"/>
    <col min="3" max="3" width="27.125" style="275" customWidth="1"/>
    <col min="4" max="4" width="41.625" style="275" customWidth="1"/>
    <col min="5" max="5" width="3.75" style="275" customWidth="1"/>
    <col min="6" max="6" width="9" style="275"/>
    <col min="7" max="7" width="10.25" style="275" customWidth="1"/>
    <col min="8" max="8" width="11.125" style="275" customWidth="1"/>
    <col min="9" max="9" width="11.5" style="275" customWidth="1"/>
    <col min="10" max="16384" width="9" style="275"/>
  </cols>
  <sheetData>
    <row r="2" spans="2:9" ht="20.100000000000001" customHeight="1">
      <c r="B2" s="281" t="s">
        <v>329</v>
      </c>
      <c r="C2" s="276"/>
      <c r="D2" s="280" t="s">
        <v>318</v>
      </c>
      <c r="F2" s="275" t="s">
        <v>444</v>
      </c>
    </row>
    <row r="3" spans="2:9" ht="20.100000000000001" customHeight="1">
      <c r="B3" s="278">
        <v>1</v>
      </c>
      <c r="C3" s="277" t="s">
        <v>328</v>
      </c>
      <c r="D3" s="276" t="s">
        <v>327</v>
      </c>
      <c r="F3" s="331"/>
      <c r="G3" s="331"/>
      <c r="H3" s="332">
        <v>40172</v>
      </c>
      <c r="I3" s="332">
        <v>39995</v>
      </c>
    </row>
    <row r="4" spans="2:9" ht="20.100000000000001" customHeight="1">
      <c r="B4" s="278">
        <v>2</v>
      </c>
      <c r="C4" s="277" t="s">
        <v>326</v>
      </c>
      <c r="D4" s="285">
        <v>1527000</v>
      </c>
      <c r="F4" s="736" t="s">
        <v>423</v>
      </c>
      <c r="G4" s="316" t="s">
        <v>408</v>
      </c>
      <c r="H4" s="317">
        <v>40172</v>
      </c>
      <c r="I4" s="317">
        <v>39995</v>
      </c>
    </row>
    <row r="5" spans="2:9" ht="20.100000000000001" customHeight="1">
      <c r="B5" s="278">
        <v>3</v>
      </c>
      <c r="C5" s="277" t="s">
        <v>325</v>
      </c>
      <c r="D5" s="279" t="s">
        <v>324</v>
      </c>
      <c r="F5" s="736"/>
      <c r="G5" s="318" t="s">
        <v>409</v>
      </c>
      <c r="H5" s="319">
        <v>40172</v>
      </c>
      <c r="I5" s="319">
        <v>39995</v>
      </c>
    </row>
    <row r="6" spans="2:9" ht="20.100000000000001" customHeight="1">
      <c r="B6" s="278">
        <v>4</v>
      </c>
      <c r="C6" s="277" t="s">
        <v>323</v>
      </c>
      <c r="D6" s="284" t="s">
        <v>442</v>
      </c>
      <c r="F6" s="736" t="s">
        <v>421</v>
      </c>
      <c r="G6" s="318" t="s">
        <v>410</v>
      </c>
      <c r="H6" s="320">
        <v>40172</v>
      </c>
      <c r="I6" s="320">
        <v>39995</v>
      </c>
    </row>
    <row r="7" spans="2:9" ht="20.100000000000001" customHeight="1">
      <c r="B7" s="278">
        <v>5</v>
      </c>
      <c r="C7" s="277" t="s">
        <v>322</v>
      </c>
      <c r="D7" s="276"/>
      <c r="F7" s="736"/>
      <c r="G7" s="318" t="s">
        <v>411</v>
      </c>
      <c r="H7" s="321">
        <v>40172</v>
      </c>
      <c r="I7" s="321">
        <v>39995</v>
      </c>
    </row>
    <row r="8" spans="2:9" ht="20.100000000000001" customHeight="1">
      <c r="B8" s="278">
        <v>6</v>
      </c>
      <c r="C8" s="277" t="s">
        <v>321</v>
      </c>
      <c r="D8" s="276" t="s">
        <v>320</v>
      </c>
      <c r="F8" s="736"/>
      <c r="G8" s="318" t="s">
        <v>412</v>
      </c>
      <c r="H8" s="322">
        <v>40172</v>
      </c>
      <c r="I8" s="322">
        <v>39995</v>
      </c>
    </row>
    <row r="9" spans="2:9" ht="20.100000000000001" customHeight="1">
      <c r="B9" s="283"/>
      <c r="C9" s="282"/>
      <c r="F9" s="736"/>
      <c r="G9" s="318" t="s">
        <v>413</v>
      </c>
      <c r="H9" s="323">
        <v>40172</v>
      </c>
      <c r="I9" s="323">
        <v>39995</v>
      </c>
    </row>
    <row r="10" spans="2:9" ht="20.100000000000001" customHeight="1">
      <c r="B10" s="281" t="s">
        <v>319</v>
      </c>
      <c r="C10" s="276"/>
      <c r="D10" s="280" t="s">
        <v>318</v>
      </c>
      <c r="F10" s="736"/>
      <c r="G10" s="318" t="s">
        <v>414</v>
      </c>
      <c r="H10" s="324">
        <v>40172</v>
      </c>
      <c r="I10" s="324">
        <v>39995</v>
      </c>
    </row>
    <row r="11" spans="2:9" ht="20.100000000000001" customHeight="1">
      <c r="B11" s="278">
        <v>1</v>
      </c>
      <c r="C11" s="277" t="s">
        <v>317</v>
      </c>
      <c r="D11" s="279" t="s">
        <v>316</v>
      </c>
      <c r="F11" s="736" t="s">
        <v>422</v>
      </c>
      <c r="G11" s="318" t="s">
        <v>415</v>
      </c>
      <c r="H11" s="325">
        <v>40172</v>
      </c>
      <c r="I11" s="325">
        <v>39995</v>
      </c>
    </row>
    <row r="12" spans="2:9" ht="20.100000000000001" customHeight="1">
      <c r="B12" s="278">
        <v>2</v>
      </c>
      <c r="C12" s="277" t="s">
        <v>315</v>
      </c>
      <c r="D12" s="276" t="s">
        <v>314</v>
      </c>
      <c r="F12" s="736"/>
      <c r="G12" s="318" t="s">
        <v>416</v>
      </c>
      <c r="H12" s="326">
        <v>40172</v>
      </c>
      <c r="I12" s="326">
        <v>39995</v>
      </c>
    </row>
    <row r="13" spans="2:9" ht="20.100000000000001" customHeight="1">
      <c r="B13" s="278">
        <v>3</v>
      </c>
      <c r="C13" s="277" t="s">
        <v>313</v>
      </c>
      <c r="D13" s="276" t="s">
        <v>312</v>
      </c>
      <c r="F13" s="736" t="s">
        <v>424</v>
      </c>
      <c r="G13" s="318" t="s">
        <v>417</v>
      </c>
      <c r="H13" s="327">
        <v>40172</v>
      </c>
      <c r="I13" s="327">
        <v>39995</v>
      </c>
    </row>
    <row r="14" spans="2:9" ht="20.100000000000001" customHeight="1">
      <c r="B14" s="278">
        <v>4</v>
      </c>
      <c r="C14" s="277" t="s">
        <v>311</v>
      </c>
      <c r="D14" s="276" t="s">
        <v>441</v>
      </c>
      <c r="F14" s="736"/>
      <c r="G14" s="318" t="s">
        <v>418</v>
      </c>
      <c r="H14" s="328">
        <v>40172</v>
      </c>
      <c r="I14" s="328">
        <v>39995</v>
      </c>
    </row>
    <row r="15" spans="2:9" ht="20.100000000000001" customHeight="1">
      <c r="F15" s="736" t="s">
        <v>425</v>
      </c>
      <c r="G15" s="318" t="s">
        <v>419</v>
      </c>
      <c r="H15" s="329">
        <v>40172</v>
      </c>
      <c r="I15" s="329">
        <v>39995</v>
      </c>
    </row>
    <row r="16" spans="2:9" ht="20.100000000000001" customHeight="1">
      <c r="F16" s="736"/>
      <c r="G16" s="318" t="s">
        <v>420</v>
      </c>
      <c r="H16" s="330">
        <v>40172</v>
      </c>
      <c r="I16" s="330">
        <v>39995</v>
      </c>
    </row>
    <row r="27" spans="4:4">
      <c r="D27" s="360"/>
    </row>
  </sheetData>
  <mergeCells count="5">
    <mergeCell ref="F4:F5"/>
    <mergeCell ref="F6:F10"/>
    <mergeCell ref="F11:F12"/>
    <mergeCell ref="F13:F14"/>
    <mergeCell ref="F15:F16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F13"/>
  <sheetViews>
    <sheetView zoomScale="120" zoomScaleNormal="120" workbookViewId="0">
      <selection activeCell="B2" sqref="B2"/>
    </sheetView>
  </sheetViews>
  <sheetFormatPr defaultRowHeight="16.5"/>
  <cols>
    <col min="1" max="1" width="2.25" style="232" customWidth="1"/>
    <col min="2" max="2" width="9" style="232" customWidth="1"/>
    <col min="3" max="16384" width="9" style="232"/>
  </cols>
  <sheetData>
    <row r="1" spans="2:6">
      <c r="B1" s="232" t="s">
        <v>1676</v>
      </c>
    </row>
    <row r="2" spans="2:6">
      <c r="B2" s="405" t="s">
        <v>734</v>
      </c>
      <c r="C2" s="405" t="s">
        <v>735</v>
      </c>
      <c r="D2" s="405" t="s">
        <v>736</v>
      </c>
      <c r="E2" s="405" t="s">
        <v>737</v>
      </c>
      <c r="F2" s="405" t="s">
        <v>738</v>
      </c>
    </row>
    <row r="3" spans="2:6">
      <c r="B3" s="403">
        <v>2006001</v>
      </c>
      <c r="C3" s="403" t="s">
        <v>739</v>
      </c>
      <c r="D3" s="403" t="s">
        <v>740</v>
      </c>
      <c r="E3" s="403" t="s">
        <v>741</v>
      </c>
      <c r="F3" s="403" t="s">
        <v>742</v>
      </c>
    </row>
    <row r="4" spans="2:6">
      <c r="B4" s="403">
        <v>2006002</v>
      </c>
      <c r="C4" s="403" t="s">
        <v>743</v>
      </c>
      <c r="D4" s="403" t="s">
        <v>744</v>
      </c>
      <c r="E4" s="403" t="s">
        <v>745</v>
      </c>
      <c r="F4" s="403" t="s">
        <v>742</v>
      </c>
    </row>
    <row r="5" spans="2:6">
      <c r="B5" s="403">
        <v>2006003</v>
      </c>
      <c r="C5" s="403" t="s">
        <v>746</v>
      </c>
      <c r="D5" s="403" t="s">
        <v>747</v>
      </c>
      <c r="E5" s="403" t="s">
        <v>741</v>
      </c>
      <c r="F5" s="403" t="s">
        <v>748</v>
      </c>
    </row>
    <row r="6" spans="2:6">
      <c r="B6" s="403">
        <v>2006001</v>
      </c>
      <c r="C6" s="403" t="s">
        <v>749</v>
      </c>
      <c r="D6" s="403" t="s">
        <v>750</v>
      </c>
      <c r="E6" s="403" t="s">
        <v>741</v>
      </c>
      <c r="F6" s="403" t="s">
        <v>748</v>
      </c>
    </row>
    <row r="7" spans="2:6">
      <c r="B7" s="403">
        <v>2006004</v>
      </c>
      <c r="C7" s="403" t="s">
        <v>751</v>
      </c>
      <c r="D7" s="403" t="s">
        <v>752</v>
      </c>
      <c r="E7" s="403" t="s">
        <v>753</v>
      </c>
      <c r="F7" s="403" t="s">
        <v>754</v>
      </c>
    </row>
    <row r="8" spans="2:6">
      <c r="B8" s="403">
        <v>2006005</v>
      </c>
      <c r="C8" s="403" t="s">
        <v>755</v>
      </c>
      <c r="D8" s="403" t="s">
        <v>752</v>
      </c>
      <c r="E8" s="403" t="s">
        <v>756</v>
      </c>
      <c r="F8" s="403" t="s">
        <v>757</v>
      </c>
    </row>
    <row r="9" spans="2:6">
      <c r="B9" s="403">
        <v>2006006</v>
      </c>
      <c r="C9" s="403" t="s">
        <v>758</v>
      </c>
      <c r="D9" s="403" t="s">
        <v>759</v>
      </c>
      <c r="E9" s="403" t="s">
        <v>756</v>
      </c>
      <c r="F9" s="403" t="s">
        <v>757</v>
      </c>
    </row>
    <row r="10" spans="2:6">
      <c r="B10" s="403">
        <v>2006007</v>
      </c>
      <c r="C10" s="403" t="s">
        <v>760</v>
      </c>
      <c r="D10" s="403" t="s">
        <v>761</v>
      </c>
      <c r="E10" s="403" t="s">
        <v>762</v>
      </c>
      <c r="F10" s="403" t="s">
        <v>754</v>
      </c>
    </row>
    <row r="11" spans="2:6">
      <c r="B11" s="403">
        <v>2006008</v>
      </c>
      <c r="C11" s="403" t="s">
        <v>763</v>
      </c>
      <c r="D11" s="403" t="s">
        <v>752</v>
      </c>
      <c r="E11" s="403" t="s">
        <v>753</v>
      </c>
      <c r="F11" s="403" t="s">
        <v>754</v>
      </c>
    </row>
    <row r="12" spans="2:6">
      <c r="B12" s="403">
        <v>2006009</v>
      </c>
      <c r="C12" s="403" t="s">
        <v>764</v>
      </c>
      <c r="D12" s="403" t="s">
        <v>765</v>
      </c>
      <c r="E12" s="403" t="s">
        <v>753</v>
      </c>
      <c r="F12" s="403" t="s">
        <v>757</v>
      </c>
    </row>
    <row r="13" spans="2:6">
      <c r="B13" s="403">
        <v>2006004</v>
      </c>
      <c r="C13" s="403" t="s">
        <v>751</v>
      </c>
      <c r="D13" s="403" t="s">
        <v>752</v>
      </c>
      <c r="E13" s="403" t="s">
        <v>753</v>
      </c>
      <c r="F13" s="403" t="s">
        <v>754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zoomScale="120" zoomScaleNormal="120" workbookViewId="0">
      <selection activeCell="E23" sqref="E23"/>
    </sheetView>
  </sheetViews>
  <sheetFormatPr defaultRowHeight="16.5"/>
  <cols>
    <col min="1" max="1" width="5.75" style="1" customWidth="1"/>
    <col min="2" max="2" width="7.125" style="1" customWidth="1"/>
    <col min="3" max="3" width="10" style="1" customWidth="1"/>
    <col min="4" max="4" width="13.25" style="1" customWidth="1"/>
    <col min="5" max="5" width="5.625" style="1" customWidth="1"/>
    <col min="6" max="16384" width="9" style="1"/>
  </cols>
  <sheetData>
    <row r="1" spans="1:4" ht="17.25" thickBot="1">
      <c r="A1" s="1" t="s">
        <v>1675</v>
      </c>
    </row>
    <row r="2" spans="1:4" ht="17.25" thickBot="1">
      <c r="A2" s="68" t="s">
        <v>114</v>
      </c>
      <c r="B2" s="70" t="s">
        <v>17</v>
      </c>
      <c r="C2" s="69" t="s">
        <v>113</v>
      </c>
      <c r="D2" s="68" t="s">
        <v>112</v>
      </c>
    </row>
    <row r="3" spans="1:4">
      <c r="A3" s="67" t="s">
        <v>75</v>
      </c>
      <c r="B3" s="66">
        <v>20</v>
      </c>
      <c r="C3" s="65">
        <v>20000</v>
      </c>
      <c r="D3" s="590"/>
    </row>
    <row r="4" spans="1:4">
      <c r="A4" s="64" t="s">
        <v>66</v>
      </c>
      <c r="B4" s="63">
        <v>30</v>
      </c>
      <c r="C4" s="62">
        <v>45000</v>
      </c>
      <c r="D4" s="590"/>
    </row>
    <row r="5" spans="1:4">
      <c r="A5" s="64" t="s">
        <v>60</v>
      </c>
      <c r="B5" s="63">
        <v>35</v>
      </c>
      <c r="C5" s="62">
        <v>32000</v>
      </c>
      <c r="D5" s="590"/>
    </row>
    <row r="6" spans="1:4">
      <c r="A6" s="64" t="s">
        <v>111</v>
      </c>
      <c r="B6" s="63">
        <v>50</v>
      </c>
      <c r="C6" s="62">
        <v>38000</v>
      </c>
      <c r="D6" s="590"/>
    </row>
    <row r="7" spans="1:4" ht="17.25" thickBot="1">
      <c r="A7" s="61" t="s">
        <v>110</v>
      </c>
      <c r="B7" s="60">
        <v>40</v>
      </c>
      <c r="C7" s="59">
        <v>18000</v>
      </c>
      <c r="D7" s="59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zoomScale="120" zoomScaleNormal="120" workbookViewId="0">
      <selection activeCell="E22" sqref="E22:E23"/>
    </sheetView>
  </sheetViews>
  <sheetFormatPr defaultRowHeight="16.5"/>
  <cols>
    <col min="1" max="3" width="10.75" style="1" customWidth="1"/>
    <col min="4" max="4" width="6.625" style="1" customWidth="1"/>
    <col min="5" max="16384" width="9" style="1"/>
  </cols>
  <sheetData>
    <row r="1" spans="1:3" ht="17.25" thickBot="1"/>
    <row r="2" spans="1:3" ht="19.5" customHeight="1" thickBot="1">
      <c r="A2" s="75" t="s">
        <v>117</v>
      </c>
      <c r="B2" s="74">
        <v>7.0000000000000007E-2</v>
      </c>
    </row>
    <row r="3" spans="1:3" ht="17.25" thickBot="1"/>
    <row r="4" spans="1:3" ht="17.25" thickBot="1">
      <c r="A4" s="68" t="s">
        <v>114</v>
      </c>
      <c r="B4" s="69" t="s">
        <v>116</v>
      </c>
      <c r="C4" s="68" t="s">
        <v>115</v>
      </c>
    </row>
    <row r="5" spans="1:3">
      <c r="A5" s="67" t="s">
        <v>75</v>
      </c>
      <c r="B5" s="65">
        <v>20000</v>
      </c>
      <c r="C5" s="73"/>
    </row>
    <row r="6" spans="1:3">
      <c r="A6" s="64" t="s">
        <v>66</v>
      </c>
      <c r="B6" s="62">
        <v>45000</v>
      </c>
      <c r="C6" s="72"/>
    </row>
    <row r="7" spans="1:3">
      <c r="A7" s="64" t="s">
        <v>60</v>
      </c>
      <c r="B7" s="62">
        <v>32000</v>
      </c>
      <c r="C7" s="72"/>
    </row>
    <row r="8" spans="1:3">
      <c r="A8" s="64" t="s">
        <v>111</v>
      </c>
      <c r="B8" s="62">
        <v>38000</v>
      </c>
      <c r="C8" s="72"/>
    </row>
    <row r="9" spans="1:3" ht="17.25" thickBot="1">
      <c r="A9" s="61" t="s">
        <v>110</v>
      </c>
      <c r="B9" s="59">
        <v>18000</v>
      </c>
      <c r="C9" s="7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9"/>
  <sheetViews>
    <sheetView showGridLines="0" workbookViewId="0">
      <selection activeCell="E22" sqref="E22"/>
    </sheetView>
  </sheetViews>
  <sheetFormatPr defaultRowHeight="16.5"/>
  <cols>
    <col min="1" max="1" width="13.125" style="1" customWidth="1"/>
    <col min="2" max="2" width="11.625" style="1" customWidth="1"/>
    <col min="3" max="5" width="12" style="1" customWidth="1"/>
    <col min="6" max="6" width="12.25" style="1" customWidth="1"/>
    <col min="7" max="7" width="12.625" style="1" customWidth="1"/>
    <col min="8" max="16384" width="9" style="1"/>
  </cols>
  <sheetData>
    <row r="1" spans="1:9" ht="28.5" customHeight="1">
      <c r="A1" s="777" t="s">
        <v>140</v>
      </c>
      <c r="B1" s="777"/>
      <c r="C1" s="777"/>
      <c r="D1" s="777"/>
      <c r="E1" s="777"/>
      <c r="F1" s="777"/>
      <c r="G1" s="777"/>
    </row>
    <row r="2" spans="1:9" ht="28.5" customHeight="1">
      <c r="A2" s="3"/>
      <c r="B2" s="3"/>
      <c r="C2" s="3"/>
      <c r="D2" s="3"/>
      <c r="E2" s="3"/>
      <c r="F2" s="3"/>
      <c r="G2" s="3"/>
    </row>
    <row r="3" spans="1:9" ht="17.25" thickBot="1">
      <c r="A3" s="1" t="s">
        <v>1386</v>
      </c>
    </row>
    <row r="4" spans="1:9" s="4" customFormat="1" ht="33.75" customHeight="1" thickBot="1">
      <c r="A4" s="89" t="s">
        <v>139</v>
      </c>
      <c r="B4" s="519">
        <v>0.05</v>
      </c>
      <c r="C4" s="520">
        <v>0.1</v>
      </c>
      <c r="D4" s="520">
        <v>0.15</v>
      </c>
      <c r="E4" s="520">
        <v>0.2</v>
      </c>
      <c r="F4" s="520">
        <v>0.25</v>
      </c>
      <c r="G4" s="521">
        <v>0.3</v>
      </c>
      <c r="I4" s="1"/>
    </row>
    <row r="5" spans="1:9" s="4" customFormat="1" ht="17.25" customHeight="1">
      <c r="A5" s="516">
        <v>78000</v>
      </c>
      <c r="B5" s="522"/>
      <c r="C5" s="522"/>
      <c r="D5" s="522"/>
      <c r="E5" s="522"/>
      <c r="F5" s="522"/>
      <c r="G5" s="522"/>
      <c r="I5" s="1"/>
    </row>
    <row r="6" spans="1:9" s="4" customFormat="1" ht="17.25" customHeight="1">
      <c r="A6" s="517">
        <v>88000</v>
      </c>
      <c r="B6" s="522"/>
      <c r="C6" s="522"/>
      <c r="D6" s="522"/>
      <c r="E6" s="522"/>
      <c r="F6" s="522"/>
      <c r="G6" s="522"/>
      <c r="I6" s="1"/>
    </row>
    <row r="7" spans="1:9" s="4" customFormat="1" ht="17.25" customHeight="1">
      <c r="A7" s="517">
        <v>98000</v>
      </c>
      <c r="B7" s="522"/>
      <c r="C7" s="522"/>
      <c r="D7" s="522"/>
      <c r="E7" s="522"/>
      <c r="F7" s="522"/>
      <c r="G7" s="522"/>
      <c r="I7" s="1"/>
    </row>
    <row r="8" spans="1:9" s="4" customFormat="1" ht="17.25" customHeight="1">
      <c r="A8" s="517">
        <v>108000</v>
      </c>
      <c r="B8" s="522"/>
      <c r="C8" s="522"/>
      <c r="D8" s="522"/>
      <c r="E8" s="522"/>
      <c r="F8" s="522"/>
      <c r="G8" s="522"/>
      <c r="I8" s="1"/>
    </row>
    <row r="9" spans="1:9" s="4" customFormat="1" ht="17.25" customHeight="1">
      <c r="A9" s="517">
        <v>118000</v>
      </c>
      <c r="B9" s="522"/>
      <c r="C9" s="522"/>
      <c r="D9" s="522"/>
      <c r="E9" s="522"/>
      <c r="F9" s="522"/>
      <c r="G9" s="522"/>
      <c r="I9" s="1"/>
    </row>
    <row r="10" spans="1:9" s="4" customFormat="1" ht="17.25" customHeight="1">
      <c r="A10" s="517">
        <v>128000</v>
      </c>
      <c r="B10" s="522"/>
      <c r="C10" s="522"/>
      <c r="D10" s="522"/>
      <c r="E10" s="522"/>
      <c r="F10" s="522"/>
      <c r="G10" s="522"/>
      <c r="I10" s="1"/>
    </row>
    <row r="11" spans="1:9" s="4" customFormat="1" ht="17.25" customHeight="1">
      <c r="A11" s="517">
        <v>138000</v>
      </c>
      <c r="B11" s="522"/>
      <c r="C11" s="522"/>
      <c r="D11" s="522"/>
      <c r="E11" s="522"/>
      <c r="F11" s="522"/>
      <c r="G11" s="522"/>
      <c r="I11" s="1"/>
    </row>
    <row r="12" spans="1:9" s="4" customFormat="1" ht="17.25" customHeight="1">
      <c r="A12" s="517">
        <v>148000</v>
      </c>
      <c r="B12" s="522"/>
      <c r="C12" s="522"/>
      <c r="D12" s="522"/>
      <c r="E12" s="522"/>
      <c r="F12" s="522"/>
      <c r="G12" s="522"/>
      <c r="I12" s="1"/>
    </row>
    <row r="13" spans="1:9" s="4" customFormat="1" ht="17.25" customHeight="1">
      <c r="A13" s="517">
        <v>158000</v>
      </c>
      <c r="B13" s="522"/>
      <c r="C13" s="522"/>
      <c r="D13" s="522"/>
      <c r="E13" s="522"/>
      <c r="F13" s="522"/>
      <c r="G13" s="522"/>
      <c r="I13" s="1"/>
    </row>
    <row r="14" spans="1:9" s="4" customFormat="1" ht="17.25" customHeight="1">
      <c r="A14" s="517">
        <v>168000</v>
      </c>
      <c r="B14" s="522"/>
      <c r="C14" s="522"/>
      <c r="D14" s="522"/>
      <c r="E14" s="522"/>
      <c r="F14" s="522"/>
      <c r="G14" s="522"/>
      <c r="I14" s="1"/>
    </row>
    <row r="15" spans="1:9" s="4" customFormat="1" ht="17.25" customHeight="1">
      <c r="A15" s="517">
        <v>178000</v>
      </c>
      <c r="B15" s="522"/>
      <c r="C15" s="522"/>
      <c r="D15" s="522"/>
      <c r="E15" s="522"/>
      <c r="F15" s="522"/>
      <c r="G15" s="522"/>
      <c r="I15" s="1"/>
    </row>
    <row r="16" spans="1:9" s="4" customFormat="1" ht="17.25" customHeight="1">
      <c r="A16" s="517">
        <v>188000</v>
      </c>
      <c r="B16" s="522"/>
      <c r="C16" s="522"/>
      <c r="D16" s="522"/>
      <c r="E16" s="522"/>
      <c r="F16" s="522"/>
      <c r="G16" s="522"/>
    </row>
    <row r="17" spans="1:7" s="4" customFormat="1" ht="17.25" customHeight="1">
      <c r="A17" s="517">
        <v>198000</v>
      </c>
      <c r="B17" s="522"/>
      <c r="C17" s="522"/>
      <c r="D17" s="522"/>
      <c r="E17" s="522"/>
      <c r="F17" s="522"/>
      <c r="G17" s="522"/>
    </row>
    <row r="18" spans="1:7" s="4" customFormat="1" ht="17.25" customHeight="1">
      <c r="A18" s="517">
        <v>208000</v>
      </c>
      <c r="B18" s="522"/>
      <c r="C18" s="522"/>
      <c r="D18" s="522"/>
      <c r="E18" s="522"/>
      <c r="F18" s="522"/>
      <c r="G18" s="522"/>
    </row>
    <row r="19" spans="1:7" s="4" customFormat="1" ht="17.25" customHeight="1" thickBot="1">
      <c r="A19" s="518">
        <v>218000</v>
      </c>
      <c r="B19" s="522"/>
      <c r="C19" s="522"/>
      <c r="D19" s="522"/>
      <c r="E19" s="522"/>
      <c r="F19" s="522"/>
      <c r="G19" s="522"/>
    </row>
  </sheetData>
  <mergeCells count="1">
    <mergeCell ref="A1:G1"/>
  </mergeCells>
  <phoneticPr fontId="1" type="noConversion"/>
  <pageMargins left="0.39370078740157483" right="0.23622047244094491" top="0.74803149606299213" bottom="0.74803149606299213" header="0.31496062992125984" footer="0.31496062992125984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6"/>
  <sheetViews>
    <sheetView zoomScaleNormal="100" workbookViewId="0">
      <selection activeCell="F23" sqref="F23"/>
    </sheetView>
  </sheetViews>
  <sheetFormatPr defaultRowHeight="20.100000000000001" customHeight="1"/>
  <cols>
    <col min="1" max="1" width="45.5" style="507" customWidth="1"/>
    <col min="2" max="2" width="47.125" style="507" customWidth="1"/>
    <col min="3" max="3" width="10.75" style="507" customWidth="1"/>
    <col min="4" max="16384" width="9" style="507"/>
  </cols>
  <sheetData>
    <row r="1" spans="1:2" ht="17.25" customHeight="1">
      <c r="A1" s="523" t="s">
        <v>1388</v>
      </c>
    </row>
    <row r="2" spans="1:2" s="305" customFormat="1" ht="20.100000000000001" customHeight="1" thickBot="1">
      <c r="A2" s="524" t="s">
        <v>1389</v>
      </c>
      <c r="B2" s="524" t="s">
        <v>1390</v>
      </c>
    </row>
    <row r="3" spans="1:2" ht="20.100000000000001" customHeight="1" thickTop="1">
      <c r="A3" s="525" t="s">
        <v>1391</v>
      </c>
      <c r="B3" s="526" t="s">
        <v>1392</v>
      </c>
    </row>
    <row r="4" spans="1:2" ht="20.100000000000001" customHeight="1">
      <c r="A4" s="527" t="s">
        <v>1393</v>
      </c>
      <c r="B4" s="528" t="s">
        <v>1394</v>
      </c>
    </row>
    <row r="5" spans="1:2" ht="20.100000000000001" customHeight="1">
      <c r="A5" s="527" t="s">
        <v>1395</v>
      </c>
      <c r="B5" s="528" t="s">
        <v>1396</v>
      </c>
    </row>
    <row r="6" spans="1:2" ht="20.100000000000001" customHeight="1">
      <c r="A6" s="527" t="s">
        <v>1397</v>
      </c>
      <c r="B6" s="528" t="s">
        <v>1398</v>
      </c>
    </row>
    <row r="7" spans="1:2" ht="20.100000000000001" customHeight="1">
      <c r="A7" s="527" t="s">
        <v>1399</v>
      </c>
      <c r="B7" s="528" t="s">
        <v>1400</v>
      </c>
    </row>
    <row r="8" spans="1:2" ht="20.100000000000001" customHeight="1">
      <c r="A8" s="527" t="s">
        <v>1401</v>
      </c>
      <c r="B8" s="528" t="s">
        <v>1402</v>
      </c>
    </row>
    <row r="9" spans="1:2" ht="20.100000000000001" customHeight="1">
      <c r="A9" s="527" t="s">
        <v>1403</v>
      </c>
      <c r="B9" s="528" t="s">
        <v>1404</v>
      </c>
    </row>
    <row r="10" spans="1:2" ht="20.100000000000001" customHeight="1">
      <c r="A10" s="527" t="s">
        <v>1405</v>
      </c>
      <c r="B10" s="528" t="s">
        <v>1406</v>
      </c>
    </row>
    <row r="11" spans="1:2" ht="20.100000000000001" customHeight="1">
      <c r="A11" s="527" t="s">
        <v>1407</v>
      </c>
      <c r="B11" s="528" t="s">
        <v>1408</v>
      </c>
    </row>
    <row r="12" spans="1:2" ht="20.100000000000001" customHeight="1">
      <c r="A12" s="527" t="s">
        <v>1409</v>
      </c>
      <c r="B12" s="528" t="s">
        <v>1410</v>
      </c>
    </row>
    <row r="13" spans="1:2" ht="20.100000000000001" customHeight="1">
      <c r="A13" s="527" t="s">
        <v>1411</v>
      </c>
      <c r="B13" s="528" t="s">
        <v>1412</v>
      </c>
    </row>
    <row r="14" spans="1:2" ht="20.100000000000001" customHeight="1">
      <c r="A14" s="527" t="s">
        <v>1413</v>
      </c>
      <c r="B14" s="528" t="s">
        <v>1414</v>
      </c>
    </row>
    <row r="15" spans="1:2" ht="20.100000000000001" customHeight="1">
      <c r="A15" s="527" t="s">
        <v>1415</v>
      </c>
      <c r="B15" s="528" t="s">
        <v>1416</v>
      </c>
    </row>
    <row r="16" spans="1:2" ht="20.100000000000001" customHeight="1">
      <c r="A16" s="527" t="s">
        <v>1417</v>
      </c>
      <c r="B16" s="528" t="s">
        <v>1418</v>
      </c>
    </row>
    <row r="17" spans="1:2" ht="20.100000000000001" customHeight="1">
      <c r="A17" s="527" t="s">
        <v>1419</v>
      </c>
      <c r="B17" s="528" t="s">
        <v>1420</v>
      </c>
    </row>
    <row r="18" spans="1:2" ht="20.100000000000001" customHeight="1">
      <c r="A18" s="529"/>
    </row>
    <row r="19" spans="1:2" s="531" customFormat="1" ht="17.25" customHeight="1">
      <c r="A19" s="530" t="s">
        <v>1421</v>
      </c>
    </row>
    <row r="20" spans="1:2" s="305" customFormat="1" ht="20.100000000000001" customHeight="1" thickBot="1">
      <c r="A20" s="524" t="s">
        <v>1389</v>
      </c>
      <c r="B20" s="524" t="s">
        <v>1390</v>
      </c>
    </row>
    <row r="21" spans="1:2" ht="20.100000000000001" customHeight="1" thickTop="1">
      <c r="A21" s="527" t="s">
        <v>1422</v>
      </c>
      <c r="B21" s="528" t="s">
        <v>1423</v>
      </c>
    </row>
    <row r="22" spans="1:2" ht="20.100000000000001" customHeight="1">
      <c r="A22" s="527" t="s">
        <v>1424</v>
      </c>
      <c r="B22" s="528" t="s">
        <v>1425</v>
      </c>
    </row>
    <row r="23" spans="1:2" ht="20.100000000000001" customHeight="1">
      <c r="A23" s="527" t="s">
        <v>1426</v>
      </c>
      <c r="B23" s="528" t="s">
        <v>1427</v>
      </c>
    </row>
    <row r="24" spans="1:2" ht="20.100000000000001" customHeight="1">
      <c r="A24" s="527" t="s">
        <v>1428</v>
      </c>
      <c r="B24" s="528" t="s">
        <v>1429</v>
      </c>
    </row>
    <row r="25" spans="1:2" ht="20.100000000000001" customHeight="1">
      <c r="A25" s="527" t="s">
        <v>1430</v>
      </c>
      <c r="B25" s="528" t="s">
        <v>1431</v>
      </c>
    </row>
    <row r="26" spans="1:2" ht="20.100000000000001" customHeight="1">
      <c r="A26" s="527" t="s">
        <v>1432</v>
      </c>
      <c r="B26" s="528" t="s">
        <v>1433</v>
      </c>
    </row>
    <row r="27" spans="1:2" ht="20.100000000000001" customHeight="1">
      <c r="A27" s="527" t="s">
        <v>1434</v>
      </c>
      <c r="B27" s="528" t="s">
        <v>1435</v>
      </c>
    </row>
    <row r="28" spans="1:2" ht="20.100000000000001" customHeight="1">
      <c r="A28" s="527" t="s">
        <v>1677</v>
      </c>
      <c r="B28" s="528" t="s">
        <v>1436</v>
      </c>
    </row>
    <row r="29" spans="1:2" ht="20.100000000000001" customHeight="1">
      <c r="A29" s="527" t="s">
        <v>1437</v>
      </c>
      <c r="B29" s="528" t="s">
        <v>1438</v>
      </c>
    </row>
    <row r="30" spans="1:2" ht="20.100000000000001" customHeight="1">
      <c r="A30" s="527" t="s">
        <v>1439</v>
      </c>
      <c r="B30" s="528" t="s">
        <v>1440</v>
      </c>
    </row>
    <row r="31" spans="1:2" ht="20.100000000000001" customHeight="1">
      <c r="A31" s="527" t="s">
        <v>1441</v>
      </c>
      <c r="B31" s="528" t="s">
        <v>1442</v>
      </c>
    </row>
    <row r="32" spans="1:2" ht="20.100000000000001" customHeight="1">
      <c r="A32" s="527" t="s">
        <v>1443</v>
      </c>
      <c r="B32" s="528" t="s">
        <v>1444</v>
      </c>
    </row>
    <row r="33" spans="1:2" ht="20.100000000000001" customHeight="1">
      <c r="A33" s="527" t="s">
        <v>1445</v>
      </c>
      <c r="B33" s="528" t="s">
        <v>1446</v>
      </c>
    </row>
    <row r="34" spans="1:2" ht="20.100000000000001" customHeight="1">
      <c r="A34" s="527" t="s">
        <v>1447</v>
      </c>
      <c r="B34" s="528" t="s">
        <v>1448</v>
      </c>
    </row>
    <row r="35" spans="1:2" ht="20.100000000000001" customHeight="1">
      <c r="A35" s="527" t="s">
        <v>1449</v>
      </c>
      <c r="B35" s="528" t="s">
        <v>1450</v>
      </c>
    </row>
    <row r="36" spans="1:2" ht="20.100000000000001" customHeight="1">
      <c r="A36" s="527" t="s">
        <v>1451</v>
      </c>
      <c r="B36" s="528" t="s">
        <v>1452</v>
      </c>
    </row>
  </sheetData>
  <phoneticPr fontId="1" type="noConversion"/>
  <pageMargins left="0.27" right="0.24" top="0.8" bottom="0.3" header="0.92" footer="0.25"/>
  <pageSetup paperSize="9" scale="99" orientation="portrait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</sheetPr>
  <dimension ref="A1:B28"/>
  <sheetViews>
    <sheetView zoomScaleNormal="100" workbookViewId="0">
      <selection activeCell="B54" sqref="B54"/>
    </sheetView>
  </sheetViews>
  <sheetFormatPr defaultRowHeight="20.100000000000001" customHeight="1"/>
  <cols>
    <col min="1" max="1" width="47.125" style="507" customWidth="1"/>
    <col min="2" max="2" width="50.625" style="507" customWidth="1"/>
    <col min="3" max="256" width="9" style="507"/>
    <col min="257" max="257" width="47.125" style="507" customWidth="1"/>
    <col min="258" max="258" width="50.625" style="507" customWidth="1"/>
    <col min="259" max="512" width="9" style="507"/>
    <col min="513" max="513" width="47.125" style="507" customWidth="1"/>
    <col min="514" max="514" width="50.625" style="507" customWidth="1"/>
    <col min="515" max="768" width="9" style="507"/>
    <col min="769" max="769" width="47.125" style="507" customWidth="1"/>
    <col min="770" max="770" width="50.625" style="507" customWidth="1"/>
    <col min="771" max="1024" width="9" style="507"/>
    <col min="1025" max="1025" width="47.125" style="507" customWidth="1"/>
    <col min="1026" max="1026" width="50.625" style="507" customWidth="1"/>
    <col min="1027" max="1280" width="9" style="507"/>
    <col min="1281" max="1281" width="47.125" style="507" customWidth="1"/>
    <col min="1282" max="1282" width="50.625" style="507" customWidth="1"/>
    <col min="1283" max="1536" width="9" style="507"/>
    <col min="1537" max="1537" width="47.125" style="507" customWidth="1"/>
    <col min="1538" max="1538" width="50.625" style="507" customWidth="1"/>
    <col min="1539" max="1792" width="9" style="507"/>
    <col min="1793" max="1793" width="47.125" style="507" customWidth="1"/>
    <col min="1794" max="1794" width="50.625" style="507" customWidth="1"/>
    <col min="1795" max="2048" width="9" style="507"/>
    <col min="2049" max="2049" width="47.125" style="507" customWidth="1"/>
    <col min="2050" max="2050" width="50.625" style="507" customWidth="1"/>
    <col min="2051" max="2304" width="9" style="507"/>
    <col min="2305" max="2305" width="47.125" style="507" customWidth="1"/>
    <col min="2306" max="2306" width="50.625" style="507" customWidth="1"/>
    <col min="2307" max="2560" width="9" style="507"/>
    <col min="2561" max="2561" width="47.125" style="507" customWidth="1"/>
    <col min="2562" max="2562" width="50.625" style="507" customWidth="1"/>
    <col min="2563" max="2816" width="9" style="507"/>
    <col min="2817" max="2817" width="47.125" style="507" customWidth="1"/>
    <col min="2818" max="2818" width="50.625" style="507" customWidth="1"/>
    <col min="2819" max="3072" width="9" style="507"/>
    <col min="3073" max="3073" width="47.125" style="507" customWidth="1"/>
    <col min="3074" max="3074" width="50.625" style="507" customWidth="1"/>
    <col min="3075" max="3328" width="9" style="507"/>
    <col min="3329" max="3329" width="47.125" style="507" customWidth="1"/>
    <col min="3330" max="3330" width="50.625" style="507" customWidth="1"/>
    <col min="3331" max="3584" width="9" style="507"/>
    <col min="3585" max="3585" width="47.125" style="507" customWidth="1"/>
    <col min="3586" max="3586" width="50.625" style="507" customWidth="1"/>
    <col min="3587" max="3840" width="9" style="507"/>
    <col min="3841" max="3841" width="47.125" style="507" customWidth="1"/>
    <col min="3842" max="3842" width="50.625" style="507" customWidth="1"/>
    <col min="3843" max="4096" width="9" style="507"/>
    <col min="4097" max="4097" width="47.125" style="507" customWidth="1"/>
    <col min="4098" max="4098" width="50.625" style="507" customWidth="1"/>
    <col min="4099" max="4352" width="9" style="507"/>
    <col min="4353" max="4353" width="47.125" style="507" customWidth="1"/>
    <col min="4354" max="4354" width="50.625" style="507" customWidth="1"/>
    <col min="4355" max="4608" width="9" style="507"/>
    <col min="4609" max="4609" width="47.125" style="507" customWidth="1"/>
    <col min="4610" max="4610" width="50.625" style="507" customWidth="1"/>
    <col min="4611" max="4864" width="9" style="507"/>
    <col min="4865" max="4865" width="47.125" style="507" customWidth="1"/>
    <col min="4866" max="4866" width="50.625" style="507" customWidth="1"/>
    <col min="4867" max="5120" width="9" style="507"/>
    <col min="5121" max="5121" width="47.125" style="507" customWidth="1"/>
    <col min="5122" max="5122" width="50.625" style="507" customWidth="1"/>
    <col min="5123" max="5376" width="9" style="507"/>
    <col min="5377" max="5377" width="47.125" style="507" customWidth="1"/>
    <col min="5378" max="5378" width="50.625" style="507" customWidth="1"/>
    <col min="5379" max="5632" width="9" style="507"/>
    <col min="5633" max="5633" width="47.125" style="507" customWidth="1"/>
    <col min="5634" max="5634" width="50.625" style="507" customWidth="1"/>
    <col min="5635" max="5888" width="9" style="507"/>
    <col min="5889" max="5889" width="47.125" style="507" customWidth="1"/>
    <col min="5890" max="5890" width="50.625" style="507" customWidth="1"/>
    <col min="5891" max="6144" width="9" style="507"/>
    <col min="6145" max="6145" width="47.125" style="507" customWidth="1"/>
    <col min="6146" max="6146" width="50.625" style="507" customWidth="1"/>
    <col min="6147" max="6400" width="9" style="507"/>
    <col min="6401" max="6401" width="47.125" style="507" customWidth="1"/>
    <col min="6402" max="6402" width="50.625" style="507" customWidth="1"/>
    <col min="6403" max="6656" width="9" style="507"/>
    <col min="6657" max="6657" width="47.125" style="507" customWidth="1"/>
    <col min="6658" max="6658" width="50.625" style="507" customWidth="1"/>
    <col min="6659" max="6912" width="9" style="507"/>
    <col min="6913" max="6913" width="47.125" style="507" customWidth="1"/>
    <col min="6914" max="6914" width="50.625" style="507" customWidth="1"/>
    <col min="6915" max="7168" width="9" style="507"/>
    <col min="7169" max="7169" width="47.125" style="507" customWidth="1"/>
    <col min="7170" max="7170" width="50.625" style="507" customWidth="1"/>
    <col min="7171" max="7424" width="9" style="507"/>
    <col min="7425" max="7425" width="47.125" style="507" customWidth="1"/>
    <col min="7426" max="7426" width="50.625" style="507" customWidth="1"/>
    <col min="7427" max="7680" width="9" style="507"/>
    <col min="7681" max="7681" width="47.125" style="507" customWidth="1"/>
    <col min="7682" max="7682" width="50.625" style="507" customWidth="1"/>
    <col min="7683" max="7936" width="9" style="507"/>
    <col min="7937" max="7937" width="47.125" style="507" customWidth="1"/>
    <col min="7938" max="7938" width="50.625" style="507" customWidth="1"/>
    <col min="7939" max="8192" width="9" style="507"/>
    <col min="8193" max="8193" width="47.125" style="507" customWidth="1"/>
    <col min="8194" max="8194" width="50.625" style="507" customWidth="1"/>
    <col min="8195" max="8448" width="9" style="507"/>
    <col min="8449" max="8449" width="47.125" style="507" customWidth="1"/>
    <col min="8450" max="8450" width="50.625" style="507" customWidth="1"/>
    <col min="8451" max="8704" width="9" style="507"/>
    <col min="8705" max="8705" width="47.125" style="507" customWidth="1"/>
    <col min="8706" max="8706" width="50.625" style="507" customWidth="1"/>
    <col min="8707" max="8960" width="9" style="507"/>
    <col min="8961" max="8961" width="47.125" style="507" customWidth="1"/>
    <col min="8962" max="8962" width="50.625" style="507" customWidth="1"/>
    <col min="8963" max="9216" width="9" style="507"/>
    <col min="9217" max="9217" width="47.125" style="507" customWidth="1"/>
    <col min="9218" max="9218" width="50.625" style="507" customWidth="1"/>
    <col min="9219" max="9472" width="9" style="507"/>
    <col min="9473" max="9473" width="47.125" style="507" customWidth="1"/>
    <col min="9474" max="9474" width="50.625" style="507" customWidth="1"/>
    <col min="9475" max="9728" width="9" style="507"/>
    <col min="9729" max="9729" width="47.125" style="507" customWidth="1"/>
    <col min="9730" max="9730" width="50.625" style="507" customWidth="1"/>
    <col min="9731" max="9984" width="9" style="507"/>
    <col min="9985" max="9985" width="47.125" style="507" customWidth="1"/>
    <col min="9986" max="9986" width="50.625" style="507" customWidth="1"/>
    <col min="9987" max="10240" width="9" style="507"/>
    <col min="10241" max="10241" width="47.125" style="507" customWidth="1"/>
    <col min="10242" max="10242" width="50.625" style="507" customWidth="1"/>
    <col min="10243" max="10496" width="9" style="507"/>
    <col min="10497" max="10497" width="47.125" style="507" customWidth="1"/>
    <col min="10498" max="10498" width="50.625" style="507" customWidth="1"/>
    <col min="10499" max="10752" width="9" style="507"/>
    <col min="10753" max="10753" width="47.125" style="507" customWidth="1"/>
    <col min="10754" max="10754" width="50.625" style="507" customWidth="1"/>
    <col min="10755" max="11008" width="9" style="507"/>
    <col min="11009" max="11009" width="47.125" style="507" customWidth="1"/>
    <col min="11010" max="11010" width="50.625" style="507" customWidth="1"/>
    <col min="11011" max="11264" width="9" style="507"/>
    <col min="11265" max="11265" width="47.125" style="507" customWidth="1"/>
    <col min="11266" max="11266" width="50.625" style="507" customWidth="1"/>
    <col min="11267" max="11520" width="9" style="507"/>
    <col min="11521" max="11521" width="47.125" style="507" customWidth="1"/>
    <col min="11522" max="11522" width="50.625" style="507" customWidth="1"/>
    <col min="11523" max="11776" width="9" style="507"/>
    <col min="11777" max="11777" width="47.125" style="507" customWidth="1"/>
    <col min="11778" max="11778" width="50.625" style="507" customWidth="1"/>
    <col min="11779" max="12032" width="9" style="507"/>
    <col min="12033" max="12033" width="47.125" style="507" customWidth="1"/>
    <col min="12034" max="12034" width="50.625" style="507" customWidth="1"/>
    <col min="12035" max="12288" width="9" style="507"/>
    <col min="12289" max="12289" width="47.125" style="507" customWidth="1"/>
    <col min="12290" max="12290" width="50.625" style="507" customWidth="1"/>
    <col min="12291" max="12544" width="9" style="507"/>
    <col min="12545" max="12545" width="47.125" style="507" customWidth="1"/>
    <col min="12546" max="12546" width="50.625" style="507" customWidth="1"/>
    <col min="12547" max="12800" width="9" style="507"/>
    <col min="12801" max="12801" width="47.125" style="507" customWidth="1"/>
    <col min="12802" max="12802" width="50.625" style="507" customWidth="1"/>
    <col min="12803" max="13056" width="9" style="507"/>
    <col min="13057" max="13057" width="47.125" style="507" customWidth="1"/>
    <col min="13058" max="13058" width="50.625" style="507" customWidth="1"/>
    <col min="13059" max="13312" width="9" style="507"/>
    <col min="13313" max="13313" width="47.125" style="507" customWidth="1"/>
    <col min="13314" max="13314" width="50.625" style="507" customWidth="1"/>
    <col min="13315" max="13568" width="9" style="507"/>
    <col min="13569" max="13569" width="47.125" style="507" customWidth="1"/>
    <col min="13570" max="13570" width="50.625" style="507" customWidth="1"/>
    <col min="13571" max="13824" width="9" style="507"/>
    <col min="13825" max="13825" width="47.125" style="507" customWidth="1"/>
    <col min="13826" max="13826" width="50.625" style="507" customWidth="1"/>
    <col min="13827" max="14080" width="9" style="507"/>
    <col min="14081" max="14081" width="47.125" style="507" customWidth="1"/>
    <col min="14082" max="14082" width="50.625" style="507" customWidth="1"/>
    <col min="14083" max="14336" width="9" style="507"/>
    <col min="14337" max="14337" width="47.125" style="507" customWidth="1"/>
    <col min="14338" max="14338" width="50.625" style="507" customWidth="1"/>
    <col min="14339" max="14592" width="9" style="507"/>
    <col min="14593" max="14593" width="47.125" style="507" customWidth="1"/>
    <col min="14594" max="14594" width="50.625" style="507" customWidth="1"/>
    <col min="14595" max="14848" width="9" style="507"/>
    <col min="14849" max="14849" width="47.125" style="507" customWidth="1"/>
    <col min="14850" max="14850" width="50.625" style="507" customWidth="1"/>
    <col min="14851" max="15104" width="9" style="507"/>
    <col min="15105" max="15105" width="47.125" style="507" customWidth="1"/>
    <col min="15106" max="15106" width="50.625" style="507" customWidth="1"/>
    <col min="15107" max="15360" width="9" style="507"/>
    <col min="15361" max="15361" width="47.125" style="507" customWidth="1"/>
    <col min="15362" max="15362" width="50.625" style="507" customWidth="1"/>
    <col min="15363" max="15616" width="9" style="507"/>
    <col min="15617" max="15617" width="47.125" style="507" customWidth="1"/>
    <col min="15618" max="15618" width="50.625" style="507" customWidth="1"/>
    <col min="15619" max="15872" width="9" style="507"/>
    <col min="15873" max="15873" width="47.125" style="507" customWidth="1"/>
    <col min="15874" max="15874" width="50.625" style="507" customWidth="1"/>
    <col min="15875" max="16128" width="9" style="507"/>
    <col min="16129" max="16129" width="47.125" style="507" customWidth="1"/>
    <col min="16130" max="16130" width="50.625" style="507" customWidth="1"/>
    <col min="16131" max="16384" width="9" style="507"/>
  </cols>
  <sheetData>
    <row r="1" spans="1:2" ht="17.25" customHeight="1">
      <c r="A1" s="523" t="s">
        <v>1703</v>
      </c>
    </row>
    <row r="2" spans="1:2" s="305" customFormat="1" ht="20.100000000000001" customHeight="1" thickBot="1">
      <c r="A2" s="524" t="s">
        <v>1389</v>
      </c>
      <c r="B2" s="524" t="s">
        <v>1390</v>
      </c>
    </row>
    <row r="3" spans="1:2" ht="20.100000000000001" customHeight="1" thickTop="1">
      <c r="A3" s="527" t="s">
        <v>1569</v>
      </c>
      <c r="B3" s="528" t="s">
        <v>1704</v>
      </c>
    </row>
    <row r="4" spans="1:2" ht="20.100000000000001" customHeight="1">
      <c r="A4" s="527" t="s">
        <v>1571</v>
      </c>
      <c r="B4" s="528" t="s">
        <v>1705</v>
      </c>
    </row>
    <row r="5" spans="1:2" ht="20.100000000000001" customHeight="1">
      <c r="A5" s="527" t="s">
        <v>1573</v>
      </c>
      <c r="B5" s="528" t="s">
        <v>1706</v>
      </c>
    </row>
    <row r="6" spans="1:2" ht="20.100000000000001" customHeight="1">
      <c r="A6" s="527" t="s">
        <v>1575</v>
      </c>
      <c r="B6" s="528" t="s">
        <v>1576</v>
      </c>
    </row>
    <row r="7" spans="1:2" ht="20.100000000000001" customHeight="1">
      <c r="A7" s="527" t="s">
        <v>1577</v>
      </c>
      <c r="B7" s="528" t="s">
        <v>1578</v>
      </c>
    </row>
    <row r="8" spans="1:2" ht="20.100000000000001" customHeight="1">
      <c r="A8" s="527" t="s">
        <v>1579</v>
      </c>
      <c r="B8" s="528" t="s">
        <v>1580</v>
      </c>
    </row>
    <row r="9" spans="1:2" ht="20.100000000000001" customHeight="1">
      <c r="A9" s="527" t="s">
        <v>1581</v>
      </c>
      <c r="B9" s="528" t="s">
        <v>1582</v>
      </c>
    </row>
    <row r="10" spans="1:2" ht="20.100000000000001" customHeight="1">
      <c r="A10" s="527" t="s">
        <v>1707</v>
      </c>
      <c r="B10" s="534" t="s">
        <v>1708</v>
      </c>
    </row>
    <row r="11" spans="1:2" ht="20.100000000000001" customHeight="1">
      <c r="A11" s="527" t="s">
        <v>1709</v>
      </c>
      <c r="B11" s="528" t="s">
        <v>1710</v>
      </c>
    </row>
    <row r="12" spans="1:2" ht="20.100000000000001" customHeight="1">
      <c r="A12" s="527" t="s">
        <v>1711</v>
      </c>
      <c r="B12" s="528" t="s">
        <v>1712</v>
      </c>
    </row>
    <row r="13" spans="1:2" ht="20.100000000000001" customHeight="1">
      <c r="A13" s="527" t="s">
        <v>1585</v>
      </c>
      <c r="B13" s="528" t="s">
        <v>1586</v>
      </c>
    </row>
    <row r="14" spans="1:2" ht="20.100000000000001" customHeight="1">
      <c r="A14" s="527" t="s">
        <v>1583</v>
      </c>
      <c r="B14" s="528" t="s">
        <v>1713</v>
      </c>
    </row>
    <row r="15" spans="1:2" ht="20.100000000000001" customHeight="1">
      <c r="A15" s="527" t="s">
        <v>1714</v>
      </c>
      <c r="B15" s="534" t="s">
        <v>1715</v>
      </c>
    </row>
    <row r="17" spans="1:2" ht="17.25" customHeight="1">
      <c r="A17" s="523" t="s">
        <v>1716</v>
      </c>
    </row>
    <row r="18" spans="1:2" s="305" customFormat="1" ht="20.100000000000001" customHeight="1" thickBot="1">
      <c r="A18" s="524" t="s">
        <v>1389</v>
      </c>
      <c r="B18" s="524" t="s">
        <v>1390</v>
      </c>
    </row>
    <row r="19" spans="1:2" s="305" customFormat="1" ht="20.100000000000001" customHeight="1" thickTop="1">
      <c r="A19" s="535" t="s">
        <v>1717</v>
      </c>
      <c r="B19" s="536" t="s">
        <v>1718</v>
      </c>
    </row>
    <row r="20" spans="1:2" ht="20.100000000000001" customHeight="1">
      <c r="A20" s="527" t="s">
        <v>1719</v>
      </c>
      <c r="B20" s="528" t="s">
        <v>1720</v>
      </c>
    </row>
    <row r="21" spans="1:2" ht="20.100000000000001" customHeight="1">
      <c r="A21" s="527" t="s">
        <v>1721</v>
      </c>
      <c r="B21" s="528" t="s">
        <v>1722</v>
      </c>
    </row>
    <row r="22" spans="1:2" ht="20.100000000000001" customHeight="1">
      <c r="A22" s="527" t="s">
        <v>1723</v>
      </c>
      <c r="B22" s="528" t="s">
        <v>1724</v>
      </c>
    </row>
    <row r="23" spans="1:2" s="305" customFormat="1" ht="20.100000000000001" customHeight="1">
      <c r="A23" s="535" t="s">
        <v>1725</v>
      </c>
      <c r="B23" s="536" t="s">
        <v>1726</v>
      </c>
    </row>
    <row r="24" spans="1:2" s="305" customFormat="1" ht="20.100000000000001" customHeight="1">
      <c r="A24" s="535" t="s">
        <v>1727</v>
      </c>
      <c r="B24" s="536" t="s">
        <v>1728</v>
      </c>
    </row>
    <row r="25" spans="1:2" ht="20.100000000000001" customHeight="1">
      <c r="A25" s="527" t="s">
        <v>1729</v>
      </c>
      <c r="B25" s="528" t="s">
        <v>1730</v>
      </c>
    </row>
    <row r="26" spans="1:2" ht="20.100000000000001" customHeight="1">
      <c r="A26" s="527" t="s">
        <v>1333</v>
      </c>
      <c r="B26" s="528" t="s">
        <v>1731</v>
      </c>
    </row>
    <row r="27" spans="1:2" ht="20.100000000000001" customHeight="1">
      <c r="A27" s="527" t="s">
        <v>1332</v>
      </c>
      <c r="B27" s="628" t="s">
        <v>1732</v>
      </c>
    </row>
    <row r="28" spans="1:2" s="305" customFormat="1" ht="20.100000000000001" customHeight="1">
      <c r="A28" s="527" t="s">
        <v>1733</v>
      </c>
      <c r="B28" s="528" t="s">
        <v>1734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1"/>
  <sheetViews>
    <sheetView zoomScaleNormal="100" workbookViewId="0">
      <selection activeCell="B13" sqref="B13"/>
    </sheetView>
  </sheetViews>
  <sheetFormatPr defaultRowHeight="20.100000000000001" customHeight="1"/>
  <cols>
    <col min="1" max="1" width="39.5" style="507" customWidth="1"/>
    <col min="2" max="2" width="58.75" style="507" customWidth="1"/>
    <col min="3" max="16384" width="9" style="507"/>
  </cols>
  <sheetData>
    <row r="1" spans="1:2" ht="17.25" customHeight="1">
      <c r="A1" s="523" t="s">
        <v>1453</v>
      </c>
    </row>
    <row r="2" spans="1:2" s="305" customFormat="1" ht="20.100000000000001" customHeight="1" thickBot="1">
      <c r="A2" s="524" t="s">
        <v>1454</v>
      </c>
      <c r="B2" s="524" t="s">
        <v>1455</v>
      </c>
    </row>
    <row r="3" spans="1:2" ht="20.100000000000001" customHeight="1" thickTop="1">
      <c r="A3" s="527" t="s">
        <v>1456</v>
      </c>
      <c r="B3" s="528" t="s">
        <v>1457</v>
      </c>
    </row>
    <row r="4" spans="1:2" ht="20.100000000000001" customHeight="1">
      <c r="A4" s="527" t="s">
        <v>1458</v>
      </c>
      <c r="B4" s="528" t="s">
        <v>1459</v>
      </c>
    </row>
    <row r="5" spans="1:2" ht="20.100000000000001" customHeight="1">
      <c r="A5" s="527" t="s">
        <v>1460</v>
      </c>
      <c r="B5" s="528" t="s">
        <v>1461</v>
      </c>
    </row>
    <row r="6" spans="1:2" ht="20.100000000000001" customHeight="1">
      <c r="A6" s="527" t="s">
        <v>1462</v>
      </c>
      <c r="B6" s="528" t="s">
        <v>1463</v>
      </c>
    </row>
    <row r="8" spans="1:2" ht="20.100000000000001" customHeight="1">
      <c r="A8" s="523" t="s">
        <v>1464</v>
      </c>
    </row>
    <row r="9" spans="1:2" ht="20.100000000000001" customHeight="1" thickBot="1">
      <c r="A9" s="524" t="s">
        <v>1454</v>
      </c>
      <c r="B9" s="532" t="s">
        <v>1455</v>
      </c>
    </row>
    <row r="10" spans="1:2" ht="20.100000000000001" customHeight="1" thickTop="1">
      <c r="A10" s="533" t="s">
        <v>1465</v>
      </c>
      <c r="B10" s="534" t="s">
        <v>1466</v>
      </c>
    </row>
    <row r="11" spans="1:2" ht="20.100000000000001" customHeight="1">
      <c r="A11" s="527" t="s">
        <v>1467</v>
      </c>
      <c r="B11" s="534" t="s">
        <v>1468</v>
      </c>
    </row>
    <row r="12" spans="1:2" ht="20.100000000000001" customHeight="1">
      <c r="A12" s="533" t="s">
        <v>1469</v>
      </c>
      <c r="B12" s="534" t="s">
        <v>1470</v>
      </c>
    </row>
    <row r="14" spans="1:2" ht="17.25" customHeight="1">
      <c r="A14" s="523" t="s">
        <v>1471</v>
      </c>
    </row>
    <row r="15" spans="1:2" s="305" customFormat="1" ht="20.100000000000001" customHeight="1" thickBot="1">
      <c r="A15" s="524" t="s">
        <v>1454</v>
      </c>
      <c r="B15" s="524" t="s">
        <v>1455</v>
      </c>
    </row>
    <row r="16" spans="1:2" ht="20.100000000000001" customHeight="1" thickTop="1">
      <c r="A16" s="535" t="s">
        <v>1472</v>
      </c>
      <c r="B16" s="536" t="s">
        <v>1473</v>
      </c>
    </row>
    <row r="17" spans="1:2" ht="20.100000000000001" customHeight="1">
      <c r="A17" s="535" t="s">
        <v>1474</v>
      </c>
      <c r="B17" s="536" t="s">
        <v>1475</v>
      </c>
    </row>
    <row r="18" spans="1:2" ht="20.100000000000001" customHeight="1">
      <c r="A18" s="535" t="s">
        <v>1476</v>
      </c>
      <c r="B18" s="536" t="s">
        <v>1477</v>
      </c>
    </row>
    <row r="19" spans="1:2" ht="20.100000000000001" customHeight="1">
      <c r="A19" s="527" t="s">
        <v>1478</v>
      </c>
      <c r="B19" s="528" t="s">
        <v>1479</v>
      </c>
    </row>
    <row r="21" spans="1:2" ht="17.25" customHeight="1">
      <c r="A21" s="523" t="s">
        <v>1480</v>
      </c>
    </row>
    <row r="22" spans="1:2" s="305" customFormat="1" ht="20.100000000000001" customHeight="1" thickBot="1">
      <c r="A22" s="524" t="s">
        <v>1454</v>
      </c>
      <c r="B22" s="524" t="s">
        <v>1455</v>
      </c>
    </row>
    <row r="23" spans="1:2" s="305" customFormat="1" ht="20.100000000000001" customHeight="1" thickTop="1">
      <c r="A23" s="535" t="s">
        <v>1481</v>
      </c>
      <c r="B23" s="536" t="s">
        <v>1482</v>
      </c>
    </row>
    <row r="24" spans="1:2" ht="20.100000000000001" customHeight="1">
      <c r="A24" s="527" t="s">
        <v>1483</v>
      </c>
      <c r="B24" s="528" t="s">
        <v>1484</v>
      </c>
    </row>
    <row r="25" spans="1:2" s="305" customFormat="1" ht="20.100000000000001" customHeight="1">
      <c r="A25" s="535" t="s">
        <v>1485</v>
      </c>
      <c r="B25" s="536" t="s">
        <v>1486</v>
      </c>
    </row>
    <row r="26" spans="1:2" s="305" customFormat="1" ht="20.100000000000001" customHeight="1">
      <c r="A26" s="535" t="s">
        <v>1487</v>
      </c>
      <c r="B26" s="536" t="s">
        <v>1488</v>
      </c>
    </row>
    <row r="27" spans="1:2" ht="20.100000000000001" customHeight="1">
      <c r="A27" s="527" t="s">
        <v>1489</v>
      </c>
      <c r="B27" s="528" t="s">
        <v>1490</v>
      </c>
    </row>
    <row r="28" spans="1:2" ht="20.100000000000001" customHeight="1">
      <c r="A28" s="778" t="s">
        <v>1491</v>
      </c>
      <c r="B28" s="779"/>
    </row>
    <row r="29" spans="1:2" ht="20.100000000000001" customHeight="1">
      <c r="A29" s="780" t="s">
        <v>1492</v>
      </c>
      <c r="B29" s="781"/>
    </row>
    <row r="30" spans="1:2" ht="20.100000000000001" customHeight="1">
      <c r="A30" s="778" t="s">
        <v>1493</v>
      </c>
      <c r="B30" s="779"/>
    </row>
    <row r="31" spans="1:2" ht="20.100000000000001" customHeight="1">
      <c r="A31" s="780" t="s">
        <v>1494</v>
      </c>
      <c r="B31" s="781"/>
    </row>
  </sheetData>
  <mergeCells count="4">
    <mergeCell ref="A28:B28"/>
    <mergeCell ref="A29:B29"/>
    <mergeCell ref="A30:B30"/>
    <mergeCell ref="A31:B31"/>
  </mergeCells>
  <phoneticPr fontId="1" type="noConversion"/>
  <pageMargins left="0.7" right="0.7" top="0.75" bottom="0.75" header="0.3" footer="0.3"/>
  <pageSetup paperSize="9" scale="99"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0"/>
  <sheetViews>
    <sheetView zoomScaleNormal="100" workbookViewId="0">
      <selection activeCell="B22" sqref="B22"/>
    </sheetView>
  </sheetViews>
  <sheetFormatPr defaultRowHeight="20.100000000000001" customHeight="1"/>
  <cols>
    <col min="1" max="1" width="52" style="507" customWidth="1"/>
    <col min="2" max="2" width="42.125" style="507" customWidth="1"/>
    <col min="3" max="16384" width="9" style="507"/>
  </cols>
  <sheetData>
    <row r="1" spans="1:2" ht="17.25" customHeight="1">
      <c r="A1" s="523" t="s">
        <v>1495</v>
      </c>
    </row>
    <row r="2" spans="1:2" s="305" customFormat="1" ht="20.100000000000001" customHeight="1" thickBot="1">
      <c r="A2" s="524" t="s">
        <v>1454</v>
      </c>
      <c r="B2" s="524" t="s">
        <v>1455</v>
      </c>
    </row>
    <row r="3" spans="1:2" ht="20.100000000000001" customHeight="1" thickTop="1">
      <c r="A3" s="527" t="s">
        <v>1496</v>
      </c>
      <c r="B3" s="536" t="s">
        <v>1497</v>
      </c>
    </row>
    <row r="4" spans="1:2" s="305" customFormat="1" ht="20.100000000000001" customHeight="1">
      <c r="A4" s="535" t="s">
        <v>1498</v>
      </c>
      <c r="B4" s="536" t="s">
        <v>1499</v>
      </c>
    </row>
    <row r="5" spans="1:2" ht="20.100000000000001" customHeight="1">
      <c r="A5" s="537" t="s">
        <v>1500</v>
      </c>
      <c r="B5" s="536" t="s">
        <v>1501</v>
      </c>
    </row>
    <row r="6" spans="1:2" ht="20.100000000000001" customHeight="1">
      <c r="A6" s="537" t="s">
        <v>1502</v>
      </c>
      <c r="B6" s="536" t="s">
        <v>1503</v>
      </c>
    </row>
    <row r="7" spans="1:2" s="305" customFormat="1" ht="20.100000000000001" customHeight="1">
      <c r="A7" s="535" t="s">
        <v>1504</v>
      </c>
      <c r="B7" s="536" t="s">
        <v>1505</v>
      </c>
    </row>
    <row r="8" spans="1:2" s="305" customFormat="1" ht="20.100000000000001" customHeight="1">
      <c r="A8" s="535" t="s">
        <v>1506</v>
      </c>
      <c r="B8" s="536" t="s">
        <v>1507</v>
      </c>
    </row>
    <row r="9" spans="1:2" ht="20.100000000000001" customHeight="1">
      <c r="A9" s="537" t="s">
        <v>1508</v>
      </c>
      <c r="B9" s="536" t="s">
        <v>1509</v>
      </c>
    </row>
    <row r="10" spans="1:2" ht="20.100000000000001" customHeight="1">
      <c r="A10" s="537" t="s">
        <v>1510</v>
      </c>
      <c r="B10" s="536" t="s">
        <v>1511</v>
      </c>
    </row>
    <row r="11" spans="1:2" ht="20.100000000000001" customHeight="1">
      <c r="A11" s="537" t="s">
        <v>1512</v>
      </c>
      <c r="B11" s="528" t="s">
        <v>1513</v>
      </c>
    </row>
    <row r="13" spans="1:2" ht="17.25" customHeight="1">
      <c r="A13" s="523" t="s">
        <v>1514</v>
      </c>
    </row>
    <row r="14" spans="1:2" ht="20.100000000000001" customHeight="1" thickBot="1">
      <c r="A14" s="524" t="s">
        <v>1454</v>
      </c>
      <c r="B14" s="524" t="s">
        <v>1455</v>
      </c>
    </row>
    <row r="15" spans="1:2" ht="20.100000000000001" customHeight="1" thickTop="1">
      <c r="A15" s="527" t="s">
        <v>1515</v>
      </c>
      <c r="B15" s="528" t="s">
        <v>1516</v>
      </c>
    </row>
    <row r="16" spans="1:2" ht="20.100000000000001" customHeight="1">
      <c r="A16" s="527" t="s">
        <v>1517</v>
      </c>
      <c r="B16" s="528" t="s">
        <v>1518</v>
      </c>
    </row>
    <row r="17" spans="1:2" ht="20.100000000000001" customHeight="1">
      <c r="A17" s="527" t="s">
        <v>1519</v>
      </c>
      <c r="B17" s="528" t="s">
        <v>1520</v>
      </c>
    </row>
    <row r="18" spans="1:2" ht="20.100000000000001" customHeight="1">
      <c r="A18" s="527" t="s">
        <v>1521</v>
      </c>
      <c r="B18" s="528" t="s">
        <v>1522</v>
      </c>
    </row>
    <row r="19" spans="1:2" ht="20.100000000000001" customHeight="1">
      <c r="A19" s="527" t="s">
        <v>1523</v>
      </c>
      <c r="B19" s="528" t="s">
        <v>1524</v>
      </c>
    </row>
    <row r="20" spans="1:2" ht="20.100000000000001" customHeight="1">
      <c r="A20" s="527" t="s">
        <v>1525</v>
      </c>
      <c r="B20" s="528" t="s">
        <v>1526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5"/>
  <sheetViews>
    <sheetView zoomScaleNormal="100" workbookViewId="0">
      <selection activeCell="C29" sqref="C29"/>
    </sheetView>
  </sheetViews>
  <sheetFormatPr defaultRowHeight="20.100000000000001" customHeight="1"/>
  <cols>
    <col min="1" max="1" width="54.5" style="507" customWidth="1"/>
    <col min="2" max="2" width="54" style="507" customWidth="1"/>
    <col min="3" max="16384" width="9" style="507"/>
  </cols>
  <sheetData>
    <row r="1" spans="1:5" ht="14.25" customHeight="1">
      <c r="A1" s="523" t="s">
        <v>1527</v>
      </c>
    </row>
    <row r="2" spans="1:5" s="305" customFormat="1" ht="18" customHeight="1" thickBot="1">
      <c r="A2" s="524" t="s">
        <v>1454</v>
      </c>
      <c r="B2" s="524" t="s">
        <v>1455</v>
      </c>
    </row>
    <row r="3" spans="1:5" ht="20.100000000000001" customHeight="1" thickTop="1">
      <c r="A3" s="525" t="s">
        <v>1528</v>
      </c>
      <c r="B3" s="526" t="s">
        <v>1392</v>
      </c>
    </row>
    <row r="4" spans="1:5" ht="20.100000000000001" customHeight="1">
      <c r="A4" s="527" t="s">
        <v>1529</v>
      </c>
      <c r="B4" s="528" t="s">
        <v>1530</v>
      </c>
    </row>
    <row r="5" spans="1:5" ht="20.100000000000001" customHeight="1">
      <c r="A5" s="527" t="s">
        <v>1531</v>
      </c>
      <c r="B5" s="528" t="s">
        <v>1532</v>
      </c>
      <c r="E5" s="507">
        <v>1234</v>
      </c>
    </row>
    <row r="6" spans="1:5" ht="20.100000000000001" customHeight="1">
      <c r="A6" s="527" t="s">
        <v>1533</v>
      </c>
      <c r="B6" s="528" t="s">
        <v>1534</v>
      </c>
      <c r="D6" s="507" t="str">
        <f>USDOLLAR(50,2)</f>
        <v>$50.00</v>
      </c>
    </row>
    <row r="7" spans="1:5" ht="20.100000000000001" customHeight="1">
      <c r="A7" s="527" t="s">
        <v>1535</v>
      </c>
      <c r="B7" s="528" t="s">
        <v>1536</v>
      </c>
    </row>
    <row r="8" spans="1:5" ht="20.100000000000001" customHeight="1">
      <c r="A8" s="527" t="s">
        <v>1537</v>
      </c>
      <c r="B8" s="528" t="s">
        <v>1538</v>
      </c>
      <c r="D8" s="507" t="str">
        <f>FIXED(5.36,1,FALSE)</f>
        <v>5.4</v>
      </c>
    </row>
    <row r="9" spans="1:5" ht="20.100000000000001" customHeight="1">
      <c r="A9" s="527" t="s">
        <v>1539</v>
      </c>
      <c r="B9" s="528" t="s">
        <v>1540</v>
      </c>
      <c r="D9" s="507" t="str">
        <f>REPLACE("우리나라",3,2,"대한")</f>
        <v>우리대한</v>
      </c>
    </row>
    <row r="10" spans="1:5" ht="20.100000000000001" customHeight="1">
      <c r="A10" s="527" t="s">
        <v>1541</v>
      </c>
      <c r="B10" s="528" t="s">
        <v>1542</v>
      </c>
      <c r="D10" s="507">
        <f>VALUE(50)</f>
        <v>50</v>
      </c>
    </row>
    <row r="11" spans="1:5" ht="20.100000000000001" customHeight="1">
      <c r="A11" s="527" t="s">
        <v>1543</v>
      </c>
      <c r="B11" s="528" t="s">
        <v>1544</v>
      </c>
    </row>
    <row r="12" spans="1:5" ht="20.100000000000001" customHeight="1">
      <c r="A12" s="527" t="s">
        <v>1545</v>
      </c>
      <c r="B12" s="528" t="s">
        <v>1546</v>
      </c>
      <c r="D12" s="507">
        <f>COLUMN(D6)</f>
        <v>4</v>
      </c>
    </row>
    <row r="13" spans="1:5" ht="20.100000000000001" customHeight="1">
      <c r="A13" s="527" t="s">
        <v>1547</v>
      </c>
      <c r="B13" s="528" t="s">
        <v>1548</v>
      </c>
    </row>
    <row r="14" spans="1:5" ht="20.100000000000001" customHeight="1">
      <c r="A14" s="527" t="s">
        <v>1549</v>
      </c>
      <c r="B14" s="528" t="s">
        <v>1550</v>
      </c>
      <c r="D14" s="507" t="str">
        <f>ADDRESS(5,5,4,1)</f>
        <v>E5</v>
      </c>
    </row>
    <row r="15" spans="1:5" ht="20.100000000000001" customHeight="1">
      <c r="A15" s="527" t="s">
        <v>1551</v>
      </c>
      <c r="B15" s="528" t="s">
        <v>1552</v>
      </c>
    </row>
    <row r="16" spans="1:5" ht="20.100000000000001" customHeight="1">
      <c r="A16" s="527" t="s">
        <v>1553</v>
      </c>
      <c r="B16" s="528" t="s">
        <v>1554</v>
      </c>
    </row>
    <row r="17" spans="1:2" ht="20.100000000000001" customHeight="1">
      <c r="A17" s="527" t="s">
        <v>1555</v>
      </c>
      <c r="B17" s="528" t="s">
        <v>1556</v>
      </c>
    </row>
    <row r="18" spans="1:2" ht="20.100000000000001" customHeight="1">
      <c r="A18" s="527" t="s">
        <v>1557</v>
      </c>
      <c r="B18" s="528" t="s">
        <v>1558</v>
      </c>
    </row>
    <row r="19" spans="1:2" ht="20.100000000000001" customHeight="1">
      <c r="A19" s="527" t="s">
        <v>1559</v>
      </c>
      <c r="B19" s="528" t="s">
        <v>1560</v>
      </c>
    </row>
    <row r="20" spans="1:2" ht="20.100000000000001" customHeight="1">
      <c r="A20" s="527" t="s">
        <v>1561</v>
      </c>
      <c r="B20" s="528" t="s">
        <v>1562</v>
      </c>
    </row>
    <row r="21" spans="1:2" ht="20.100000000000001" customHeight="1">
      <c r="A21" s="527" t="s">
        <v>1563</v>
      </c>
      <c r="B21" s="528" t="s">
        <v>1564</v>
      </c>
    </row>
    <row r="22" spans="1:2" ht="20.100000000000001" customHeight="1">
      <c r="A22" s="527" t="s">
        <v>1565</v>
      </c>
      <c r="B22" s="528" t="s">
        <v>1566</v>
      </c>
    </row>
    <row r="23" spans="1:2" ht="20.100000000000001" customHeight="1">
      <c r="A23" s="527" t="s">
        <v>1567</v>
      </c>
      <c r="B23" s="528" t="s">
        <v>1568</v>
      </c>
    </row>
    <row r="24" spans="1:2" ht="20.100000000000001" customHeight="1">
      <c r="A24" s="527" t="s">
        <v>1456</v>
      </c>
      <c r="B24" s="528" t="s">
        <v>1457</v>
      </c>
    </row>
    <row r="25" spans="1:2" ht="20.100000000000001" customHeight="1">
      <c r="A25" s="527" t="s">
        <v>1458</v>
      </c>
      <c r="B25" s="528" t="s">
        <v>1459</v>
      </c>
    </row>
    <row r="26" spans="1:2" ht="20.100000000000001" customHeight="1">
      <c r="A26" s="527" t="s">
        <v>1460</v>
      </c>
      <c r="B26" s="528" t="s">
        <v>1461</v>
      </c>
    </row>
    <row r="27" spans="1:2" ht="20.100000000000001" customHeight="1">
      <c r="A27" s="527" t="s">
        <v>1462</v>
      </c>
      <c r="B27" s="528" t="s">
        <v>1463</v>
      </c>
    </row>
    <row r="28" spans="1:2" ht="20.100000000000001" customHeight="1">
      <c r="A28" s="527" t="s">
        <v>1569</v>
      </c>
      <c r="B28" s="528" t="s">
        <v>1570</v>
      </c>
    </row>
    <row r="29" spans="1:2" ht="20.100000000000001" customHeight="1">
      <c r="A29" s="527" t="s">
        <v>1571</v>
      </c>
      <c r="B29" s="528" t="s">
        <v>1572</v>
      </c>
    </row>
    <row r="30" spans="1:2" ht="20.100000000000001" customHeight="1">
      <c r="A30" s="527" t="s">
        <v>1573</v>
      </c>
      <c r="B30" s="528" t="s">
        <v>1574</v>
      </c>
    </row>
    <row r="31" spans="1:2" ht="20.100000000000001" customHeight="1">
      <c r="A31" s="527" t="s">
        <v>1575</v>
      </c>
      <c r="B31" s="528" t="s">
        <v>1576</v>
      </c>
    </row>
    <row r="32" spans="1:2" ht="20.100000000000001" customHeight="1">
      <c r="A32" s="527" t="s">
        <v>1577</v>
      </c>
      <c r="B32" s="528" t="s">
        <v>1578</v>
      </c>
    </row>
    <row r="33" spans="1:2" ht="20.100000000000001" customHeight="1">
      <c r="A33" s="527" t="s">
        <v>1579</v>
      </c>
      <c r="B33" s="528" t="s">
        <v>1580</v>
      </c>
    </row>
    <row r="34" spans="1:2" ht="20.100000000000001" customHeight="1">
      <c r="A34" s="527" t="s">
        <v>1581</v>
      </c>
      <c r="B34" s="528" t="s">
        <v>1582</v>
      </c>
    </row>
    <row r="35" spans="1:2" ht="20.100000000000001" customHeight="1">
      <c r="A35" s="527" t="s">
        <v>1583</v>
      </c>
      <c r="B35" s="528" t="s">
        <v>1584</v>
      </c>
    </row>
    <row r="36" spans="1:2" ht="20.100000000000001" customHeight="1">
      <c r="A36" s="527" t="s">
        <v>1585</v>
      </c>
      <c r="B36" s="528" t="s">
        <v>1586</v>
      </c>
    </row>
    <row r="37" spans="1:2" ht="20.100000000000001" customHeight="1">
      <c r="A37" s="527" t="s">
        <v>1489</v>
      </c>
      <c r="B37" s="528" t="s">
        <v>1490</v>
      </c>
    </row>
    <row r="38" spans="1:2" ht="20.100000000000001" customHeight="1">
      <c r="A38" s="527" t="s">
        <v>1483</v>
      </c>
      <c r="B38" s="528" t="s">
        <v>1484</v>
      </c>
    </row>
    <row r="39" spans="1:2" ht="20.100000000000001" customHeight="1">
      <c r="A39" s="527" t="s">
        <v>1515</v>
      </c>
      <c r="B39" s="528" t="s">
        <v>1516</v>
      </c>
    </row>
    <row r="40" spans="1:2" ht="20.100000000000001" customHeight="1">
      <c r="A40" s="527" t="s">
        <v>1517</v>
      </c>
      <c r="B40" s="528" t="s">
        <v>1518</v>
      </c>
    </row>
    <row r="41" spans="1:2" ht="20.100000000000001" customHeight="1">
      <c r="A41" s="527" t="s">
        <v>1519</v>
      </c>
      <c r="B41" s="528" t="s">
        <v>1520</v>
      </c>
    </row>
    <row r="42" spans="1:2" ht="20.100000000000001" customHeight="1">
      <c r="A42" s="778" t="s">
        <v>1587</v>
      </c>
      <c r="B42" s="779"/>
    </row>
    <row r="43" spans="1:2" ht="20.100000000000001" customHeight="1">
      <c r="A43" s="780" t="s">
        <v>1492</v>
      </c>
      <c r="B43" s="781"/>
    </row>
    <row r="44" spans="1:2" ht="20.100000000000001" customHeight="1">
      <c r="A44" s="778" t="s">
        <v>1588</v>
      </c>
      <c r="B44" s="779"/>
    </row>
    <row r="45" spans="1:2" ht="20.100000000000001" customHeight="1">
      <c r="A45" s="780" t="s">
        <v>1494</v>
      </c>
      <c r="B45" s="781"/>
    </row>
  </sheetData>
  <mergeCells count="4">
    <mergeCell ref="A42:B42"/>
    <mergeCell ref="A43:B43"/>
    <mergeCell ref="A44:B44"/>
    <mergeCell ref="A45:B45"/>
  </mergeCells>
  <phoneticPr fontId="1" type="noConversion"/>
  <pageMargins left="0.23" right="0.06" top="0.19" bottom="0.16" header="0.17" footer="0.16"/>
  <pageSetup paperSize="9" scale="81" orientation="portrait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I44"/>
  <sheetViews>
    <sheetView showGridLines="0" workbookViewId="0">
      <selection activeCell="F23" sqref="F23"/>
    </sheetView>
  </sheetViews>
  <sheetFormatPr defaultRowHeight="16.5"/>
  <cols>
    <col min="1" max="1" width="2" style="506" customWidth="1"/>
    <col min="2" max="2" width="18" style="508" customWidth="1"/>
    <col min="3" max="3" width="22.125" style="508" customWidth="1"/>
    <col min="4" max="4" width="21.625" style="508" customWidth="1"/>
    <col min="5" max="256" width="9" style="506"/>
    <col min="257" max="257" width="2" style="506" customWidth="1"/>
    <col min="258" max="258" width="18" style="506" customWidth="1"/>
    <col min="259" max="259" width="22.125" style="506" customWidth="1"/>
    <col min="260" max="260" width="21.625" style="506" customWidth="1"/>
    <col min="261" max="512" width="9" style="506"/>
    <col min="513" max="513" width="2" style="506" customWidth="1"/>
    <col min="514" max="514" width="18" style="506" customWidth="1"/>
    <col min="515" max="515" width="22.125" style="506" customWidth="1"/>
    <col min="516" max="516" width="21.625" style="506" customWidth="1"/>
    <col min="517" max="768" width="9" style="506"/>
    <col min="769" max="769" width="2" style="506" customWidth="1"/>
    <col min="770" max="770" width="18" style="506" customWidth="1"/>
    <col min="771" max="771" width="22.125" style="506" customWidth="1"/>
    <col min="772" max="772" width="21.625" style="506" customWidth="1"/>
    <col min="773" max="1024" width="9" style="506"/>
    <col min="1025" max="1025" width="2" style="506" customWidth="1"/>
    <col min="1026" max="1026" width="18" style="506" customWidth="1"/>
    <col min="1027" max="1027" width="22.125" style="506" customWidth="1"/>
    <col min="1028" max="1028" width="21.625" style="506" customWidth="1"/>
    <col min="1029" max="1280" width="9" style="506"/>
    <col min="1281" max="1281" width="2" style="506" customWidth="1"/>
    <col min="1282" max="1282" width="18" style="506" customWidth="1"/>
    <col min="1283" max="1283" width="22.125" style="506" customWidth="1"/>
    <col min="1284" max="1284" width="21.625" style="506" customWidth="1"/>
    <col min="1285" max="1536" width="9" style="506"/>
    <col min="1537" max="1537" width="2" style="506" customWidth="1"/>
    <col min="1538" max="1538" width="18" style="506" customWidth="1"/>
    <col min="1539" max="1539" width="22.125" style="506" customWidth="1"/>
    <col min="1540" max="1540" width="21.625" style="506" customWidth="1"/>
    <col min="1541" max="1792" width="9" style="506"/>
    <col min="1793" max="1793" width="2" style="506" customWidth="1"/>
    <col min="1794" max="1794" width="18" style="506" customWidth="1"/>
    <col min="1795" max="1795" width="22.125" style="506" customWidth="1"/>
    <col min="1796" max="1796" width="21.625" style="506" customWidth="1"/>
    <col min="1797" max="2048" width="9" style="506"/>
    <col min="2049" max="2049" width="2" style="506" customWidth="1"/>
    <col min="2050" max="2050" width="18" style="506" customWidth="1"/>
    <col min="2051" max="2051" width="22.125" style="506" customWidth="1"/>
    <col min="2052" max="2052" width="21.625" style="506" customWidth="1"/>
    <col min="2053" max="2304" width="9" style="506"/>
    <col min="2305" max="2305" width="2" style="506" customWidth="1"/>
    <col min="2306" max="2306" width="18" style="506" customWidth="1"/>
    <col min="2307" max="2307" width="22.125" style="506" customWidth="1"/>
    <col min="2308" max="2308" width="21.625" style="506" customWidth="1"/>
    <col min="2309" max="2560" width="9" style="506"/>
    <col min="2561" max="2561" width="2" style="506" customWidth="1"/>
    <col min="2562" max="2562" width="18" style="506" customWidth="1"/>
    <col min="2563" max="2563" width="22.125" style="506" customWidth="1"/>
    <col min="2564" max="2564" width="21.625" style="506" customWidth="1"/>
    <col min="2565" max="2816" width="9" style="506"/>
    <col min="2817" max="2817" width="2" style="506" customWidth="1"/>
    <col min="2818" max="2818" width="18" style="506" customWidth="1"/>
    <col min="2819" max="2819" width="22.125" style="506" customWidth="1"/>
    <col min="2820" max="2820" width="21.625" style="506" customWidth="1"/>
    <col min="2821" max="3072" width="9" style="506"/>
    <col min="3073" max="3073" width="2" style="506" customWidth="1"/>
    <col min="3074" max="3074" width="18" style="506" customWidth="1"/>
    <col min="3075" max="3075" width="22.125" style="506" customWidth="1"/>
    <col min="3076" max="3076" width="21.625" style="506" customWidth="1"/>
    <col min="3077" max="3328" width="9" style="506"/>
    <col min="3329" max="3329" width="2" style="506" customWidth="1"/>
    <col min="3330" max="3330" width="18" style="506" customWidth="1"/>
    <col min="3331" max="3331" width="22.125" style="506" customWidth="1"/>
    <col min="3332" max="3332" width="21.625" style="506" customWidth="1"/>
    <col min="3333" max="3584" width="9" style="506"/>
    <col min="3585" max="3585" width="2" style="506" customWidth="1"/>
    <col min="3586" max="3586" width="18" style="506" customWidth="1"/>
    <col min="3587" max="3587" width="22.125" style="506" customWidth="1"/>
    <col min="3588" max="3588" width="21.625" style="506" customWidth="1"/>
    <col min="3589" max="3840" width="9" style="506"/>
    <col min="3841" max="3841" width="2" style="506" customWidth="1"/>
    <col min="3842" max="3842" width="18" style="506" customWidth="1"/>
    <col min="3843" max="3843" width="22.125" style="506" customWidth="1"/>
    <col min="3844" max="3844" width="21.625" style="506" customWidth="1"/>
    <col min="3845" max="4096" width="9" style="506"/>
    <col min="4097" max="4097" width="2" style="506" customWidth="1"/>
    <col min="4098" max="4098" width="18" style="506" customWidth="1"/>
    <col min="4099" max="4099" width="22.125" style="506" customWidth="1"/>
    <col min="4100" max="4100" width="21.625" style="506" customWidth="1"/>
    <col min="4101" max="4352" width="9" style="506"/>
    <col min="4353" max="4353" width="2" style="506" customWidth="1"/>
    <col min="4354" max="4354" width="18" style="506" customWidth="1"/>
    <col min="4355" max="4355" width="22.125" style="506" customWidth="1"/>
    <col min="4356" max="4356" width="21.625" style="506" customWidth="1"/>
    <col min="4357" max="4608" width="9" style="506"/>
    <col min="4609" max="4609" width="2" style="506" customWidth="1"/>
    <col min="4610" max="4610" width="18" style="506" customWidth="1"/>
    <col min="4611" max="4611" width="22.125" style="506" customWidth="1"/>
    <col min="4612" max="4612" width="21.625" style="506" customWidth="1"/>
    <col min="4613" max="4864" width="9" style="506"/>
    <col min="4865" max="4865" width="2" style="506" customWidth="1"/>
    <col min="4866" max="4866" width="18" style="506" customWidth="1"/>
    <col min="4867" max="4867" width="22.125" style="506" customWidth="1"/>
    <col min="4868" max="4868" width="21.625" style="506" customWidth="1"/>
    <col min="4869" max="5120" width="9" style="506"/>
    <col min="5121" max="5121" width="2" style="506" customWidth="1"/>
    <col min="5122" max="5122" width="18" style="506" customWidth="1"/>
    <col min="5123" max="5123" width="22.125" style="506" customWidth="1"/>
    <col min="5124" max="5124" width="21.625" style="506" customWidth="1"/>
    <col min="5125" max="5376" width="9" style="506"/>
    <col min="5377" max="5377" width="2" style="506" customWidth="1"/>
    <col min="5378" max="5378" width="18" style="506" customWidth="1"/>
    <col min="5379" max="5379" width="22.125" style="506" customWidth="1"/>
    <col min="5380" max="5380" width="21.625" style="506" customWidth="1"/>
    <col min="5381" max="5632" width="9" style="506"/>
    <col min="5633" max="5633" width="2" style="506" customWidth="1"/>
    <col min="5634" max="5634" width="18" style="506" customWidth="1"/>
    <col min="5635" max="5635" width="22.125" style="506" customWidth="1"/>
    <col min="5636" max="5636" width="21.625" style="506" customWidth="1"/>
    <col min="5637" max="5888" width="9" style="506"/>
    <col min="5889" max="5889" width="2" style="506" customWidth="1"/>
    <col min="5890" max="5890" width="18" style="506" customWidth="1"/>
    <col min="5891" max="5891" width="22.125" style="506" customWidth="1"/>
    <col min="5892" max="5892" width="21.625" style="506" customWidth="1"/>
    <col min="5893" max="6144" width="9" style="506"/>
    <col min="6145" max="6145" width="2" style="506" customWidth="1"/>
    <col min="6146" max="6146" width="18" style="506" customWidth="1"/>
    <col min="6147" max="6147" width="22.125" style="506" customWidth="1"/>
    <col min="6148" max="6148" width="21.625" style="506" customWidth="1"/>
    <col min="6149" max="6400" width="9" style="506"/>
    <col min="6401" max="6401" width="2" style="506" customWidth="1"/>
    <col min="6402" max="6402" width="18" style="506" customWidth="1"/>
    <col min="6403" max="6403" width="22.125" style="506" customWidth="1"/>
    <col min="6404" max="6404" width="21.625" style="506" customWidth="1"/>
    <col min="6405" max="6656" width="9" style="506"/>
    <col min="6657" max="6657" width="2" style="506" customWidth="1"/>
    <col min="6658" max="6658" width="18" style="506" customWidth="1"/>
    <col min="6659" max="6659" width="22.125" style="506" customWidth="1"/>
    <col min="6660" max="6660" width="21.625" style="506" customWidth="1"/>
    <col min="6661" max="6912" width="9" style="506"/>
    <col min="6913" max="6913" width="2" style="506" customWidth="1"/>
    <col min="6914" max="6914" width="18" style="506" customWidth="1"/>
    <col min="6915" max="6915" width="22.125" style="506" customWidth="1"/>
    <col min="6916" max="6916" width="21.625" style="506" customWidth="1"/>
    <col min="6917" max="7168" width="9" style="506"/>
    <col min="7169" max="7169" width="2" style="506" customWidth="1"/>
    <col min="7170" max="7170" width="18" style="506" customWidth="1"/>
    <col min="7171" max="7171" width="22.125" style="506" customWidth="1"/>
    <col min="7172" max="7172" width="21.625" style="506" customWidth="1"/>
    <col min="7173" max="7424" width="9" style="506"/>
    <col min="7425" max="7425" width="2" style="506" customWidth="1"/>
    <col min="7426" max="7426" width="18" style="506" customWidth="1"/>
    <col min="7427" max="7427" width="22.125" style="506" customWidth="1"/>
    <col min="7428" max="7428" width="21.625" style="506" customWidth="1"/>
    <col min="7429" max="7680" width="9" style="506"/>
    <col min="7681" max="7681" width="2" style="506" customWidth="1"/>
    <col min="7682" max="7682" width="18" style="506" customWidth="1"/>
    <col min="7683" max="7683" width="22.125" style="506" customWidth="1"/>
    <col min="7684" max="7684" width="21.625" style="506" customWidth="1"/>
    <col min="7685" max="7936" width="9" style="506"/>
    <col min="7937" max="7937" width="2" style="506" customWidth="1"/>
    <col min="7938" max="7938" width="18" style="506" customWidth="1"/>
    <col min="7939" max="7939" width="22.125" style="506" customWidth="1"/>
    <col min="7940" max="7940" width="21.625" style="506" customWidth="1"/>
    <col min="7941" max="8192" width="9" style="506"/>
    <col min="8193" max="8193" width="2" style="506" customWidth="1"/>
    <col min="8194" max="8194" width="18" style="506" customWidth="1"/>
    <col min="8195" max="8195" width="22.125" style="506" customWidth="1"/>
    <col min="8196" max="8196" width="21.625" style="506" customWidth="1"/>
    <col min="8197" max="8448" width="9" style="506"/>
    <col min="8449" max="8449" width="2" style="506" customWidth="1"/>
    <col min="8450" max="8450" width="18" style="506" customWidth="1"/>
    <col min="8451" max="8451" width="22.125" style="506" customWidth="1"/>
    <col min="8452" max="8452" width="21.625" style="506" customWidth="1"/>
    <col min="8453" max="8704" width="9" style="506"/>
    <col min="8705" max="8705" width="2" style="506" customWidth="1"/>
    <col min="8706" max="8706" width="18" style="506" customWidth="1"/>
    <col min="8707" max="8707" width="22.125" style="506" customWidth="1"/>
    <col min="8708" max="8708" width="21.625" style="506" customWidth="1"/>
    <col min="8709" max="8960" width="9" style="506"/>
    <col min="8961" max="8961" width="2" style="506" customWidth="1"/>
    <col min="8962" max="8962" width="18" style="506" customWidth="1"/>
    <col min="8963" max="8963" width="22.125" style="506" customWidth="1"/>
    <col min="8964" max="8964" width="21.625" style="506" customWidth="1"/>
    <col min="8965" max="9216" width="9" style="506"/>
    <col min="9217" max="9217" width="2" style="506" customWidth="1"/>
    <col min="9218" max="9218" width="18" style="506" customWidth="1"/>
    <col min="9219" max="9219" width="22.125" style="506" customWidth="1"/>
    <col min="9220" max="9220" width="21.625" style="506" customWidth="1"/>
    <col min="9221" max="9472" width="9" style="506"/>
    <col min="9473" max="9473" width="2" style="506" customWidth="1"/>
    <col min="9474" max="9474" width="18" style="506" customWidth="1"/>
    <col min="9475" max="9475" width="22.125" style="506" customWidth="1"/>
    <col min="9476" max="9476" width="21.625" style="506" customWidth="1"/>
    <col min="9477" max="9728" width="9" style="506"/>
    <col min="9729" max="9729" width="2" style="506" customWidth="1"/>
    <col min="9730" max="9730" width="18" style="506" customWidth="1"/>
    <col min="9731" max="9731" width="22.125" style="506" customWidth="1"/>
    <col min="9732" max="9732" width="21.625" style="506" customWidth="1"/>
    <col min="9733" max="9984" width="9" style="506"/>
    <col min="9985" max="9985" width="2" style="506" customWidth="1"/>
    <col min="9986" max="9986" width="18" style="506" customWidth="1"/>
    <col min="9987" max="9987" width="22.125" style="506" customWidth="1"/>
    <col min="9988" max="9988" width="21.625" style="506" customWidth="1"/>
    <col min="9989" max="10240" width="9" style="506"/>
    <col min="10241" max="10241" width="2" style="506" customWidth="1"/>
    <col min="10242" max="10242" width="18" style="506" customWidth="1"/>
    <col min="10243" max="10243" width="22.125" style="506" customWidth="1"/>
    <col min="10244" max="10244" width="21.625" style="506" customWidth="1"/>
    <col min="10245" max="10496" width="9" style="506"/>
    <col min="10497" max="10497" width="2" style="506" customWidth="1"/>
    <col min="10498" max="10498" width="18" style="506" customWidth="1"/>
    <col min="10499" max="10499" width="22.125" style="506" customWidth="1"/>
    <col min="10500" max="10500" width="21.625" style="506" customWidth="1"/>
    <col min="10501" max="10752" width="9" style="506"/>
    <col min="10753" max="10753" width="2" style="506" customWidth="1"/>
    <col min="10754" max="10754" width="18" style="506" customWidth="1"/>
    <col min="10755" max="10755" width="22.125" style="506" customWidth="1"/>
    <col min="10756" max="10756" width="21.625" style="506" customWidth="1"/>
    <col min="10757" max="11008" width="9" style="506"/>
    <col min="11009" max="11009" width="2" style="506" customWidth="1"/>
    <col min="11010" max="11010" width="18" style="506" customWidth="1"/>
    <col min="11011" max="11011" width="22.125" style="506" customWidth="1"/>
    <col min="11012" max="11012" width="21.625" style="506" customWidth="1"/>
    <col min="11013" max="11264" width="9" style="506"/>
    <col min="11265" max="11265" width="2" style="506" customWidth="1"/>
    <col min="11266" max="11266" width="18" style="506" customWidth="1"/>
    <col min="11267" max="11267" width="22.125" style="506" customWidth="1"/>
    <col min="11268" max="11268" width="21.625" style="506" customWidth="1"/>
    <col min="11269" max="11520" width="9" style="506"/>
    <col min="11521" max="11521" width="2" style="506" customWidth="1"/>
    <col min="11522" max="11522" width="18" style="506" customWidth="1"/>
    <col min="11523" max="11523" width="22.125" style="506" customWidth="1"/>
    <col min="11524" max="11524" width="21.625" style="506" customWidth="1"/>
    <col min="11525" max="11776" width="9" style="506"/>
    <col min="11777" max="11777" width="2" style="506" customWidth="1"/>
    <col min="11778" max="11778" width="18" style="506" customWidth="1"/>
    <col min="11779" max="11779" width="22.125" style="506" customWidth="1"/>
    <col min="11780" max="11780" width="21.625" style="506" customWidth="1"/>
    <col min="11781" max="12032" width="9" style="506"/>
    <col min="12033" max="12033" width="2" style="506" customWidth="1"/>
    <col min="12034" max="12034" width="18" style="506" customWidth="1"/>
    <col min="12035" max="12035" width="22.125" style="506" customWidth="1"/>
    <col min="12036" max="12036" width="21.625" style="506" customWidth="1"/>
    <col min="12037" max="12288" width="9" style="506"/>
    <col min="12289" max="12289" width="2" style="506" customWidth="1"/>
    <col min="12290" max="12290" width="18" style="506" customWidth="1"/>
    <col min="12291" max="12291" width="22.125" style="506" customWidth="1"/>
    <col min="12292" max="12292" width="21.625" style="506" customWidth="1"/>
    <col min="12293" max="12544" width="9" style="506"/>
    <col min="12545" max="12545" width="2" style="506" customWidth="1"/>
    <col min="12546" max="12546" width="18" style="506" customWidth="1"/>
    <col min="12547" max="12547" width="22.125" style="506" customWidth="1"/>
    <col min="12548" max="12548" width="21.625" style="506" customWidth="1"/>
    <col min="12549" max="12800" width="9" style="506"/>
    <col min="12801" max="12801" width="2" style="506" customWidth="1"/>
    <col min="12802" max="12802" width="18" style="506" customWidth="1"/>
    <col min="12803" max="12803" width="22.125" style="506" customWidth="1"/>
    <col min="12804" max="12804" width="21.625" style="506" customWidth="1"/>
    <col min="12805" max="13056" width="9" style="506"/>
    <col min="13057" max="13057" width="2" style="506" customWidth="1"/>
    <col min="13058" max="13058" width="18" style="506" customWidth="1"/>
    <col min="13059" max="13059" width="22.125" style="506" customWidth="1"/>
    <col min="13060" max="13060" width="21.625" style="506" customWidth="1"/>
    <col min="13061" max="13312" width="9" style="506"/>
    <col min="13313" max="13313" width="2" style="506" customWidth="1"/>
    <col min="13314" max="13314" width="18" style="506" customWidth="1"/>
    <col min="13315" max="13315" width="22.125" style="506" customWidth="1"/>
    <col min="13316" max="13316" width="21.625" style="506" customWidth="1"/>
    <col min="13317" max="13568" width="9" style="506"/>
    <col min="13569" max="13569" width="2" style="506" customWidth="1"/>
    <col min="13570" max="13570" width="18" style="506" customWidth="1"/>
    <col min="13571" max="13571" width="22.125" style="506" customWidth="1"/>
    <col min="13572" max="13572" width="21.625" style="506" customWidth="1"/>
    <col min="13573" max="13824" width="9" style="506"/>
    <col min="13825" max="13825" width="2" style="506" customWidth="1"/>
    <col min="13826" max="13826" width="18" style="506" customWidth="1"/>
    <col min="13827" max="13827" width="22.125" style="506" customWidth="1"/>
    <col min="13828" max="13828" width="21.625" style="506" customWidth="1"/>
    <col min="13829" max="14080" width="9" style="506"/>
    <col min="14081" max="14081" width="2" style="506" customWidth="1"/>
    <col min="14082" max="14082" width="18" style="506" customWidth="1"/>
    <col min="14083" max="14083" width="22.125" style="506" customWidth="1"/>
    <col min="14084" max="14084" width="21.625" style="506" customWidth="1"/>
    <col min="14085" max="14336" width="9" style="506"/>
    <col min="14337" max="14337" width="2" style="506" customWidth="1"/>
    <col min="14338" max="14338" width="18" style="506" customWidth="1"/>
    <col min="14339" max="14339" width="22.125" style="506" customWidth="1"/>
    <col min="14340" max="14340" width="21.625" style="506" customWidth="1"/>
    <col min="14341" max="14592" width="9" style="506"/>
    <col min="14593" max="14593" width="2" style="506" customWidth="1"/>
    <col min="14594" max="14594" width="18" style="506" customWidth="1"/>
    <col min="14595" max="14595" width="22.125" style="506" customWidth="1"/>
    <col min="14596" max="14596" width="21.625" style="506" customWidth="1"/>
    <col min="14597" max="14848" width="9" style="506"/>
    <col min="14849" max="14849" width="2" style="506" customWidth="1"/>
    <col min="14850" max="14850" width="18" style="506" customWidth="1"/>
    <col min="14851" max="14851" width="22.125" style="506" customWidth="1"/>
    <col min="14852" max="14852" width="21.625" style="506" customWidth="1"/>
    <col min="14853" max="15104" width="9" style="506"/>
    <col min="15105" max="15105" width="2" style="506" customWidth="1"/>
    <col min="15106" max="15106" width="18" style="506" customWidth="1"/>
    <col min="15107" max="15107" width="22.125" style="506" customWidth="1"/>
    <col min="15108" max="15108" width="21.625" style="506" customWidth="1"/>
    <col min="15109" max="15360" width="9" style="506"/>
    <col min="15361" max="15361" width="2" style="506" customWidth="1"/>
    <col min="15362" max="15362" width="18" style="506" customWidth="1"/>
    <col min="15363" max="15363" width="22.125" style="506" customWidth="1"/>
    <col min="15364" max="15364" width="21.625" style="506" customWidth="1"/>
    <col min="15365" max="15616" width="9" style="506"/>
    <col min="15617" max="15617" width="2" style="506" customWidth="1"/>
    <col min="15618" max="15618" width="18" style="506" customWidth="1"/>
    <col min="15619" max="15619" width="22.125" style="506" customWidth="1"/>
    <col min="15620" max="15620" width="21.625" style="506" customWidth="1"/>
    <col min="15621" max="15872" width="9" style="506"/>
    <col min="15873" max="15873" width="2" style="506" customWidth="1"/>
    <col min="15874" max="15874" width="18" style="506" customWidth="1"/>
    <col min="15875" max="15875" width="22.125" style="506" customWidth="1"/>
    <col min="15876" max="15876" width="21.625" style="506" customWidth="1"/>
    <col min="15877" max="16128" width="9" style="506"/>
    <col min="16129" max="16129" width="2" style="506" customWidth="1"/>
    <col min="16130" max="16130" width="18" style="506" customWidth="1"/>
    <col min="16131" max="16131" width="22.125" style="506" customWidth="1"/>
    <col min="16132" max="16132" width="21.625" style="506" customWidth="1"/>
    <col min="16133" max="16384" width="9" style="506"/>
  </cols>
  <sheetData>
    <row r="1" spans="2:9" ht="6" customHeight="1"/>
    <row r="2" spans="2:9" ht="20.100000000000001" customHeight="1">
      <c r="B2" s="782" t="s">
        <v>1331</v>
      </c>
      <c r="C2" s="783"/>
      <c r="D2" s="784"/>
      <c r="E2" s="305"/>
    </row>
    <row r="3" spans="2:9" ht="20.100000000000001" customHeight="1">
      <c r="B3" s="350"/>
      <c r="C3" s="509" t="s">
        <v>1332</v>
      </c>
      <c r="D3" s="509">
        <f ca="1">TODAY()</f>
        <v>45086</v>
      </c>
      <c r="E3" s="305"/>
    </row>
    <row r="4" spans="2:9" ht="20.100000000000001" customHeight="1">
      <c r="B4" s="350"/>
      <c r="C4" s="510" t="s">
        <v>1333</v>
      </c>
      <c r="D4" s="510">
        <f ca="1">NOW()</f>
        <v>45086.464174074077</v>
      </c>
      <c r="E4" s="305"/>
    </row>
    <row r="5" spans="2:9" ht="20.100000000000001" customHeight="1">
      <c r="B5" s="350"/>
      <c r="C5" s="509" t="s">
        <v>1334</v>
      </c>
      <c r="D5" s="509">
        <f>DATE(2005,7,15)</f>
        <v>38548</v>
      </c>
      <c r="E5" s="305"/>
    </row>
    <row r="6" spans="2:9" ht="20.100000000000001" customHeight="1">
      <c r="B6" s="350"/>
      <c r="C6" s="494" t="s">
        <v>1335</v>
      </c>
      <c r="D6" s="494">
        <f ca="1">YEAR(TODAY())</f>
        <v>2023</v>
      </c>
      <c r="E6" s="305"/>
    </row>
    <row r="7" spans="2:9" ht="20.100000000000001" customHeight="1">
      <c r="B7" s="350"/>
      <c r="C7" s="494" t="s">
        <v>1336</v>
      </c>
      <c r="D7" s="494">
        <f ca="1">MONTH(TODAY())</f>
        <v>6</v>
      </c>
      <c r="E7" s="305"/>
    </row>
    <row r="8" spans="2:9" ht="20.100000000000001" customHeight="1">
      <c r="B8" s="350"/>
      <c r="C8" s="494" t="s">
        <v>1337</v>
      </c>
      <c r="D8" s="494">
        <f ca="1">DAY(TODAY())</f>
        <v>9</v>
      </c>
      <c r="E8" s="305"/>
    </row>
    <row r="9" spans="2:9" ht="20.100000000000001" customHeight="1">
      <c r="B9" s="350"/>
      <c r="C9" s="494" t="s">
        <v>1338</v>
      </c>
      <c r="D9" s="494">
        <f ca="1">WEEKDAY(TODAY(),1)</f>
        <v>6</v>
      </c>
      <c r="E9" s="305"/>
    </row>
    <row r="10" spans="2:9" ht="20.100000000000001" customHeight="1">
      <c r="B10" s="511">
        <v>0.22222222222222221</v>
      </c>
      <c r="C10" s="494" t="s">
        <v>1339</v>
      </c>
      <c r="D10" s="494">
        <f>HOUR(B10)</f>
        <v>5</v>
      </c>
      <c r="E10" s="305"/>
    </row>
    <row r="11" spans="2:9" ht="20.100000000000001" customHeight="1">
      <c r="B11" s="511">
        <v>0.93072916666666661</v>
      </c>
      <c r="C11" s="494" t="s">
        <v>1340</v>
      </c>
      <c r="D11" s="494">
        <f>MINUTE(B11)</f>
        <v>20</v>
      </c>
      <c r="E11" s="305"/>
    </row>
    <row r="12" spans="2:9" ht="20.100000000000001" customHeight="1">
      <c r="B12" s="512">
        <v>0.13906250000000001</v>
      </c>
      <c r="C12" s="494" t="s">
        <v>1341</v>
      </c>
      <c r="D12" s="494">
        <f>SECOND(B12)</f>
        <v>15</v>
      </c>
      <c r="E12" s="305"/>
    </row>
    <row r="13" spans="2:9" ht="20.100000000000001" customHeight="1">
      <c r="B13" s="495"/>
      <c r="C13" s="495"/>
      <c r="D13" s="495"/>
      <c r="E13" s="305"/>
    </row>
    <row r="14" spans="2:9" ht="20.100000000000001" customHeight="1">
      <c r="B14" s="782" t="s">
        <v>1342</v>
      </c>
      <c r="C14" s="783"/>
      <c r="D14" s="784"/>
      <c r="E14" s="305"/>
      <c r="F14" s="305"/>
      <c r="G14" s="305"/>
      <c r="H14" s="305"/>
      <c r="I14" s="305"/>
    </row>
    <row r="15" spans="2:9" ht="20.100000000000001" customHeight="1">
      <c r="B15" s="350" t="s">
        <v>1343</v>
      </c>
      <c r="C15" s="494" t="s">
        <v>1344</v>
      </c>
      <c r="D15" s="494" t="str">
        <f>LEFT(B15,2)</f>
        <v>KO</v>
      </c>
      <c r="E15" s="305"/>
      <c r="F15" s="305"/>
      <c r="G15" s="305"/>
      <c r="H15" s="305"/>
      <c r="I15" s="305"/>
    </row>
    <row r="16" spans="2:9" ht="20.100000000000001" customHeight="1">
      <c r="B16" s="350"/>
      <c r="C16" s="494" t="s">
        <v>1345</v>
      </c>
      <c r="D16" s="494" t="str">
        <f>RIGHT(B15,2)</f>
        <v>EA</v>
      </c>
      <c r="E16" s="305"/>
      <c r="F16" s="305"/>
      <c r="G16" s="305"/>
      <c r="H16" s="305"/>
      <c r="I16" s="305"/>
    </row>
    <row r="17" spans="2:9" ht="20.100000000000001" customHeight="1">
      <c r="B17" s="350"/>
      <c r="C17" s="494" t="s">
        <v>1346</v>
      </c>
      <c r="D17" s="494" t="str">
        <f>MID(B15,2,2)</f>
        <v>OR</v>
      </c>
      <c r="E17" s="305"/>
      <c r="F17" s="305"/>
      <c r="G17" s="305"/>
      <c r="H17" s="305"/>
      <c r="I17" s="305"/>
    </row>
    <row r="18" spans="2:9" ht="20.100000000000001" customHeight="1">
      <c r="B18" s="350" t="s">
        <v>1343</v>
      </c>
      <c r="C18" s="494" t="s">
        <v>1347</v>
      </c>
      <c r="D18" s="494" t="str">
        <f>LOWER(B18)</f>
        <v>korea</v>
      </c>
      <c r="E18" s="305"/>
      <c r="F18" s="305"/>
      <c r="G18" s="305"/>
      <c r="H18" s="305"/>
      <c r="I18" s="305"/>
    </row>
    <row r="19" spans="2:9" ht="20.100000000000001" customHeight="1">
      <c r="B19" s="350" t="s">
        <v>1348</v>
      </c>
      <c r="C19" s="494" t="s">
        <v>1349</v>
      </c>
      <c r="D19" s="494" t="str">
        <f>UPPER(B19)</f>
        <v>KOREA</v>
      </c>
      <c r="E19" s="305"/>
      <c r="F19" s="305"/>
      <c r="G19" s="305"/>
      <c r="H19" s="305"/>
      <c r="I19" s="305"/>
    </row>
    <row r="20" spans="2:9" ht="20.100000000000001" customHeight="1">
      <c r="B20" s="350" t="s">
        <v>1350</v>
      </c>
      <c r="C20" s="494" t="s">
        <v>1351</v>
      </c>
      <c r="D20" s="494" t="str">
        <f>PROPER(B20)</f>
        <v>Welcome To Korea</v>
      </c>
      <c r="E20" s="305"/>
      <c r="F20" s="305"/>
      <c r="G20" s="305"/>
      <c r="H20" s="305"/>
      <c r="I20" s="305"/>
    </row>
    <row r="21" spans="2:9" ht="20.100000000000001" customHeight="1">
      <c r="B21" s="350" t="s">
        <v>1352</v>
      </c>
      <c r="C21" s="494" t="s">
        <v>1353</v>
      </c>
      <c r="D21" s="494" t="str">
        <f>TRIM(B21)</f>
        <v>우 리나라</v>
      </c>
      <c r="E21" s="305"/>
      <c r="F21" s="305"/>
      <c r="G21" s="305"/>
      <c r="H21" s="305"/>
      <c r="I21" s="305"/>
    </row>
    <row r="22" spans="2:9" ht="20.100000000000001" customHeight="1">
      <c r="B22" s="495"/>
      <c r="C22" s="513"/>
      <c r="D22" s="513"/>
      <c r="E22" s="305"/>
      <c r="F22" s="305"/>
      <c r="G22" s="305"/>
      <c r="H22" s="305"/>
      <c r="I22" s="305"/>
    </row>
    <row r="23" spans="2:9" ht="20.100000000000001" customHeight="1">
      <c r="B23" s="782" t="s">
        <v>1354</v>
      </c>
      <c r="C23" s="783"/>
      <c r="D23" s="784"/>
      <c r="E23" s="305"/>
      <c r="F23" s="305"/>
      <c r="G23" s="305"/>
      <c r="H23" s="305"/>
      <c r="I23" s="305"/>
    </row>
    <row r="24" spans="2:9" ht="20.100000000000001" customHeight="1">
      <c r="B24" s="350">
        <v>5.3330000000000002</v>
      </c>
      <c r="C24" s="494" t="s">
        <v>1355</v>
      </c>
      <c r="D24" s="494">
        <f>ROUND(B24,2)</f>
        <v>5.33</v>
      </c>
      <c r="E24" s="305"/>
      <c r="F24" s="305"/>
      <c r="G24" s="305"/>
      <c r="H24" s="305"/>
      <c r="I24" s="305"/>
    </row>
    <row r="25" spans="2:9" ht="20.100000000000001" customHeight="1">
      <c r="B25" s="350">
        <v>5.7770000000000001</v>
      </c>
      <c r="C25" s="494" t="s">
        <v>1356</v>
      </c>
      <c r="D25" s="494">
        <f>ROUND(B25,2)</f>
        <v>5.78</v>
      </c>
      <c r="E25" s="305"/>
      <c r="F25" s="305"/>
      <c r="G25" s="305"/>
      <c r="H25" s="305"/>
      <c r="I25" s="305"/>
    </row>
    <row r="26" spans="2:9" ht="20.100000000000001" customHeight="1">
      <c r="B26" s="350">
        <v>5.3330000000000002</v>
      </c>
      <c r="C26" s="494" t="s">
        <v>1357</v>
      </c>
      <c r="D26" s="494">
        <f>ROUNDUP(B26,2)</f>
        <v>5.34</v>
      </c>
      <c r="E26" s="305"/>
      <c r="F26" s="305"/>
      <c r="G26" s="305"/>
      <c r="H26" s="305"/>
      <c r="I26" s="305"/>
    </row>
    <row r="27" spans="2:9" ht="20.100000000000001" customHeight="1">
      <c r="B27" s="350">
        <v>5.7770000000000001</v>
      </c>
      <c r="C27" s="494" t="s">
        <v>1358</v>
      </c>
      <c r="D27" s="494">
        <f>ROUNDUP(B27,2)</f>
        <v>5.7799999999999994</v>
      </c>
      <c r="E27" s="305"/>
      <c r="F27" s="305"/>
      <c r="G27" s="305"/>
      <c r="H27" s="305"/>
      <c r="I27" s="305"/>
    </row>
    <row r="28" spans="2:9" ht="20.100000000000001" customHeight="1">
      <c r="B28" s="350">
        <v>5.3330000000000002</v>
      </c>
      <c r="C28" s="494" t="s">
        <v>1359</v>
      </c>
      <c r="D28" s="494">
        <f>ROUNDDOWN(B28,2)</f>
        <v>5.33</v>
      </c>
      <c r="E28" s="305"/>
      <c r="F28" s="305"/>
      <c r="G28" s="305"/>
      <c r="H28" s="305"/>
      <c r="I28" s="305"/>
    </row>
    <row r="29" spans="2:9" ht="20.100000000000001" customHeight="1">
      <c r="B29" s="350">
        <v>5.7770000000000001</v>
      </c>
      <c r="C29" s="494" t="s">
        <v>1360</v>
      </c>
      <c r="D29" s="494">
        <f>ROUNDDOWN(B29,2)</f>
        <v>5.77</v>
      </c>
      <c r="E29" s="305"/>
      <c r="F29" s="305"/>
      <c r="G29" s="305"/>
      <c r="H29" s="305"/>
      <c r="I29" s="305"/>
    </row>
    <row r="30" spans="2:9" ht="20.100000000000001" customHeight="1">
      <c r="B30" s="350">
        <v>5.3330000000000002</v>
      </c>
      <c r="C30" s="494" t="s">
        <v>1361</v>
      </c>
      <c r="D30" s="494">
        <f>TRUNC(B30,2)</f>
        <v>5.33</v>
      </c>
      <c r="E30" s="305"/>
      <c r="F30" s="305"/>
      <c r="G30" s="305"/>
      <c r="H30" s="305"/>
      <c r="I30" s="305"/>
    </row>
    <row r="31" spans="2:9" ht="20.100000000000001" customHeight="1">
      <c r="B31" s="350">
        <v>5.7770000000000001</v>
      </c>
      <c r="C31" s="494" t="s">
        <v>1362</v>
      </c>
      <c r="D31" s="494">
        <f>TRUNC(B31,2)</f>
        <v>5.77</v>
      </c>
      <c r="E31" s="305"/>
      <c r="F31" s="305"/>
      <c r="G31" s="305"/>
      <c r="H31" s="305"/>
      <c r="I31" s="305"/>
    </row>
    <row r="32" spans="2:9" ht="20.100000000000001" customHeight="1">
      <c r="B32" s="350">
        <v>5.3330000000000002</v>
      </c>
      <c r="C32" s="494" t="s">
        <v>1363</v>
      </c>
      <c r="D32" s="494">
        <f>TRUNC(B32)</f>
        <v>5</v>
      </c>
      <c r="E32" s="305"/>
      <c r="F32" s="305"/>
      <c r="G32" s="305"/>
      <c r="H32" s="305"/>
      <c r="I32" s="305"/>
    </row>
    <row r="33" spans="2:9" ht="20.100000000000001" customHeight="1">
      <c r="B33" s="350">
        <v>5.7770000000000001</v>
      </c>
      <c r="C33" s="494" t="s">
        <v>1364</v>
      </c>
      <c r="D33" s="494">
        <f>TRUNC(B33)</f>
        <v>5</v>
      </c>
      <c r="E33" s="305"/>
      <c r="F33" s="305"/>
      <c r="G33" s="305"/>
      <c r="H33" s="305"/>
      <c r="I33" s="305"/>
    </row>
    <row r="34" spans="2:9" ht="20.100000000000001" customHeight="1">
      <c r="B34" s="350">
        <v>-8.9</v>
      </c>
      <c r="C34" s="494" t="s">
        <v>1365</v>
      </c>
      <c r="D34" s="494">
        <f>INT(B34)</f>
        <v>-9</v>
      </c>
      <c r="E34" s="305"/>
      <c r="F34" s="305"/>
      <c r="G34" s="305"/>
      <c r="H34" s="305"/>
      <c r="I34" s="305"/>
    </row>
    <row r="35" spans="2:9" ht="20.100000000000001" customHeight="1">
      <c r="B35" s="350">
        <v>8.9</v>
      </c>
      <c r="C35" s="494" t="s">
        <v>1366</v>
      </c>
      <c r="D35" s="494">
        <f>INT(B35)</f>
        <v>8</v>
      </c>
      <c r="E35" s="305"/>
    </row>
    <row r="36" spans="2:9" ht="20.100000000000001" customHeight="1">
      <c r="B36" s="350">
        <v>7</v>
      </c>
      <c r="C36" s="494" t="s">
        <v>1367</v>
      </c>
      <c r="D36" s="494">
        <f>FACT(B36)</f>
        <v>5040</v>
      </c>
      <c r="E36" s="507" t="s">
        <v>1329</v>
      </c>
    </row>
    <row r="37" spans="2:9" ht="20.100000000000001" customHeight="1">
      <c r="B37" s="350"/>
      <c r="C37" s="494" t="s">
        <v>1368</v>
      </c>
      <c r="D37" s="494">
        <f>POWER(5,3)</f>
        <v>125</v>
      </c>
      <c r="E37" s="507" t="s">
        <v>1330</v>
      </c>
    </row>
    <row r="38" spans="2:9" ht="20.100000000000001" customHeight="1">
      <c r="B38" s="350" t="s">
        <v>1369</v>
      </c>
      <c r="C38" s="494" t="s">
        <v>1370</v>
      </c>
      <c r="D38" s="494">
        <f>PI()</f>
        <v>3.1415926535897931</v>
      </c>
      <c r="E38" s="305"/>
    </row>
    <row r="39" spans="2:9" ht="20.100000000000001" customHeight="1">
      <c r="B39" s="495"/>
      <c r="C39" s="495" t="s">
        <v>1371</v>
      </c>
      <c r="D39" s="495"/>
      <c r="E39" s="305"/>
    </row>
    <row r="40" spans="2:9" ht="20.100000000000001" customHeight="1">
      <c r="B40" s="785" t="s">
        <v>1372</v>
      </c>
      <c r="C40" s="785"/>
      <c r="D40" s="785"/>
      <c r="E40" s="305"/>
    </row>
    <row r="41" spans="2:9" ht="20.100000000000001" customHeight="1">
      <c r="B41" s="514"/>
      <c r="C41" s="350" t="s">
        <v>1373</v>
      </c>
      <c r="D41" s="515" t="s">
        <v>1374</v>
      </c>
      <c r="E41" s="305"/>
    </row>
    <row r="42" spans="2:9" ht="20.100000000000001" customHeight="1">
      <c r="B42" s="514"/>
      <c r="C42" s="350" t="s">
        <v>1375</v>
      </c>
      <c r="D42" s="515" t="s">
        <v>1376</v>
      </c>
      <c r="E42" s="305"/>
    </row>
    <row r="43" spans="2:9" ht="20.100000000000001" customHeight="1">
      <c r="B43" s="514"/>
      <c r="C43" s="350" t="s">
        <v>1377</v>
      </c>
      <c r="D43" s="515" t="s">
        <v>1378</v>
      </c>
      <c r="E43" s="305"/>
    </row>
    <row r="44" spans="2:9" ht="20.100000000000001" customHeight="1">
      <c r="B44" s="495"/>
      <c r="C44" s="495"/>
      <c r="D44" s="495"/>
      <c r="E44" s="305"/>
    </row>
  </sheetData>
  <mergeCells count="4">
    <mergeCell ref="B2:D2"/>
    <mergeCell ref="B14:D14"/>
    <mergeCell ref="B23:D23"/>
    <mergeCell ref="B40:D4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1:I30"/>
  <sheetViews>
    <sheetView workbookViewId="0">
      <selection activeCell="D17" sqref="D17"/>
    </sheetView>
  </sheetViews>
  <sheetFormatPr defaultRowHeight="16.5"/>
  <cols>
    <col min="1" max="1" width="2.75" style="1" customWidth="1"/>
    <col min="2" max="2" width="9" style="1" customWidth="1"/>
    <col min="3" max="4" width="8.625" style="1" customWidth="1"/>
    <col min="5" max="5" width="13" style="1" customWidth="1"/>
    <col min="6" max="6" width="8.5" style="1" customWidth="1"/>
    <col min="7" max="9" width="13" style="1" customWidth="1"/>
    <col min="10" max="10" width="9" style="1" customWidth="1"/>
    <col min="11" max="16384" width="9" style="1"/>
  </cols>
  <sheetData>
    <row r="11" spans="9:9" ht="27">
      <c r="I11" s="1" ph="1"/>
    </row>
    <row r="30" spans="9:9" ht="27">
      <c r="I30" s="1" ph="1"/>
    </row>
  </sheetData>
  <sortState xmlns:xlrd2="http://schemas.microsoft.com/office/spreadsheetml/2017/richdata2" ref="B4:J15">
    <sortCondition ref="E4:E15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8"/>
  <sheetViews>
    <sheetView workbookViewId="0">
      <selection activeCell="C10" sqref="C10"/>
    </sheetView>
  </sheetViews>
  <sheetFormatPr defaultRowHeight="13.5"/>
  <cols>
    <col min="1" max="2" width="9" style="440"/>
    <col min="3" max="3" width="18" style="440" customWidth="1"/>
    <col min="4" max="5" width="9" style="440"/>
    <col min="6" max="6" width="11.75" style="440" customWidth="1"/>
    <col min="7" max="7" width="8.75" style="440" customWidth="1"/>
    <col min="8" max="12" width="9" style="440"/>
    <col min="13" max="13" width="1.75" style="440" customWidth="1"/>
    <col min="14" max="258" width="9" style="440"/>
    <col min="259" max="259" width="18" style="440" customWidth="1"/>
    <col min="260" max="261" width="9" style="440"/>
    <col min="262" max="262" width="11.75" style="440" customWidth="1"/>
    <col min="263" max="263" width="8.75" style="440" customWidth="1"/>
    <col min="264" max="268" width="9" style="440"/>
    <col min="269" max="269" width="1.75" style="440" customWidth="1"/>
    <col min="270" max="514" width="9" style="440"/>
    <col min="515" max="515" width="18" style="440" customWidth="1"/>
    <col min="516" max="517" width="9" style="440"/>
    <col min="518" max="518" width="11.75" style="440" customWidth="1"/>
    <col min="519" max="519" width="8.75" style="440" customWidth="1"/>
    <col min="520" max="524" width="9" style="440"/>
    <col min="525" max="525" width="1.75" style="440" customWidth="1"/>
    <col min="526" max="770" width="9" style="440"/>
    <col min="771" max="771" width="18" style="440" customWidth="1"/>
    <col min="772" max="773" width="9" style="440"/>
    <col min="774" max="774" width="11.75" style="440" customWidth="1"/>
    <col min="775" max="775" width="8.75" style="440" customWidth="1"/>
    <col min="776" max="780" width="9" style="440"/>
    <col min="781" max="781" width="1.75" style="440" customWidth="1"/>
    <col min="782" max="1026" width="9" style="440"/>
    <col min="1027" max="1027" width="18" style="440" customWidth="1"/>
    <col min="1028" max="1029" width="9" style="440"/>
    <col min="1030" max="1030" width="11.75" style="440" customWidth="1"/>
    <col min="1031" max="1031" width="8.75" style="440" customWidth="1"/>
    <col min="1032" max="1036" width="9" style="440"/>
    <col min="1037" max="1037" width="1.75" style="440" customWidth="1"/>
    <col min="1038" max="1282" width="9" style="440"/>
    <col min="1283" max="1283" width="18" style="440" customWidth="1"/>
    <col min="1284" max="1285" width="9" style="440"/>
    <col min="1286" max="1286" width="11.75" style="440" customWidth="1"/>
    <col min="1287" max="1287" width="8.75" style="440" customWidth="1"/>
    <col min="1288" max="1292" width="9" style="440"/>
    <col min="1293" max="1293" width="1.75" style="440" customWidth="1"/>
    <col min="1294" max="1538" width="9" style="440"/>
    <col min="1539" max="1539" width="18" style="440" customWidth="1"/>
    <col min="1540" max="1541" width="9" style="440"/>
    <col min="1542" max="1542" width="11.75" style="440" customWidth="1"/>
    <col min="1543" max="1543" width="8.75" style="440" customWidth="1"/>
    <col min="1544" max="1548" width="9" style="440"/>
    <col min="1549" max="1549" width="1.75" style="440" customWidth="1"/>
    <col min="1550" max="1794" width="9" style="440"/>
    <col min="1795" max="1795" width="18" style="440" customWidth="1"/>
    <col min="1796" max="1797" width="9" style="440"/>
    <col min="1798" max="1798" width="11.75" style="440" customWidth="1"/>
    <col min="1799" max="1799" width="8.75" style="440" customWidth="1"/>
    <col min="1800" max="1804" width="9" style="440"/>
    <col min="1805" max="1805" width="1.75" style="440" customWidth="1"/>
    <col min="1806" max="2050" width="9" style="440"/>
    <col min="2051" max="2051" width="18" style="440" customWidth="1"/>
    <col min="2052" max="2053" width="9" style="440"/>
    <col min="2054" max="2054" width="11.75" style="440" customWidth="1"/>
    <col min="2055" max="2055" width="8.75" style="440" customWidth="1"/>
    <col min="2056" max="2060" width="9" style="440"/>
    <col min="2061" max="2061" width="1.75" style="440" customWidth="1"/>
    <col min="2062" max="2306" width="9" style="440"/>
    <col min="2307" max="2307" width="18" style="440" customWidth="1"/>
    <col min="2308" max="2309" width="9" style="440"/>
    <col min="2310" max="2310" width="11.75" style="440" customWidth="1"/>
    <col min="2311" max="2311" width="8.75" style="440" customWidth="1"/>
    <col min="2312" max="2316" width="9" style="440"/>
    <col min="2317" max="2317" width="1.75" style="440" customWidth="1"/>
    <col min="2318" max="2562" width="9" style="440"/>
    <col min="2563" max="2563" width="18" style="440" customWidth="1"/>
    <col min="2564" max="2565" width="9" style="440"/>
    <col min="2566" max="2566" width="11.75" style="440" customWidth="1"/>
    <col min="2567" max="2567" width="8.75" style="440" customWidth="1"/>
    <col min="2568" max="2572" width="9" style="440"/>
    <col min="2573" max="2573" width="1.75" style="440" customWidth="1"/>
    <col min="2574" max="2818" width="9" style="440"/>
    <col min="2819" max="2819" width="18" style="440" customWidth="1"/>
    <col min="2820" max="2821" width="9" style="440"/>
    <col min="2822" max="2822" width="11.75" style="440" customWidth="1"/>
    <col min="2823" max="2823" width="8.75" style="440" customWidth="1"/>
    <col min="2824" max="2828" width="9" style="440"/>
    <col min="2829" max="2829" width="1.75" style="440" customWidth="1"/>
    <col min="2830" max="3074" width="9" style="440"/>
    <col min="3075" max="3075" width="18" style="440" customWidth="1"/>
    <col min="3076" max="3077" width="9" style="440"/>
    <col min="3078" max="3078" width="11.75" style="440" customWidth="1"/>
    <col min="3079" max="3079" width="8.75" style="440" customWidth="1"/>
    <col min="3080" max="3084" width="9" style="440"/>
    <col min="3085" max="3085" width="1.75" style="440" customWidth="1"/>
    <col min="3086" max="3330" width="9" style="440"/>
    <col min="3331" max="3331" width="18" style="440" customWidth="1"/>
    <col min="3332" max="3333" width="9" style="440"/>
    <col min="3334" max="3334" width="11.75" style="440" customWidth="1"/>
    <col min="3335" max="3335" width="8.75" style="440" customWidth="1"/>
    <col min="3336" max="3340" width="9" style="440"/>
    <col min="3341" max="3341" width="1.75" style="440" customWidth="1"/>
    <col min="3342" max="3586" width="9" style="440"/>
    <col min="3587" max="3587" width="18" style="440" customWidth="1"/>
    <col min="3588" max="3589" width="9" style="440"/>
    <col min="3590" max="3590" width="11.75" style="440" customWidth="1"/>
    <col min="3591" max="3591" width="8.75" style="440" customWidth="1"/>
    <col min="3592" max="3596" width="9" style="440"/>
    <col min="3597" max="3597" width="1.75" style="440" customWidth="1"/>
    <col min="3598" max="3842" width="9" style="440"/>
    <col min="3843" max="3843" width="18" style="440" customWidth="1"/>
    <col min="3844" max="3845" width="9" style="440"/>
    <col min="3846" max="3846" width="11.75" style="440" customWidth="1"/>
    <col min="3847" max="3847" width="8.75" style="440" customWidth="1"/>
    <col min="3848" max="3852" width="9" style="440"/>
    <col min="3853" max="3853" width="1.75" style="440" customWidth="1"/>
    <col min="3854" max="4098" width="9" style="440"/>
    <col min="4099" max="4099" width="18" style="440" customWidth="1"/>
    <col min="4100" max="4101" width="9" style="440"/>
    <col min="4102" max="4102" width="11.75" style="440" customWidth="1"/>
    <col min="4103" max="4103" width="8.75" style="440" customWidth="1"/>
    <col min="4104" max="4108" width="9" style="440"/>
    <col min="4109" max="4109" width="1.75" style="440" customWidth="1"/>
    <col min="4110" max="4354" width="9" style="440"/>
    <col min="4355" max="4355" width="18" style="440" customWidth="1"/>
    <col min="4356" max="4357" width="9" style="440"/>
    <col min="4358" max="4358" width="11.75" style="440" customWidth="1"/>
    <col min="4359" max="4359" width="8.75" style="440" customWidth="1"/>
    <col min="4360" max="4364" width="9" style="440"/>
    <col min="4365" max="4365" width="1.75" style="440" customWidth="1"/>
    <col min="4366" max="4610" width="9" style="440"/>
    <col min="4611" max="4611" width="18" style="440" customWidth="1"/>
    <col min="4612" max="4613" width="9" style="440"/>
    <col min="4614" max="4614" width="11.75" style="440" customWidth="1"/>
    <col min="4615" max="4615" width="8.75" style="440" customWidth="1"/>
    <col min="4616" max="4620" width="9" style="440"/>
    <col min="4621" max="4621" width="1.75" style="440" customWidth="1"/>
    <col min="4622" max="4866" width="9" style="440"/>
    <col min="4867" max="4867" width="18" style="440" customWidth="1"/>
    <col min="4868" max="4869" width="9" style="440"/>
    <col min="4870" max="4870" width="11.75" style="440" customWidth="1"/>
    <col min="4871" max="4871" width="8.75" style="440" customWidth="1"/>
    <col min="4872" max="4876" width="9" style="440"/>
    <col min="4877" max="4877" width="1.75" style="440" customWidth="1"/>
    <col min="4878" max="5122" width="9" style="440"/>
    <col min="5123" max="5123" width="18" style="440" customWidth="1"/>
    <col min="5124" max="5125" width="9" style="440"/>
    <col min="5126" max="5126" width="11.75" style="440" customWidth="1"/>
    <col min="5127" max="5127" width="8.75" style="440" customWidth="1"/>
    <col min="5128" max="5132" width="9" style="440"/>
    <col min="5133" max="5133" width="1.75" style="440" customWidth="1"/>
    <col min="5134" max="5378" width="9" style="440"/>
    <col min="5379" max="5379" width="18" style="440" customWidth="1"/>
    <col min="5380" max="5381" width="9" style="440"/>
    <col min="5382" max="5382" width="11.75" style="440" customWidth="1"/>
    <col min="5383" max="5383" width="8.75" style="440" customWidth="1"/>
    <col min="5384" max="5388" width="9" style="440"/>
    <col min="5389" max="5389" width="1.75" style="440" customWidth="1"/>
    <col min="5390" max="5634" width="9" style="440"/>
    <col min="5635" max="5635" width="18" style="440" customWidth="1"/>
    <col min="5636" max="5637" width="9" style="440"/>
    <col min="5638" max="5638" width="11.75" style="440" customWidth="1"/>
    <col min="5639" max="5639" width="8.75" style="440" customWidth="1"/>
    <col min="5640" max="5644" width="9" style="440"/>
    <col min="5645" max="5645" width="1.75" style="440" customWidth="1"/>
    <col min="5646" max="5890" width="9" style="440"/>
    <col min="5891" max="5891" width="18" style="440" customWidth="1"/>
    <col min="5892" max="5893" width="9" style="440"/>
    <col min="5894" max="5894" width="11.75" style="440" customWidth="1"/>
    <col min="5895" max="5895" width="8.75" style="440" customWidth="1"/>
    <col min="5896" max="5900" width="9" style="440"/>
    <col min="5901" max="5901" width="1.75" style="440" customWidth="1"/>
    <col min="5902" max="6146" width="9" style="440"/>
    <col min="6147" max="6147" width="18" style="440" customWidth="1"/>
    <col min="6148" max="6149" width="9" style="440"/>
    <col min="6150" max="6150" width="11.75" style="440" customWidth="1"/>
    <col min="6151" max="6151" width="8.75" style="440" customWidth="1"/>
    <col min="6152" max="6156" width="9" style="440"/>
    <col min="6157" max="6157" width="1.75" style="440" customWidth="1"/>
    <col min="6158" max="6402" width="9" style="440"/>
    <col min="6403" max="6403" width="18" style="440" customWidth="1"/>
    <col min="6404" max="6405" width="9" style="440"/>
    <col min="6406" max="6406" width="11.75" style="440" customWidth="1"/>
    <col min="6407" max="6407" width="8.75" style="440" customWidth="1"/>
    <col min="6408" max="6412" width="9" style="440"/>
    <col min="6413" max="6413" width="1.75" style="440" customWidth="1"/>
    <col min="6414" max="6658" width="9" style="440"/>
    <col min="6659" max="6659" width="18" style="440" customWidth="1"/>
    <col min="6660" max="6661" width="9" style="440"/>
    <col min="6662" max="6662" width="11.75" style="440" customWidth="1"/>
    <col min="6663" max="6663" width="8.75" style="440" customWidth="1"/>
    <col min="6664" max="6668" width="9" style="440"/>
    <col min="6669" max="6669" width="1.75" style="440" customWidth="1"/>
    <col min="6670" max="6914" width="9" style="440"/>
    <col min="6915" max="6915" width="18" style="440" customWidth="1"/>
    <col min="6916" max="6917" width="9" style="440"/>
    <col min="6918" max="6918" width="11.75" style="440" customWidth="1"/>
    <col min="6919" max="6919" width="8.75" style="440" customWidth="1"/>
    <col min="6920" max="6924" width="9" style="440"/>
    <col min="6925" max="6925" width="1.75" style="440" customWidth="1"/>
    <col min="6926" max="7170" width="9" style="440"/>
    <col min="7171" max="7171" width="18" style="440" customWidth="1"/>
    <col min="7172" max="7173" width="9" style="440"/>
    <col min="7174" max="7174" width="11.75" style="440" customWidth="1"/>
    <col min="7175" max="7175" width="8.75" style="440" customWidth="1"/>
    <col min="7176" max="7180" width="9" style="440"/>
    <col min="7181" max="7181" width="1.75" style="440" customWidth="1"/>
    <col min="7182" max="7426" width="9" style="440"/>
    <col min="7427" max="7427" width="18" style="440" customWidth="1"/>
    <col min="7428" max="7429" width="9" style="440"/>
    <col min="7430" max="7430" width="11.75" style="440" customWidth="1"/>
    <col min="7431" max="7431" width="8.75" style="440" customWidth="1"/>
    <col min="7432" max="7436" width="9" style="440"/>
    <col min="7437" max="7437" width="1.75" style="440" customWidth="1"/>
    <col min="7438" max="7682" width="9" style="440"/>
    <col min="7683" max="7683" width="18" style="440" customWidth="1"/>
    <col min="7684" max="7685" width="9" style="440"/>
    <col min="7686" max="7686" width="11.75" style="440" customWidth="1"/>
    <col min="7687" max="7687" width="8.75" style="440" customWidth="1"/>
    <col min="7688" max="7692" width="9" style="440"/>
    <col min="7693" max="7693" width="1.75" style="440" customWidth="1"/>
    <col min="7694" max="7938" width="9" style="440"/>
    <col min="7939" max="7939" width="18" style="440" customWidth="1"/>
    <col min="7940" max="7941" width="9" style="440"/>
    <col min="7942" max="7942" width="11.75" style="440" customWidth="1"/>
    <col min="7943" max="7943" width="8.75" style="440" customWidth="1"/>
    <col min="7944" max="7948" width="9" style="440"/>
    <col min="7949" max="7949" width="1.75" style="440" customWidth="1"/>
    <col min="7950" max="8194" width="9" style="440"/>
    <col min="8195" max="8195" width="18" style="440" customWidth="1"/>
    <col min="8196" max="8197" width="9" style="440"/>
    <col min="8198" max="8198" width="11.75" style="440" customWidth="1"/>
    <col min="8199" max="8199" width="8.75" style="440" customWidth="1"/>
    <col min="8200" max="8204" width="9" style="440"/>
    <col min="8205" max="8205" width="1.75" style="440" customWidth="1"/>
    <col min="8206" max="8450" width="9" style="440"/>
    <col min="8451" max="8451" width="18" style="440" customWidth="1"/>
    <col min="8452" max="8453" width="9" style="440"/>
    <col min="8454" max="8454" width="11.75" style="440" customWidth="1"/>
    <col min="8455" max="8455" width="8.75" style="440" customWidth="1"/>
    <col min="8456" max="8460" width="9" style="440"/>
    <col min="8461" max="8461" width="1.75" style="440" customWidth="1"/>
    <col min="8462" max="8706" width="9" style="440"/>
    <col min="8707" max="8707" width="18" style="440" customWidth="1"/>
    <col min="8708" max="8709" width="9" style="440"/>
    <col min="8710" max="8710" width="11.75" style="440" customWidth="1"/>
    <col min="8711" max="8711" width="8.75" style="440" customWidth="1"/>
    <col min="8712" max="8716" width="9" style="440"/>
    <col min="8717" max="8717" width="1.75" style="440" customWidth="1"/>
    <col min="8718" max="8962" width="9" style="440"/>
    <col min="8963" max="8963" width="18" style="440" customWidth="1"/>
    <col min="8964" max="8965" width="9" style="440"/>
    <col min="8966" max="8966" width="11.75" style="440" customWidth="1"/>
    <col min="8967" max="8967" width="8.75" style="440" customWidth="1"/>
    <col min="8968" max="8972" width="9" style="440"/>
    <col min="8973" max="8973" width="1.75" style="440" customWidth="1"/>
    <col min="8974" max="9218" width="9" style="440"/>
    <col min="9219" max="9219" width="18" style="440" customWidth="1"/>
    <col min="9220" max="9221" width="9" style="440"/>
    <col min="9222" max="9222" width="11.75" style="440" customWidth="1"/>
    <col min="9223" max="9223" width="8.75" style="440" customWidth="1"/>
    <col min="9224" max="9228" width="9" style="440"/>
    <col min="9229" max="9229" width="1.75" style="440" customWidth="1"/>
    <col min="9230" max="9474" width="9" style="440"/>
    <col min="9475" max="9475" width="18" style="440" customWidth="1"/>
    <col min="9476" max="9477" width="9" style="440"/>
    <col min="9478" max="9478" width="11.75" style="440" customWidth="1"/>
    <col min="9479" max="9479" width="8.75" style="440" customWidth="1"/>
    <col min="9480" max="9484" width="9" style="440"/>
    <col min="9485" max="9485" width="1.75" style="440" customWidth="1"/>
    <col min="9486" max="9730" width="9" style="440"/>
    <col min="9731" max="9731" width="18" style="440" customWidth="1"/>
    <col min="9732" max="9733" width="9" style="440"/>
    <col min="9734" max="9734" width="11.75" style="440" customWidth="1"/>
    <col min="9735" max="9735" width="8.75" style="440" customWidth="1"/>
    <col min="9736" max="9740" width="9" style="440"/>
    <col min="9741" max="9741" width="1.75" style="440" customWidth="1"/>
    <col min="9742" max="9986" width="9" style="440"/>
    <col min="9987" max="9987" width="18" style="440" customWidth="1"/>
    <col min="9988" max="9989" width="9" style="440"/>
    <col min="9990" max="9990" width="11.75" style="440" customWidth="1"/>
    <col min="9991" max="9991" width="8.75" style="440" customWidth="1"/>
    <col min="9992" max="9996" width="9" style="440"/>
    <col min="9997" max="9997" width="1.75" style="440" customWidth="1"/>
    <col min="9998" max="10242" width="9" style="440"/>
    <col min="10243" max="10243" width="18" style="440" customWidth="1"/>
    <col min="10244" max="10245" width="9" style="440"/>
    <col min="10246" max="10246" width="11.75" style="440" customWidth="1"/>
    <col min="10247" max="10247" width="8.75" style="440" customWidth="1"/>
    <col min="10248" max="10252" width="9" style="440"/>
    <col min="10253" max="10253" width="1.75" style="440" customWidth="1"/>
    <col min="10254" max="10498" width="9" style="440"/>
    <col min="10499" max="10499" width="18" style="440" customWidth="1"/>
    <col min="10500" max="10501" width="9" style="440"/>
    <col min="10502" max="10502" width="11.75" style="440" customWidth="1"/>
    <col min="10503" max="10503" width="8.75" style="440" customWidth="1"/>
    <col min="10504" max="10508" width="9" style="440"/>
    <col min="10509" max="10509" width="1.75" style="440" customWidth="1"/>
    <col min="10510" max="10754" width="9" style="440"/>
    <col min="10755" max="10755" width="18" style="440" customWidth="1"/>
    <col min="10756" max="10757" width="9" style="440"/>
    <col min="10758" max="10758" width="11.75" style="440" customWidth="1"/>
    <col min="10759" max="10759" width="8.75" style="440" customWidth="1"/>
    <col min="10760" max="10764" width="9" style="440"/>
    <col min="10765" max="10765" width="1.75" style="440" customWidth="1"/>
    <col min="10766" max="11010" width="9" style="440"/>
    <col min="11011" max="11011" width="18" style="440" customWidth="1"/>
    <col min="11012" max="11013" width="9" style="440"/>
    <col min="11014" max="11014" width="11.75" style="440" customWidth="1"/>
    <col min="11015" max="11015" width="8.75" style="440" customWidth="1"/>
    <col min="11016" max="11020" width="9" style="440"/>
    <col min="11021" max="11021" width="1.75" style="440" customWidth="1"/>
    <col min="11022" max="11266" width="9" style="440"/>
    <col min="11267" max="11267" width="18" style="440" customWidth="1"/>
    <col min="11268" max="11269" width="9" style="440"/>
    <col min="11270" max="11270" width="11.75" style="440" customWidth="1"/>
    <col min="11271" max="11271" width="8.75" style="440" customWidth="1"/>
    <col min="11272" max="11276" width="9" style="440"/>
    <col min="11277" max="11277" width="1.75" style="440" customWidth="1"/>
    <col min="11278" max="11522" width="9" style="440"/>
    <col min="11523" max="11523" width="18" style="440" customWidth="1"/>
    <col min="11524" max="11525" width="9" style="440"/>
    <col min="11526" max="11526" width="11.75" style="440" customWidth="1"/>
    <col min="11527" max="11527" width="8.75" style="440" customWidth="1"/>
    <col min="11528" max="11532" width="9" style="440"/>
    <col min="11533" max="11533" width="1.75" style="440" customWidth="1"/>
    <col min="11534" max="11778" width="9" style="440"/>
    <col min="11779" max="11779" width="18" style="440" customWidth="1"/>
    <col min="11780" max="11781" width="9" style="440"/>
    <col min="11782" max="11782" width="11.75" style="440" customWidth="1"/>
    <col min="11783" max="11783" width="8.75" style="440" customWidth="1"/>
    <col min="11784" max="11788" width="9" style="440"/>
    <col min="11789" max="11789" width="1.75" style="440" customWidth="1"/>
    <col min="11790" max="12034" width="9" style="440"/>
    <col min="12035" max="12035" width="18" style="440" customWidth="1"/>
    <col min="12036" max="12037" width="9" style="440"/>
    <col min="12038" max="12038" width="11.75" style="440" customWidth="1"/>
    <col min="12039" max="12039" width="8.75" style="440" customWidth="1"/>
    <col min="12040" max="12044" width="9" style="440"/>
    <col min="12045" max="12045" width="1.75" style="440" customWidth="1"/>
    <col min="12046" max="12290" width="9" style="440"/>
    <col min="12291" max="12291" width="18" style="440" customWidth="1"/>
    <col min="12292" max="12293" width="9" style="440"/>
    <col min="12294" max="12294" width="11.75" style="440" customWidth="1"/>
    <col min="12295" max="12295" width="8.75" style="440" customWidth="1"/>
    <col min="12296" max="12300" width="9" style="440"/>
    <col min="12301" max="12301" width="1.75" style="440" customWidth="1"/>
    <col min="12302" max="12546" width="9" style="440"/>
    <col min="12547" max="12547" width="18" style="440" customWidth="1"/>
    <col min="12548" max="12549" width="9" style="440"/>
    <col min="12550" max="12550" width="11.75" style="440" customWidth="1"/>
    <col min="12551" max="12551" width="8.75" style="440" customWidth="1"/>
    <col min="12552" max="12556" width="9" style="440"/>
    <col min="12557" max="12557" width="1.75" style="440" customWidth="1"/>
    <col min="12558" max="12802" width="9" style="440"/>
    <col min="12803" max="12803" width="18" style="440" customWidth="1"/>
    <col min="12804" max="12805" width="9" style="440"/>
    <col min="12806" max="12806" width="11.75" style="440" customWidth="1"/>
    <col min="12807" max="12807" width="8.75" style="440" customWidth="1"/>
    <col min="12808" max="12812" width="9" style="440"/>
    <col min="12813" max="12813" width="1.75" style="440" customWidth="1"/>
    <col min="12814" max="13058" width="9" style="440"/>
    <col min="13059" max="13059" width="18" style="440" customWidth="1"/>
    <col min="13060" max="13061" width="9" style="440"/>
    <col min="13062" max="13062" width="11.75" style="440" customWidth="1"/>
    <col min="13063" max="13063" width="8.75" style="440" customWidth="1"/>
    <col min="13064" max="13068" width="9" style="440"/>
    <col min="13069" max="13069" width="1.75" style="440" customWidth="1"/>
    <col min="13070" max="13314" width="9" style="440"/>
    <col min="13315" max="13315" width="18" style="440" customWidth="1"/>
    <col min="13316" max="13317" width="9" style="440"/>
    <col min="13318" max="13318" width="11.75" style="440" customWidth="1"/>
    <col min="13319" max="13319" width="8.75" style="440" customWidth="1"/>
    <col min="13320" max="13324" width="9" style="440"/>
    <col min="13325" max="13325" width="1.75" style="440" customWidth="1"/>
    <col min="13326" max="13570" width="9" style="440"/>
    <col min="13571" max="13571" width="18" style="440" customWidth="1"/>
    <col min="13572" max="13573" width="9" style="440"/>
    <col min="13574" max="13574" width="11.75" style="440" customWidth="1"/>
    <col min="13575" max="13575" width="8.75" style="440" customWidth="1"/>
    <col min="13576" max="13580" width="9" style="440"/>
    <col min="13581" max="13581" width="1.75" style="440" customWidth="1"/>
    <col min="13582" max="13826" width="9" style="440"/>
    <col min="13827" max="13827" width="18" style="440" customWidth="1"/>
    <col min="13828" max="13829" width="9" style="440"/>
    <col min="13830" max="13830" width="11.75" style="440" customWidth="1"/>
    <col min="13831" max="13831" width="8.75" style="440" customWidth="1"/>
    <col min="13832" max="13836" width="9" style="440"/>
    <col min="13837" max="13837" width="1.75" style="440" customWidth="1"/>
    <col min="13838" max="14082" width="9" style="440"/>
    <col min="14083" max="14083" width="18" style="440" customWidth="1"/>
    <col min="14084" max="14085" width="9" style="440"/>
    <col min="14086" max="14086" width="11.75" style="440" customWidth="1"/>
    <col min="14087" max="14087" width="8.75" style="440" customWidth="1"/>
    <col min="14088" max="14092" width="9" style="440"/>
    <col min="14093" max="14093" width="1.75" style="440" customWidth="1"/>
    <col min="14094" max="14338" width="9" style="440"/>
    <col min="14339" max="14339" width="18" style="440" customWidth="1"/>
    <col min="14340" max="14341" width="9" style="440"/>
    <col min="14342" max="14342" width="11.75" style="440" customWidth="1"/>
    <col min="14343" max="14343" width="8.75" style="440" customWidth="1"/>
    <col min="14344" max="14348" width="9" style="440"/>
    <col min="14349" max="14349" width="1.75" style="440" customWidth="1"/>
    <col min="14350" max="14594" width="9" style="440"/>
    <col min="14595" max="14595" width="18" style="440" customWidth="1"/>
    <col min="14596" max="14597" width="9" style="440"/>
    <col min="14598" max="14598" width="11.75" style="440" customWidth="1"/>
    <col min="14599" max="14599" width="8.75" style="440" customWidth="1"/>
    <col min="14600" max="14604" width="9" style="440"/>
    <col min="14605" max="14605" width="1.75" style="440" customWidth="1"/>
    <col min="14606" max="14850" width="9" style="440"/>
    <col min="14851" max="14851" width="18" style="440" customWidth="1"/>
    <col min="14852" max="14853" width="9" style="440"/>
    <col min="14854" max="14854" width="11.75" style="440" customWidth="1"/>
    <col min="14855" max="14855" width="8.75" style="440" customWidth="1"/>
    <col min="14856" max="14860" width="9" style="440"/>
    <col min="14861" max="14861" width="1.75" style="440" customWidth="1"/>
    <col min="14862" max="15106" width="9" style="440"/>
    <col min="15107" max="15107" width="18" style="440" customWidth="1"/>
    <col min="15108" max="15109" width="9" style="440"/>
    <col min="15110" max="15110" width="11.75" style="440" customWidth="1"/>
    <col min="15111" max="15111" width="8.75" style="440" customWidth="1"/>
    <col min="15112" max="15116" width="9" style="440"/>
    <col min="15117" max="15117" width="1.75" style="440" customWidth="1"/>
    <col min="15118" max="15362" width="9" style="440"/>
    <col min="15363" max="15363" width="18" style="440" customWidth="1"/>
    <col min="15364" max="15365" width="9" style="440"/>
    <col min="15366" max="15366" width="11.75" style="440" customWidth="1"/>
    <col min="15367" max="15367" width="8.75" style="440" customWidth="1"/>
    <col min="15368" max="15372" width="9" style="440"/>
    <col min="15373" max="15373" width="1.75" style="440" customWidth="1"/>
    <col min="15374" max="15618" width="9" style="440"/>
    <col min="15619" max="15619" width="18" style="440" customWidth="1"/>
    <col min="15620" max="15621" width="9" style="440"/>
    <col min="15622" max="15622" width="11.75" style="440" customWidth="1"/>
    <col min="15623" max="15623" width="8.75" style="440" customWidth="1"/>
    <col min="15624" max="15628" width="9" style="440"/>
    <col min="15629" max="15629" width="1.75" style="440" customWidth="1"/>
    <col min="15630" max="15874" width="9" style="440"/>
    <col min="15875" max="15875" width="18" style="440" customWidth="1"/>
    <col min="15876" max="15877" width="9" style="440"/>
    <col min="15878" max="15878" width="11.75" style="440" customWidth="1"/>
    <col min="15879" max="15879" width="8.75" style="440" customWidth="1"/>
    <col min="15880" max="15884" width="9" style="440"/>
    <col min="15885" max="15885" width="1.75" style="440" customWidth="1"/>
    <col min="15886" max="16130" width="9" style="440"/>
    <col min="16131" max="16131" width="18" style="440" customWidth="1"/>
    <col min="16132" max="16133" width="9" style="440"/>
    <col min="16134" max="16134" width="11.75" style="440" customWidth="1"/>
    <col min="16135" max="16135" width="8.75" style="440" customWidth="1"/>
    <col min="16136" max="16140" width="9" style="440"/>
    <col min="16141" max="16141" width="1.75" style="440" customWidth="1"/>
    <col min="16142" max="16384" width="9" style="440"/>
  </cols>
  <sheetData>
    <row r="1" spans="1:15" ht="27.75" customHeight="1" thickBot="1">
      <c r="A1" s="747" t="s">
        <v>487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</row>
    <row r="2" spans="1:15" ht="20.100000000000001" customHeight="1" thickTop="1"/>
    <row r="3" spans="1:15" ht="21" customHeight="1" thickBot="1">
      <c r="A3" s="453" t="s">
        <v>1182</v>
      </c>
      <c r="B3" s="453" t="s">
        <v>937</v>
      </c>
      <c r="C3" s="453" t="s">
        <v>1183</v>
      </c>
      <c r="D3" s="453" t="s">
        <v>1184</v>
      </c>
      <c r="E3" s="453" t="s">
        <v>1185</v>
      </c>
      <c r="F3" s="453" t="s">
        <v>1186</v>
      </c>
      <c r="G3" s="453" t="s">
        <v>1187</v>
      </c>
      <c r="H3" s="454" t="s">
        <v>1188</v>
      </c>
      <c r="I3" s="453" t="s">
        <v>1189</v>
      </c>
      <c r="J3" s="453" t="s">
        <v>1190</v>
      </c>
      <c r="K3" s="453" t="s">
        <v>1191</v>
      </c>
      <c r="L3" s="453" t="s">
        <v>1192</v>
      </c>
      <c r="M3" s="410"/>
      <c r="N3" s="412">
        <v>10</v>
      </c>
      <c r="O3" s="412" t="s">
        <v>1193</v>
      </c>
    </row>
    <row r="4" spans="1:15" ht="20.100000000000001" customHeight="1" thickTop="1">
      <c r="A4" s="412">
        <v>981001</v>
      </c>
      <c r="B4" s="455" t="s">
        <v>1194</v>
      </c>
      <c r="C4" s="456">
        <v>7602151810200</v>
      </c>
      <c r="D4" s="455">
        <v>80</v>
      </c>
      <c r="E4" s="455">
        <v>100</v>
      </c>
      <c r="F4" s="455">
        <v>60</v>
      </c>
      <c r="G4" s="457"/>
      <c r="H4" s="458"/>
      <c r="I4" s="455"/>
      <c r="J4" s="455"/>
      <c r="K4" s="455"/>
      <c r="L4" s="455"/>
      <c r="M4" s="459"/>
      <c r="N4" s="412">
        <v>20</v>
      </c>
      <c r="O4" s="412" t="s">
        <v>1195</v>
      </c>
    </row>
    <row r="5" spans="1:15" ht="20.100000000000001" customHeight="1">
      <c r="A5" s="412">
        <v>982021</v>
      </c>
      <c r="B5" s="412" t="s">
        <v>1196</v>
      </c>
      <c r="C5" s="460">
        <v>7710302423150</v>
      </c>
      <c r="D5" s="412">
        <v>85</v>
      </c>
      <c r="E5" s="412">
        <v>50</v>
      </c>
      <c r="F5" s="412">
        <v>60</v>
      </c>
      <c r="G5" s="457"/>
      <c r="H5" s="458"/>
      <c r="I5" s="412"/>
      <c r="J5" s="412"/>
      <c r="K5" s="412"/>
      <c r="L5" s="455"/>
      <c r="M5" s="459"/>
      <c r="N5" s="412">
        <v>30</v>
      </c>
      <c r="O5" s="412" t="s">
        <v>1197</v>
      </c>
    </row>
    <row r="6" spans="1:15" ht="20.100000000000001" customHeight="1">
      <c r="A6" s="412">
        <v>982007</v>
      </c>
      <c r="B6" s="412" t="s">
        <v>1198</v>
      </c>
      <c r="C6" s="460">
        <v>7712302458745</v>
      </c>
      <c r="D6" s="412">
        <v>90</v>
      </c>
      <c r="E6" s="412">
        <v>100</v>
      </c>
      <c r="F6" s="412">
        <v>100</v>
      </c>
      <c r="G6" s="457"/>
      <c r="H6" s="458"/>
      <c r="I6" s="412"/>
      <c r="J6" s="412"/>
      <c r="K6" s="412"/>
      <c r="L6" s="455"/>
      <c r="M6" s="459"/>
      <c r="N6" s="410"/>
      <c r="O6" s="410"/>
    </row>
    <row r="7" spans="1:15" ht="20.100000000000001" customHeight="1">
      <c r="A7" s="412">
        <v>983021</v>
      </c>
      <c r="B7" s="412" t="s">
        <v>1199</v>
      </c>
      <c r="C7" s="460">
        <v>7509031568790</v>
      </c>
      <c r="D7" s="412">
        <v>65</v>
      </c>
      <c r="E7" s="412">
        <v>40</v>
      </c>
      <c r="F7" s="412">
        <v>50</v>
      </c>
      <c r="G7" s="457"/>
      <c r="H7" s="458"/>
      <c r="I7" s="412"/>
      <c r="J7" s="412"/>
      <c r="K7" s="412"/>
      <c r="L7" s="455"/>
      <c r="M7" s="459"/>
      <c r="N7" s="410"/>
      <c r="O7" s="410"/>
    </row>
    <row r="8" spans="1:15" ht="20.100000000000001" customHeight="1">
      <c r="A8" s="412">
        <v>991009</v>
      </c>
      <c r="B8" s="412" t="s">
        <v>1200</v>
      </c>
      <c r="C8" s="460">
        <v>7601012547863</v>
      </c>
      <c r="D8" s="412">
        <v>80</v>
      </c>
      <c r="E8" s="412">
        <v>75</v>
      </c>
      <c r="F8" s="412">
        <v>64</v>
      </c>
      <c r="G8" s="457"/>
      <c r="H8" s="458"/>
      <c r="I8" s="412"/>
      <c r="J8" s="412"/>
      <c r="K8" s="412"/>
      <c r="L8" s="455"/>
      <c r="M8" s="459"/>
      <c r="N8" s="410"/>
      <c r="O8" s="410"/>
    </row>
    <row r="9" spans="1:15" ht="20.100000000000001" customHeight="1">
      <c r="A9" s="412">
        <v>991038</v>
      </c>
      <c r="B9" s="412" t="s">
        <v>1201</v>
      </c>
      <c r="C9" s="460">
        <v>7306251623336</v>
      </c>
      <c r="D9" s="412">
        <v>58</v>
      </c>
      <c r="E9" s="412">
        <v>65</v>
      </c>
      <c r="F9" s="412">
        <v>75</v>
      </c>
      <c r="G9" s="457"/>
      <c r="H9" s="458"/>
      <c r="I9" s="412"/>
      <c r="J9" s="412"/>
      <c r="K9" s="412"/>
      <c r="L9" s="455"/>
      <c r="M9" s="459"/>
      <c r="N9" s="410"/>
      <c r="O9" s="410"/>
    </row>
    <row r="10" spans="1:15" ht="20.100000000000001" customHeight="1">
      <c r="A10" s="412">
        <v>992003</v>
      </c>
      <c r="B10" s="412" t="s">
        <v>1202</v>
      </c>
      <c r="C10" s="460">
        <v>7806051879654</v>
      </c>
      <c r="D10" s="412">
        <v>70</v>
      </c>
      <c r="E10" s="412">
        <v>85</v>
      </c>
      <c r="F10" s="412">
        <v>80</v>
      </c>
      <c r="G10" s="457"/>
      <c r="H10" s="458"/>
      <c r="I10" s="412"/>
      <c r="J10" s="412"/>
      <c r="K10" s="412"/>
      <c r="L10" s="455"/>
      <c r="M10" s="459"/>
      <c r="N10" s="410"/>
      <c r="O10" s="410"/>
    </row>
    <row r="11" spans="1:15" ht="20.100000000000001" customHeight="1">
      <c r="A11" s="412">
        <v>992002</v>
      </c>
      <c r="B11" s="412" t="s">
        <v>1203</v>
      </c>
      <c r="C11" s="460">
        <v>7503082954121</v>
      </c>
      <c r="D11" s="412">
        <v>80</v>
      </c>
      <c r="E11" s="412">
        <v>100</v>
      </c>
      <c r="F11" s="412">
        <v>80</v>
      </c>
      <c r="G11" s="457"/>
      <c r="H11" s="458"/>
      <c r="I11" s="412"/>
      <c r="J11" s="412"/>
      <c r="K11" s="412"/>
      <c r="L11" s="455"/>
      <c r="M11" s="459"/>
      <c r="N11" s="410"/>
      <c r="O11" s="410"/>
    </row>
    <row r="12" spans="1:15" ht="20.100000000000001" customHeight="1">
      <c r="A12" s="412">
        <v>981001</v>
      </c>
      <c r="B12" s="412" t="s">
        <v>1204</v>
      </c>
      <c r="C12" s="460">
        <v>8012111521452</v>
      </c>
      <c r="D12" s="412">
        <v>58</v>
      </c>
      <c r="E12" s="412">
        <v>80</v>
      </c>
      <c r="F12" s="412">
        <v>60</v>
      </c>
      <c r="G12" s="457"/>
      <c r="H12" s="458"/>
      <c r="I12" s="412"/>
      <c r="J12" s="412"/>
      <c r="K12" s="412"/>
      <c r="L12" s="455"/>
      <c r="M12" s="459"/>
      <c r="N12" s="410"/>
      <c r="O12" s="410"/>
    </row>
    <row r="13" spans="1:15" ht="20.100000000000001" customHeight="1">
      <c r="A13" s="412">
        <v>982029</v>
      </c>
      <c r="B13" s="412" t="s">
        <v>1205</v>
      </c>
      <c r="C13" s="460">
        <v>8205012954123</v>
      </c>
      <c r="D13" s="412">
        <v>60</v>
      </c>
      <c r="E13" s="412">
        <v>30</v>
      </c>
      <c r="F13" s="412">
        <v>40</v>
      </c>
      <c r="G13" s="457"/>
      <c r="H13" s="458"/>
      <c r="I13" s="412"/>
      <c r="J13" s="412"/>
      <c r="K13" s="412"/>
      <c r="L13" s="455"/>
      <c r="M13" s="459"/>
      <c r="N13" s="410"/>
      <c r="O13" s="410"/>
    </row>
    <row r="14" spans="1:15" ht="20.100000000000001" customHeight="1">
      <c r="A14" s="786" t="s">
        <v>1206</v>
      </c>
      <c r="B14" s="786"/>
      <c r="C14" s="786"/>
      <c r="D14" s="412"/>
      <c r="E14" s="412"/>
      <c r="F14" s="412"/>
      <c r="G14" s="412"/>
      <c r="H14" s="412"/>
      <c r="I14" s="412"/>
      <c r="J14" s="412"/>
      <c r="K14" s="412"/>
      <c r="L14" s="412"/>
      <c r="M14" s="410"/>
      <c r="N14" s="410"/>
      <c r="O14" s="410"/>
    </row>
    <row r="15" spans="1:15" ht="20.100000000000001" customHeight="1">
      <c r="A15" s="786" t="s">
        <v>1207</v>
      </c>
      <c r="B15" s="786"/>
      <c r="C15" s="786"/>
      <c r="D15" s="412"/>
      <c r="E15" s="412"/>
      <c r="F15" s="412"/>
      <c r="G15" s="412"/>
      <c r="H15" s="412"/>
      <c r="I15" s="412"/>
      <c r="J15" s="412"/>
      <c r="K15" s="412"/>
      <c r="L15" s="412"/>
      <c r="M15" s="410"/>
      <c r="N15" s="410"/>
      <c r="O15" s="410"/>
    </row>
    <row r="16" spans="1:15" ht="20.100000000000001" customHeight="1">
      <c r="A16" s="410"/>
      <c r="B16" s="410"/>
      <c r="C16" s="410"/>
      <c r="D16" s="410"/>
      <c r="E16" s="410"/>
      <c r="F16" s="410"/>
      <c r="G16" s="410"/>
      <c r="H16" s="410"/>
      <c r="I16" s="410"/>
      <c r="J16" s="410"/>
      <c r="K16" s="410"/>
      <c r="L16" s="410"/>
      <c r="M16" s="410"/>
      <c r="N16" s="410"/>
      <c r="O16" s="410"/>
    </row>
    <row r="17" spans="1:15" ht="20.100000000000001" customHeight="1">
      <c r="A17" s="461" t="s">
        <v>1208</v>
      </c>
      <c r="B17" s="461"/>
      <c r="C17" s="410"/>
      <c r="D17" s="410"/>
      <c r="E17" s="410"/>
      <c r="F17" s="410"/>
      <c r="G17" s="410"/>
      <c r="H17" s="410"/>
      <c r="I17" s="410"/>
      <c r="J17" s="410"/>
      <c r="K17" s="410"/>
      <c r="L17" s="410"/>
      <c r="M17" s="410"/>
      <c r="N17" s="410"/>
      <c r="O17" s="410"/>
    </row>
    <row r="18" spans="1:15" ht="20.100000000000001" customHeight="1">
      <c r="A18" s="461" t="s">
        <v>1209</v>
      </c>
      <c r="B18" s="461"/>
      <c r="C18" s="410"/>
      <c r="D18" s="410"/>
      <c r="E18" s="410"/>
      <c r="F18" s="462"/>
      <c r="G18" s="410"/>
      <c r="H18" s="410"/>
      <c r="I18" s="410"/>
      <c r="J18" s="410"/>
      <c r="K18" s="410"/>
      <c r="L18" s="410"/>
      <c r="M18" s="410"/>
      <c r="N18" s="410"/>
      <c r="O18" s="410"/>
    </row>
    <row r="19" spans="1:15" ht="20.100000000000001" customHeight="1">
      <c r="A19" s="461" t="s">
        <v>1210</v>
      </c>
      <c r="B19" s="461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</row>
    <row r="20" spans="1:15" ht="20.100000000000001" customHeight="1">
      <c r="A20" s="461" t="s">
        <v>1211</v>
      </c>
      <c r="B20" s="461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</row>
    <row r="21" spans="1:15" ht="20.100000000000001" customHeight="1">
      <c r="A21" s="461" t="s">
        <v>1212</v>
      </c>
      <c r="B21" s="461"/>
      <c r="C21" s="410"/>
      <c r="D21" s="410"/>
      <c r="E21" s="463"/>
      <c r="F21" s="464"/>
      <c r="G21" s="410"/>
      <c r="H21" s="410"/>
      <c r="I21" s="410"/>
      <c r="J21" s="410"/>
      <c r="K21" s="410"/>
      <c r="L21" s="410"/>
      <c r="M21" s="410"/>
      <c r="N21" s="410"/>
      <c r="O21" s="410"/>
    </row>
    <row r="22" spans="1:15" ht="20.100000000000001" customHeight="1">
      <c r="A22" s="461" t="s">
        <v>1213</v>
      </c>
      <c r="B22" s="461"/>
      <c r="C22" s="410"/>
      <c r="D22" s="410"/>
      <c r="E22" s="463"/>
      <c r="F22" s="465"/>
      <c r="G22" s="410"/>
      <c r="H22" s="410"/>
      <c r="I22" s="410"/>
      <c r="J22" s="410"/>
      <c r="K22" s="410"/>
      <c r="L22" s="410"/>
      <c r="M22" s="410"/>
      <c r="N22" s="410"/>
      <c r="O22" s="410"/>
    </row>
    <row r="23" spans="1:15" ht="20.100000000000001" customHeight="1">
      <c r="A23" s="461" t="s">
        <v>1214</v>
      </c>
      <c r="B23" s="461"/>
      <c r="C23" s="410"/>
      <c r="D23" s="410"/>
      <c r="E23" s="463"/>
      <c r="F23" s="464"/>
      <c r="G23" s="410"/>
      <c r="H23" s="410"/>
      <c r="I23" s="410"/>
      <c r="J23" s="410"/>
      <c r="K23" s="410"/>
      <c r="L23" s="410"/>
      <c r="M23" s="410"/>
      <c r="N23" s="410"/>
      <c r="O23" s="410"/>
    </row>
    <row r="24" spans="1:15" ht="20.100000000000001" customHeight="1">
      <c r="A24" s="461" t="s">
        <v>1215</v>
      </c>
      <c r="B24" s="461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0"/>
      <c r="N24" s="410"/>
      <c r="O24" s="410"/>
    </row>
    <row r="25" spans="1:15" ht="20.100000000000001" customHeight="1">
      <c r="A25" s="461" t="s">
        <v>1216</v>
      </c>
      <c r="B25" s="461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</row>
    <row r="26" spans="1:15" ht="20.100000000000001" customHeight="1">
      <c r="A26" s="461" t="s">
        <v>1217</v>
      </c>
      <c r="B26" s="461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</row>
    <row r="27" spans="1:15" ht="20.100000000000001" customHeight="1">
      <c r="A27" s="461" t="s">
        <v>1218</v>
      </c>
      <c r="B27" s="461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410"/>
    </row>
    <row r="28" spans="1:15" ht="20.100000000000001" customHeight="1">
      <c r="A28" s="461" t="s">
        <v>1219</v>
      </c>
      <c r="B28" s="461"/>
      <c r="C28" s="466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410"/>
    </row>
  </sheetData>
  <mergeCells count="3">
    <mergeCell ref="A1:L1"/>
    <mergeCell ref="A14:C14"/>
    <mergeCell ref="A15:C15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3"/>
  <sheetViews>
    <sheetView topLeftCell="A46" zoomScaleNormal="100" zoomScaleSheetLayoutView="100" workbookViewId="0">
      <selection activeCell="B63" sqref="B63"/>
    </sheetView>
  </sheetViews>
  <sheetFormatPr defaultRowHeight="16.5"/>
  <cols>
    <col min="1" max="4" width="9" style="411"/>
    <col min="5" max="5" width="9.25" style="411" customWidth="1"/>
    <col min="6" max="13" width="9" style="411"/>
    <col min="14" max="260" width="9" style="406"/>
    <col min="261" max="261" width="9.25" style="406" customWidth="1"/>
    <col min="262" max="516" width="9" style="406"/>
    <col min="517" max="517" width="9.25" style="406" customWidth="1"/>
    <col min="518" max="772" width="9" style="406"/>
    <col min="773" max="773" width="9.25" style="406" customWidth="1"/>
    <col min="774" max="1028" width="9" style="406"/>
    <col min="1029" max="1029" width="9.25" style="406" customWidth="1"/>
    <col min="1030" max="1284" width="9" style="406"/>
    <col min="1285" max="1285" width="9.25" style="406" customWidth="1"/>
    <col min="1286" max="1540" width="9" style="406"/>
    <col min="1541" max="1541" width="9.25" style="406" customWidth="1"/>
    <col min="1542" max="1796" width="9" style="406"/>
    <col min="1797" max="1797" width="9.25" style="406" customWidth="1"/>
    <col min="1798" max="2052" width="9" style="406"/>
    <col min="2053" max="2053" width="9.25" style="406" customWidth="1"/>
    <col min="2054" max="2308" width="9" style="406"/>
    <col min="2309" max="2309" width="9.25" style="406" customWidth="1"/>
    <col min="2310" max="2564" width="9" style="406"/>
    <col min="2565" max="2565" width="9.25" style="406" customWidth="1"/>
    <col min="2566" max="2820" width="9" style="406"/>
    <col min="2821" max="2821" width="9.25" style="406" customWidth="1"/>
    <col min="2822" max="3076" width="9" style="406"/>
    <col min="3077" max="3077" width="9.25" style="406" customWidth="1"/>
    <col min="3078" max="3332" width="9" style="406"/>
    <col min="3333" max="3333" width="9.25" style="406" customWidth="1"/>
    <col min="3334" max="3588" width="9" style="406"/>
    <col min="3589" max="3589" width="9.25" style="406" customWidth="1"/>
    <col min="3590" max="3844" width="9" style="406"/>
    <col min="3845" max="3845" width="9.25" style="406" customWidth="1"/>
    <col min="3846" max="4100" width="9" style="406"/>
    <col min="4101" max="4101" width="9.25" style="406" customWidth="1"/>
    <col min="4102" max="4356" width="9" style="406"/>
    <col min="4357" max="4357" width="9.25" style="406" customWidth="1"/>
    <col min="4358" max="4612" width="9" style="406"/>
    <col min="4613" max="4613" width="9.25" style="406" customWidth="1"/>
    <col min="4614" max="4868" width="9" style="406"/>
    <col min="4869" max="4869" width="9.25" style="406" customWidth="1"/>
    <col min="4870" max="5124" width="9" style="406"/>
    <col min="5125" max="5125" width="9.25" style="406" customWidth="1"/>
    <col min="5126" max="5380" width="9" style="406"/>
    <col min="5381" max="5381" width="9.25" style="406" customWidth="1"/>
    <col min="5382" max="5636" width="9" style="406"/>
    <col min="5637" max="5637" width="9.25" style="406" customWidth="1"/>
    <col min="5638" max="5892" width="9" style="406"/>
    <col min="5893" max="5893" width="9.25" style="406" customWidth="1"/>
    <col min="5894" max="6148" width="9" style="406"/>
    <col min="6149" max="6149" width="9.25" style="406" customWidth="1"/>
    <col min="6150" max="6404" width="9" style="406"/>
    <col min="6405" max="6405" width="9.25" style="406" customWidth="1"/>
    <col min="6406" max="6660" width="9" style="406"/>
    <col min="6661" max="6661" width="9.25" style="406" customWidth="1"/>
    <col min="6662" max="6916" width="9" style="406"/>
    <col min="6917" max="6917" width="9.25" style="406" customWidth="1"/>
    <col min="6918" max="7172" width="9" style="406"/>
    <col min="7173" max="7173" width="9.25" style="406" customWidth="1"/>
    <col min="7174" max="7428" width="9" style="406"/>
    <col min="7429" max="7429" width="9.25" style="406" customWidth="1"/>
    <col min="7430" max="7684" width="9" style="406"/>
    <col min="7685" max="7685" width="9.25" style="406" customWidth="1"/>
    <col min="7686" max="7940" width="9" style="406"/>
    <col min="7941" max="7941" width="9.25" style="406" customWidth="1"/>
    <col min="7942" max="8196" width="9" style="406"/>
    <col min="8197" max="8197" width="9.25" style="406" customWidth="1"/>
    <col min="8198" max="8452" width="9" style="406"/>
    <col min="8453" max="8453" width="9.25" style="406" customWidth="1"/>
    <col min="8454" max="8708" width="9" style="406"/>
    <col min="8709" max="8709" width="9.25" style="406" customWidth="1"/>
    <col min="8710" max="8964" width="9" style="406"/>
    <col min="8965" max="8965" width="9.25" style="406" customWidth="1"/>
    <col min="8966" max="9220" width="9" style="406"/>
    <col min="9221" max="9221" width="9.25" style="406" customWidth="1"/>
    <col min="9222" max="9476" width="9" style="406"/>
    <col min="9477" max="9477" width="9.25" style="406" customWidth="1"/>
    <col min="9478" max="9732" width="9" style="406"/>
    <col min="9733" max="9733" width="9.25" style="406" customWidth="1"/>
    <col min="9734" max="9988" width="9" style="406"/>
    <col min="9989" max="9989" width="9.25" style="406" customWidth="1"/>
    <col min="9990" max="10244" width="9" style="406"/>
    <col min="10245" max="10245" width="9.25" style="406" customWidth="1"/>
    <col min="10246" max="10500" width="9" style="406"/>
    <col min="10501" max="10501" width="9.25" style="406" customWidth="1"/>
    <col min="10502" max="10756" width="9" style="406"/>
    <col min="10757" max="10757" width="9.25" style="406" customWidth="1"/>
    <col min="10758" max="11012" width="9" style="406"/>
    <col min="11013" max="11013" width="9.25" style="406" customWidth="1"/>
    <col min="11014" max="11268" width="9" style="406"/>
    <col min="11269" max="11269" width="9.25" style="406" customWidth="1"/>
    <col min="11270" max="11524" width="9" style="406"/>
    <col min="11525" max="11525" width="9.25" style="406" customWidth="1"/>
    <col min="11526" max="11780" width="9" style="406"/>
    <col min="11781" max="11781" width="9.25" style="406" customWidth="1"/>
    <col min="11782" max="12036" width="9" style="406"/>
    <col min="12037" max="12037" width="9.25" style="406" customWidth="1"/>
    <col min="12038" max="12292" width="9" style="406"/>
    <col min="12293" max="12293" width="9.25" style="406" customWidth="1"/>
    <col min="12294" max="12548" width="9" style="406"/>
    <col min="12549" max="12549" width="9.25" style="406" customWidth="1"/>
    <col min="12550" max="12804" width="9" style="406"/>
    <col min="12805" max="12805" width="9.25" style="406" customWidth="1"/>
    <col min="12806" max="13060" width="9" style="406"/>
    <col min="13061" max="13061" width="9.25" style="406" customWidth="1"/>
    <col min="13062" max="13316" width="9" style="406"/>
    <col min="13317" max="13317" width="9.25" style="406" customWidth="1"/>
    <col min="13318" max="13572" width="9" style="406"/>
    <col min="13573" max="13573" width="9.25" style="406" customWidth="1"/>
    <col min="13574" max="13828" width="9" style="406"/>
    <col min="13829" max="13829" width="9.25" style="406" customWidth="1"/>
    <col min="13830" max="14084" width="9" style="406"/>
    <col min="14085" max="14085" width="9.25" style="406" customWidth="1"/>
    <col min="14086" max="14340" width="9" style="406"/>
    <col min="14341" max="14341" width="9.25" style="406" customWidth="1"/>
    <col min="14342" max="14596" width="9" style="406"/>
    <col min="14597" max="14597" width="9.25" style="406" customWidth="1"/>
    <col min="14598" max="14852" width="9" style="406"/>
    <col min="14853" max="14853" width="9.25" style="406" customWidth="1"/>
    <col min="14854" max="15108" width="9" style="406"/>
    <col min="15109" max="15109" width="9.25" style="406" customWidth="1"/>
    <col min="15110" max="15364" width="9" style="406"/>
    <col min="15365" max="15365" width="9.25" style="406" customWidth="1"/>
    <col min="15366" max="15620" width="9" style="406"/>
    <col min="15621" max="15621" width="9.25" style="406" customWidth="1"/>
    <col min="15622" max="15876" width="9" style="406"/>
    <col min="15877" max="15877" width="9.25" style="406" customWidth="1"/>
    <col min="15878" max="16132" width="9" style="406"/>
    <col min="16133" max="16133" width="9.25" style="406" customWidth="1"/>
    <col min="16134" max="16384" width="9" style="406"/>
  </cols>
  <sheetData>
    <row r="1" spans="1:6">
      <c r="A1" s="411" t="s">
        <v>1065</v>
      </c>
      <c r="B1" s="411" t="s">
        <v>1066</v>
      </c>
    </row>
    <row r="2" spans="1:6">
      <c r="A2" s="417" t="s">
        <v>446</v>
      </c>
      <c r="B2" s="417" t="s">
        <v>1067</v>
      </c>
      <c r="C2" s="417" t="s">
        <v>1068</v>
      </c>
      <c r="D2" s="467" t="s">
        <v>1069</v>
      </c>
      <c r="F2" s="468" t="s">
        <v>1070</v>
      </c>
    </row>
    <row r="3" spans="1:6">
      <c r="A3" s="417" t="s">
        <v>1071</v>
      </c>
      <c r="B3" s="417">
        <v>88</v>
      </c>
      <c r="C3" s="417">
        <v>83</v>
      </c>
      <c r="D3" s="417"/>
    </row>
    <row r="4" spans="1:6">
      <c r="A4" s="417" t="s">
        <v>1072</v>
      </c>
      <c r="B4" s="417">
        <v>78</v>
      </c>
      <c r="C4" s="417">
        <v>67</v>
      </c>
      <c r="D4" s="417"/>
    </row>
    <row r="5" spans="1:6">
      <c r="A5" s="417" t="s">
        <v>1073</v>
      </c>
      <c r="B5" s="417">
        <v>80</v>
      </c>
      <c r="C5" s="417">
        <v>80</v>
      </c>
      <c r="D5" s="417"/>
    </row>
    <row r="6" spans="1:6">
      <c r="A6" s="417" t="s">
        <v>1074</v>
      </c>
      <c r="B6" s="417">
        <v>90</v>
      </c>
      <c r="C6" s="417">
        <v>85</v>
      </c>
      <c r="D6" s="417"/>
    </row>
    <row r="7" spans="1:6">
      <c r="A7" s="417" t="s">
        <v>1075</v>
      </c>
      <c r="B7" s="417">
        <v>88</v>
      </c>
      <c r="C7" s="417">
        <v>65</v>
      </c>
      <c r="D7" s="417"/>
    </row>
    <row r="8" spans="1:6">
      <c r="A8" s="417" t="s">
        <v>1076</v>
      </c>
      <c r="B8" s="417">
        <v>84</v>
      </c>
      <c r="C8" s="417">
        <v>85</v>
      </c>
      <c r="D8" s="417"/>
    </row>
    <row r="9" spans="1:6">
      <c r="A9" s="417" t="s">
        <v>1077</v>
      </c>
      <c r="B9" s="417">
        <v>75</v>
      </c>
      <c r="C9" s="417">
        <v>89</v>
      </c>
      <c r="D9" s="417"/>
    </row>
    <row r="10" spans="1:6">
      <c r="A10" s="469"/>
      <c r="B10" s="469"/>
      <c r="C10" s="469"/>
      <c r="D10" s="469"/>
    </row>
    <row r="11" spans="1:6">
      <c r="A11" s="411" t="s">
        <v>1078</v>
      </c>
      <c r="B11" s="411" t="s">
        <v>1079</v>
      </c>
    </row>
    <row r="12" spans="1:6">
      <c r="A12" s="417" t="s">
        <v>446</v>
      </c>
      <c r="B12" s="417" t="s">
        <v>1080</v>
      </c>
      <c r="C12" s="467" t="s">
        <v>1081</v>
      </c>
      <c r="F12" s="411" t="s">
        <v>1082</v>
      </c>
    </row>
    <row r="13" spans="1:6">
      <c r="A13" s="417" t="s">
        <v>1083</v>
      </c>
      <c r="B13" s="470">
        <v>177.6</v>
      </c>
      <c r="C13" s="417"/>
    </row>
    <row r="14" spans="1:6">
      <c r="A14" s="417" t="s">
        <v>1084</v>
      </c>
      <c r="B14" s="470">
        <v>155.1</v>
      </c>
      <c r="C14" s="417"/>
    </row>
    <row r="15" spans="1:6">
      <c r="A15" s="417" t="s">
        <v>1085</v>
      </c>
      <c r="B15" s="470">
        <v>165</v>
      </c>
      <c r="C15" s="417"/>
    </row>
    <row r="16" spans="1:6">
      <c r="A16" s="417" t="s">
        <v>1086</v>
      </c>
      <c r="B16" s="470">
        <v>169.6</v>
      </c>
      <c r="C16" s="417"/>
    </row>
    <row r="17" spans="1:6">
      <c r="A17" s="417" t="s">
        <v>1087</v>
      </c>
      <c r="B17" s="470">
        <v>160.1</v>
      </c>
      <c r="C17" s="417"/>
    </row>
    <row r="18" spans="1:6">
      <c r="A18" s="417" t="s">
        <v>1088</v>
      </c>
      <c r="B18" s="470">
        <v>173.4</v>
      </c>
      <c r="C18" s="417"/>
    </row>
    <row r="19" spans="1:6">
      <c r="A19" s="417" t="s">
        <v>1089</v>
      </c>
      <c r="B19" s="470">
        <v>159</v>
      </c>
      <c r="C19" s="417"/>
    </row>
    <row r="20" spans="1:6">
      <c r="A20" s="417" t="s">
        <v>1090</v>
      </c>
      <c r="B20" s="470">
        <v>162.5</v>
      </c>
      <c r="C20" s="417"/>
    </row>
    <row r="21" spans="1:6">
      <c r="A21" s="469"/>
      <c r="B21" s="471"/>
      <c r="C21" s="469"/>
    </row>
    <row r="22" spans="1:6">
      <c r="A22" s="468" t="s">
        <v>1091</v>
      </c>
      <c r="B22" s="411" t="s">
        <v>1092</v>
      </c>
    </row>
    <row r="23" spans="1:6">
      <c r="A23" s="417" t="s">
        <v>1061</v>
      </c>
      <c r="B23" s="417" t="s">
        <v>446</v>
      </c>
      <c r="C23" s="417" t="s">
        <v>1093</v>
      </c>
      <c r="D23" s="467" t="s">
        <v>1094</v>
      </c>
      <c r="F23" s="472" t="s">
        <v>1095</v>
      </c>
    </row>
    <row r="24" spans="1:6">
      <c r="A24" s="417">
        <v>981001</v>
      </c>
      <c r="B24" s="417" t="s">
        <v>1096</v>
      </c>
      <c r="C24" s="417">
        <v>82</v>
      </c>
      <c r="D24" s="417"/>
    </row>
    <row r="25" spans="1:6">
      <c r="A25" s="417">
        <v>982021</v>
      </c>
      <c r="B25" s="417" t="s">
        <v>1097</v>
      </c>
      <c r="C25" s="417">
        <v>62</v>
      </c>
      <c r="D25" s="417"/>
    </row>
    <row r="26" spans="1:6">
      <c r="A26" s="417">
        <v>982007</v>
      </c>
      <c r="B26" s="417" t="s">
        <v>1098</v>
      </c>
      <c r="C26" s="417">
        <v>77</v>
      </c>
      <c r="D26" s="417"/>
    </row>
    <row r="27" spans="1:6">
      <c r="A27" s="417">
        <v>981021</v>
      </c>
      <c r="B27" s="417" t="s">
        <v>1099</v>
      </c>
      <c r="C27" s="417">
        <v>63</v>
      </c>
      <c r="D27" s="417"/>
    </row>
    <row r="28" spans="1:6">
      <c r="A28" s="417">
        <v>991009</v>
      </c>
      <c r="B28" s="417" t="s">
        <v>1100</v>
      </c>
      <c r="C28" s="417">
        <v>51</v>
      </c>
      <c r="D28" s="417"/>
    </row>
    <row r="29" spans="1:6">
      <c r="A29" s="417">
        <v>991038</v>
      </c>
      <c r="B29" s="417" t="s">
        <v>1101</v>
      </c>
      <c r="C29" s="417">
        <v>87</v>
      </c>
      <c r="D29" s="417"/>
    </row>
    <row r="30" spans="1:6">
      <c r="A30" s="417">
        <v>992003</v>
      </c>
      <c r="B30" s="417" t="s">
        <v>1102</v>
      </c>
      <c r="C30" s="417">
        <v>63</v>
      </c>
      <c r="D30" s="417"/>
    </row>
    <row r="31" spans="1:6">
      <c r="A31" s="417">
        <v>992002</v>
      </c>
      <c r="B31" s="417" t="s">
        <v>1103</v>
      </c>
      <c r="C31" s="417">
        <v>92</v>
      </c>
      <c r="D31" s="417"/>
    </row>
    <row r="33" spans="1:6">
      <c r="A33" s="469" t="s">
        <v>1104</v>
      </c>
      <c r="B33" s="469"/>
      <c r="C33" s="469"/>
      <c r="D33" s="469"/>
    </row>
    <row r="34" spans="1:6">
      <c r="A34" s="417" t="s">
        <v>1105</v>
      </c>
      <c r="B34" s="417" t="s">
        <v>1106</v>
      </c>
      <c r="C34" s="417" t="s">
        <v>1107</v>
      </c>
    </row>
    <row r="35" spans="1:6">
      <c r="A35" s="417">
        <v>0</v>
      </c>
      <c r="B35" s="417">
        <v>59</v>
      </c>
      <c r="C35" s="417" t="s">
        <v>1108</v>
      </c>
    </row>
    <row r="36" spans="1:6">
      <c r="A36" s="417">
        <v>60</v>
      </c>
      <c r="B36" s="417">
        <v>69</v>
      </c>
      <c r="C36" s="417" t="s">
        <v>1109</v>
      </c>
    </row>
    <row r="37" spans="1:6">
      <c r="A37" s="417">
        <v>70</v>
      </c>
      <c r="B37" s="417">
        <v>79</v>
      </c>
      <c r="C37" s="417" t="s">
        <v>1110</v>
      </c>
    </row>
    <row r="38" spans="1:6">
      <c r="A38" s="417">
        <v>80</v>
      </c>
      <c r="B38" s="417">
        <v>89</v>
      </c>
      <c r="C38" s="417" t="s">
        <v>1111</v>
      </c>
    </row>
    <row r="39" spans="1:6">
      <c r="A39" s="417">
        <v>90</v>
      </c>
      <c r="B39" s="417">
        <v>100</v>
      </c>
      <c r="C39" s="417" t="s">
        <v>1112</v>
      </c>
    </row>
    <row r="41" spans="1:6">
      <c r="A41" s="411" t="s">
        <v>1149</v>
      </c>
      <c r="B41" s="411" t="s">
        <v>443</v>
      </c>
    </row>
    <row r="42" spans="1:6">
      <c r="A42" s="417" t="s">
        <v>1220</v>
      </c>
      <c r="B42" s="417" t="s">
        <v>1133</v>
      </c>
      <c r="C42" s="417" t="s">
        <v>1221</v>
      </c>
      <c r="F42" s="468" t="s">
        <v>1222</v>
      </c>
    </row>
    <row r="43" spans="1:6">
      <c r="A43" s="417">
        <v>1</v>
      </c>
      <c r="B43" s="417" t="s">
        <v>1223</v>
      </c>
      <c r="C43" s="418">
        <v>350</v>
      </c>
    </row>
    <row r="44" spans="1:6">
      <c r="A44" s="417">
        <v>2</v>
      </c>
      <c r="B44" s="417" t="s">
        <v>1224</v>
      </c>
      <c r="C44" s="418">
        <v>310</v>
      </c>
    </row>
    <row r="45" spans="1:6">
      <c r="A45" s="417">
        <v>3</v>
      </c>
      <c r="B45" s="417" t="s">
        <v>1225</v>
      </c>
      <c r="C45" s="418">
        <v>500</v>
      </c>
    </row>
    <row r="46" spans="1:6">
      <c r="A46" s="417">
        <v>4</v>
      </c>
      <c r="B46" s="417" t="s">
        <v>1226</v>
      </c>
      <c r="C46" s="418">
        <v>240</v>
      </c>
    </row>
    <row r="47" spans="1:6">
      <c r="A47" s="417">
        <v>5</v>
      </c>
      <c r="B47" s="417" t="s">
        <v>1227</v>
      </c>
      <c r="C47" s="418">
        <v>180</v>
      </c>
    </row>
    <row r="48" spans="1:6">
      <c r="A48" s="417">
        <v>6</v>
      </c>
      <c r="B48" s="417" t="s">
        <v>1228</v>
      </c>
      <c r="C48" s="418">
        <v>450</v>
      </c>
    </row>
    <row r="49" spans="1:6">
      <c r="A49" s="417">
        <v>7</v>
      </c>
      <c r="B49" s="417" t="s">
        <v>1229</v>
      </c>
      <c r="C49" s="418">
        <v>290</v>
      </c>
    </row>
    <row r="50" spans="1:6">
      <c r="A50" s="417">
        <v>8</v>
      </c>
      <c r="B50" s="417" t="s">
        <v>1230</v>
      </c>
      <c r="C50" s="418">
        <v>150</v>
      </c>
    </row>
    <row r="52" spans="1:6">
      <c r="A52" s="473" t="s">
        <v>1231</v>
      </c>
      <c r="B52" s="473" t="s">
        <v>1232</v>
      </c>
    </row>
    <row r="53" spans="1:6">
      <c r="A53" s="420"/>
      <c r="B53" s="420"/>
    </row>
    <row r="55" spans="1:6">
      <c r="A55" s="411" t="s">
        <v>1158</v>
      </c>
      <c r="B55" s="468" t="s">
        <v>1233</v>
      </c>
      <c r="C55" s="469"/>
      <c r="D55" s="469"/>
      <c r="E55" s="469"/>
    </row>
    <row r="56" spans="1:6">
      <c r="A56" s="474" t="s">
        <v>1234</v>
      </c>
      <c r="B56" s="474" t="s">
        <v>1235</v>
      </c>
      <c r="C56" s="474" t="s">
        <v>771</v>
      </c>
      <c r="D56" s="474" t="s">
        <v>1236</v>
      </c>
      <c r="E56" s="474" t="s">
        <v>1237</v>
      </c>
      <c r="F56" s="475" t="s">
        <v>1238</v>
      </c>
    </row>
    <row r="57" spans="1:6">
      <c r="A57" s="417" t="s">
        <v>1239</v>
      </c>
      <c r="B57" s="476"/>
      <c r="C57" s="417" t="s">
        <v>1240</v>
      </c>
      <c r="D57" s="476" t="s">
        <v>1240</v>
      </c>
      <c r="E57" s="417" t="s">
        <v>1240</v>
      </c>
    </row>
    <row r="58" spans="1:6">
      <c r="A58" s="417" t="s">
        <v>1241</v>
      </c>
      <c r="B58" s="476" t="s">
        <v>1240</v>
      </c>
      <c r="C58" s="476"/>
      <c r="D58" s="476"/>
      <c r="E58" s="476"/>
    </row>
    <row r="59" spans="1:6">
      <c r="A59" s="417" t="s">
        <v>1242</v>
      </c>
      <c r="B59" s="417"/>
      <c r="C59" s="476"/>
      <c r="D59" s="476"/>
      <c r="E59" s="417" t="s">
        <v>1240</v>
      </c>
    </row>
    <row r="60" spans="1:6">
      <c r="A60" s="417" t="s">
        <v>1243</v>
      </c>
      <c r="B60" s="476" t="s">
        <v>1240</v>
      </c>
      <c r="C60" s="417"/>
      <c r="D60" s="417" t="s">
        <v>1240</v>
      </c>
      <c r="E60" s="476" t="s">
        <v>1240</v>
      </c>
    </row>
    <row r="61" spans="1:6">
      <c r="A61" s="417" t="s">
        <v>1164</v>
      </c>
      <c r="B61" s="417"/>
      <c r="C61" s="476"/>
      <c r="D61" s="476"/>
      <c r="E61" s="417"/>
    </row>
    <row r="62" spans="1:6">
      <c r="A62" s="417" t="s">
        <v>1167</v>
      </c>
      <c r="B62" s="476" t="s">
        <v>1240</v>
      </c>
      <c r="C62" s="476"/>
      <c r="D62" s="476"/>
      <c r="E62" s="476" t="s">
        <v>1240</v>
      </c>
    </row>
    <row r="63" spans="1:6">
      <c r="A63" s="477" t="s">
        <v>1244</v>
      </c>
      <c r="B63" s="478"/>
      <c r="C63" s="478"/>
      <c r="D63" s="478"/>
      <c r="E63" s="478"/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75"/>
  <sheetViews>
    <sheetView topLeftCell="A19" zoomScaleNormal="100" zoomScaleSheetLayoutView="100" workbookViewId="0">
      <selection activeCell="B7" sqref="B7"/>
    </sheetView>
  </sheetViews>
  <sheetFormatPr defaultRowHeight="16.5"/>
  <cols>
    <col min="1" max="1" width="11.625" style="411" customWidth="1"/>
    <col min="2" max="2" width="19" style="411" customWidth="1"/>
    <col min="3" max="3" width="13" style="411" customWidth="1"/>
    <col min="4" max="4" width="9" style="411"/>
    <col min="5" max="5" width="11" style="411" customWidth="1"/>
    <col min="6" max="10" width="9" style="411"/>
    <col min="11" max="256" width="9" style="406"/>
    <col min="257" max="257" width="11.625" style="406" customWidth="1"/>
    <col min="258" max="258" width="19" style="406" customWidth="1"/>
    <col min="259" max="259" width="13" style="406" customWidth="1"/>
    <col min="260" max="260" width="9" style="406"/>
    <col min="261" max="261" width="11" style="406" customWidth="1"/>
    <col min="262" max="512" width="9" style="406"/>
    <col min="513" max="513" width="11.625" style="406" customWidth="1"/>
    <col min="514" max="514" width="19" style="406" customWidth="1"/>
    <col min="515" max="515" width="13" style="406" customWidth="1"/>
    <col min="516" max="516" width="9" style="406"/>
    <col min="517" max="517" width="11" style="406" customWidth="1"/>
    <col min="518" max="768" width="9" style="406"/>
    <col min="769" max="769" width="11.625" style="406" customWidth="1"/>
    <col min="770" max="770" width="19" style="406" customWidth="1"/>
    <col min="771" max="771" width="13" style="406" customWidth="1"/>
    <col min="772" max="772" width="9" style="406"/>
    <col min="773" max="773" width="11" style="406" customWidth="1"/>
    <col min="774" max="1024" width="9" style="406"/>
    <col min="1025" max="1025" width="11.625" style="406" customWidth="1"/>
    <col min="1026" max="1026" width="19" style="406" customWidth="1"/>
    <col min="1027" max="1027" width="13" style="406" customWidth="1"/>
    <col min="1028" max="1028" width="9" style="406"/>
    <col min="1029" max="1029" width="11" style="406" customWidth="1"/>
    <col min="1030" max="1280" width="9" style="406"/>
    <col min="1281" max="1281" width="11.625" style="406" customWidth="1"/>
    <col min="1282" max="1282" width="19" style="406" customWidth="1"/>
    <col min="1283" max="1283" width="13" style="406" customWidth="1"/>
    <col min="1284" max="1284" width="9" style="406"/>
    <col min="1285" max="1285" width="11" style="406" customWidth="1"/>
    <col min="1286" max="1536" width="9" style="406"/>
    <col min="1537" max="1537" width="11.625" style="406" customWidth="1"/>
    <col min="1538" max="1538" width="19" style="406" customWidth="1"/>
    <col min="1539" max="1539" width="13" style="406" customWidth="1"/>
    <col min="1540" max="1540" width="9" style="406"/>
    <col min="1541" max="1541" width="11" style="406" customWidth="1"/>
    <col min="1542" max="1792" width="9" style="406"/>
    <col min="1793" max="1793" width="11.625" style="406" customWidth="1"/>
    <col min="1794" max="1794" width="19" style="406" customWidth="1"/>
    <col min="1795" max="1795" width="13" style="406" customWidth="1"/>
    <col min="1796" max="1796" width="9" style="406"/>
    <col min="1797" max="1797" width="11" style="406" customWidth="1"/>
    <col min="1798" max="2048" width="9" style="406"/>
    <col min="2049" max="2049" width="11.625" style="406" customWidth="1"/>
    <col min="2050" max="2050" width="19" style="406" customWidth="1"/>
    <col min="2051" max="2051" width="13" style="406" customWidth="1"/>
    <col min="2052" max="2052" width="9" style="406"/>
    <col min="2053" max="2053" width="11" style="406" customWidth="1"/>
    <col min="2054" max="2304" width="9" style="406"/>
    <col min="2305" max="2305" width="11.625" style="406" customWidth="1"/>
    <col min="2306" max="2306" width="19" style="406" customWidth="1"/>
    <col min="2307" max="2307" width="13" style="406" customWidth="1"/>
    <col min="2308" max="2308" width="9" style="406"/>
    <col min="2309" max="2309" width="11" style="406" customWidth="1"/>
    <col min="2310" max="2560" width="9" style="406"/>
    <col min="2561" max="2561" width="11.625" style="406" customWidth="1"/>
    <col min="2562" max="2562" width="19" style="406" customWidth="1"/>
    <col min="2563" max="2563" width="13" style="406" customWidth="1"/>
    <col min="2564" max="2564" width="9" style="406"/>
    <col min="2565" max="2565" width="11" style="406" customWidth="1"/>
    <col min="2566" max="2816" width="9" style="406"/>
    <col min="2817" max="2817" width="11.625" style="406" customWidth="1"/>
    <col min="2818" max="2818" width="19" style="406" customWidth="1"/>
    <col min="2819" max="2819" width="13" style="406" customWidth="1"/>
    <col min="2820" max="2820" width="9" style="406"/>
    <col min="2821" max="2821" width="11" style="406" customWidth="1"/>
    <col min="2822" max="3072" width="9" style="406"/>
    <col min="3073" max="3073" width="11.625" style="406" customWidth="1"/>
    <col min="3074" max="3074" width="19" style="406" customWidth="1"/>
    <col min="3075" max="3075" width="13" style="406" customWidth="1"/>
    <col min="3076" max="3076" width="9" style="406"/>
    <col min="3077" max="3077" width="11" style="406" customWidth="1"/>
    <col min="3078" max="3328" width="9" style="406"/>
    <col min="3329" max="3329" width="11.625" style="406" customWidth="1"/>
    <col min="3330" max="3330" width="19" style="406" customWidth="1"/>
    <col min="3331" max="3331" width="13" style="406" customWidth="1"/>
    <col min="3332" max="3332" width="9" style="406"/>
    <col min="3333" max="3333" width="11" style="406" customWidth="1"/>
    <col min="3334" max="3584" width="9" style="406"/>
    <col min="3585" max="3585" width="11.625" style="406" customWidth="1"/>
    <col min="3586" max="3586" width="19" style="406" customWidth="1"/>
    <col min="3587" max="3587" width="13" style="406" customWidth="1"/>
    <col min="3588" max="3588" width="9" style="406"/>
    <col min="3589" max="3589" width="11" style="406" customWidth="1"/>
    <col min="3590" max="3840" width="9" style="406"/>
    <col min="3841" max="3841" width="11.625" style="406" customWidth="1"/>
    <col min="3842" max="3842" width="19" style="406" customWidth="1"/>
    <col min="3843" max="3843" width="13" style="406" customWidth="1"/>
    <col min="3844" max="3844" width="9" style="406"/>
    <col min="3845" max="3845" width="11" style="406" customWidth="1"/>
    <col min="3846" max="4096" width="9" style="406"/>
    <col min="4097" max="4097" width="11.625" style="406" customWidth="1"/>
    <col min="4098" max="4098" width="19" style="406" customWidth="1"/>
    <col min="4099" max="4099" width="13" style="406" customWidth="1"/>
    <col min="4100" max="4100" width="9" style="406"/>
    <col min="4101" max="4101" width="11" style="406" customWidth="1"/>
    <col min="4102" max="4352" width="9" style="406"/>
    <col min="4353" max="4353" width="11.625" style="406" customWidth="1"/>
    <col min="4354" max="4354" width="19" style="406" customWidth="1"/>
    <col min="4355" max="4355" width="13" style="406" customWidth="1"/>
    <col min="4356" max="4356" width="9" style="406"/>
    <col min="4357" max="4357" width="11" style="406" customWidth="1"/>
    <col min="4358" max="4608" width="9" style="406"/>
    <col min="4609" max="4609" width="11.625" style="406" customWidth="1"/>
    <col min="4610" max="4610" width="19" style="406" customWidth="1"/>
    <col min="4611" max="4611" width="13" style="406" customWidth="1"/>
    <col min="4612" max="4612" width="9" style="406"/>
    <col min="4613" max="4613" width="11" style="406" customWidth="1"/>
    <col min="4614" max="4864" width="9" style="406"/>
    <col min="4865" max="4865" width="11.625" style="406" customWidth="1"/>
    <col min="4866" max="4866" width="19" style="406" customWidth="1"/>
    <col min="4867" max="4867" width="13" style="406" customWidth="1"/>
    <col min="4868" max="4868" width="9" style="406"/>
    <col min="4869" max="4869" width="11" style="406" customWidth="1"/>
    <col min="4870" max="5120" width="9" style="406"/>
    <col min="5121" max="5121" width="11.625" style="406" customWidth="1"/>
    <col min="5122" max="5122" width="19" style="406" customWidth="1"/>
    <col min="5123" max="5123" width="13" style="406" customWidth="1"/>
    <col min="5124" max="5124" width="9" style="406"/>
    <col min="5125" max="5125" width="11" style="406" customWidth="1"/>
    <col min="5126" max="5376" width="9" style="406"/>
    <col min="5377" max="5377" width="11.625" style="406" customWidth="1"/>
    <col min="5378" max="5378" width="19" style="406" customWidth="1"/>
    <col min="5379" max="5379" width="13" style="406" customWidth="1"/>
    <col min="5380" max="5380" width="9" style="406"/>
    <col min="5381" max="5381" width="11" style="406" customWidth="1"/>
    <col min="5382" max="5632" width="9" style="406"/>
    <col min="5633" max="5633" width="11.625" style="406" customWidth="1"/>
    <col min="5634" max="5634" width="19" style="406" customWidth="1"/>
    <col min="5635" max="5635" width="13" style="406" customWidth="1"/>
    <col min="5636" max="5636" width="9" style="406"/>
    <col min="5637" max="5637" width="11" style="406" customWidth="1"/>
    <col min="5638" max="5888" width="9" style="406"/>
    <col min="5889" max="5889" width="11.625" style="406" customWidth="1"/>
    <col min="5890" max="5890" width="19" style="406" customWidth="1"/>
    <col min="5891" max="5891" width="13" style="406" customWidth="1"/>
    <col min="5892" max="5892" width="9" style="406"/>
    <col min="5893" max="5893" width="11" style="406" customWidth="1"/>
    <col min="5894" max="6144" width="9" style="406"/>
    <col min="6145" max="6145" width="11.625" style="406" customWidth="1"/>
    <col min="6146" max="6146" width="19" style="406" customWidth="1"/>
    <col min="6147" max="6147" width="13" style="406" customWidth="1"/>
    <col min="6148" max="6148" width="9" style="406"/>
    <col min="6149" max="6149" width="11" style="406" customWidth="1"/>
    <col min="6150" max="6400" width="9" style="406"/>
    <col min="6401" max="6401" width="11.625" style="406" customWidth="1"/>
    <col min="6402" max="6402" width="19" style="406" customWidth="1"/>
    <col min="6403" max="6403" width="13" style="406" customWidth="1"/>
    <col min="6404" max="6404" width="9" style="406"/>
    <col min="6405" max="6405" width="11" style="406" customWidth="1"/>
    <col min="6406" max="6656" width="9" style="406"/>
    <col min="6657" max="6657" width="11.625" style="406" customWidth="1"/>
    <col min="6658" max="6658" width="19" style="406" customWidth="1"/>
    <col min="6659" max="6659" width="13" style="406" customWidth="1"/>
    <col min="6660" max="6660" width="9" style="406"/>
    <col min="6661" max="6661" width="11" style="406" customWidth="1"/>
    <col min="6662" max="6912" width="9" style="406"/>
    <col min="6913" max="6913" width="11.625" style="406" customWidth="1"/>
    <col min="6914" max="6914" width="19" style="406" customWidth="1"/>
    <col min="6915" max="6915" width="13" style="406" customWidth="1"/>
    <col min="6916" max="6916" width="9" style="406"/>
    <col min="6917" max="6917" width="11" style="406" customWidth="1"/>
    <col min="6918" max="7168" width="9" style="406"/>
    <col min="7169" max="7169" width="11.625" style="406" customWidth="1"/>
    <col min="7170" max="7170" width="19" style="406" customWidth="1"/>
    <col min="7171" max="7171" width="13" style="406" customWidth="1"/>
    <col min="7172" max="7172" width="9" style="406"/>
    <col min="7173" max="7173" width="11" style="406" customWidth="1"/>
    <col min="7174" max="7424" width="9" style="406"/>
    <col min="7425" max="7425" width="11.625" style="406" customWidth="1"/>
    <col min="7426" max="7426" width="19" style="406" customWidth="1"/>
    <col min="7427" max="7427" width="13" style="406" customWidth="1"/>
    <col min="7428" max="7428" width="9" style="406"/>
    <col min="7429" max="7429" width="11" style="406" customWidth="1"/>
    <col min="7430" max="7680" width="9" style="406"/>
    <col min="7681" max="7681" width="11.625" style="406" customWidth="1"/>
    <col min="7682" max="7682" width="19" style="406" customWidth="1"/>
    <col min="7683" max="7683" width="13" style="406" customWidth="1"/>
    <col min="7684" max="7684" width="9" style="406"/>
    <col min="7685" max="7685" width="11" style="406" customWidth="1"/>
    <col min="7686" max="7936" width="9" style="406"/>
    <col min="7937" max="7937" width="11.625" style="406" customWidth="1"/>
    <col min="7938" max="7938" width="19" style="406" customWidth="1"/>
    <col min="7939" max="7939" width="13" style="406" customWidth="1"/>
    <col min="7940" max="7940" width="9" style="406"/>
    <col min="7941" max="7941" width="11" style="406" customWidth="1"/>
    <col min="7942" max="8192" width="9" style="406"/>
    <col min="8193" max="8193" width="11.625" style="406" customWidth="1"/>
    <col min="8194" max="8194" width="19" style="406" customWidth="1"/>
    <col min="8195" max="8195" width="13" style="406" customWidth="1"/>
    <col min="8196" max="8196" width="9" style="406"/>
    <col min="8197" max="8197" width="11" style="406" customWidth="1"/>
    <col min="8198" max="8448" width="9" style="406"/>
    <col min="8449" max="8449" width="11.625" style="406" customWidth="1"/>
    <col min="8450" max="8450" width="19" style="406" customWidth="1"/>
    <col min="8451" max="8451" width="13" style="406" customWidth="1"/>
    <col min="8452" max="8452" width="9" style="406"/>
    <col min="8453" max="8453" width="11" style="406" customWidth="1"/>
    <col min="8454" max="8704" width="9" style="406"/>
    <col min="8705" max="8705" width="11.625" style="406" customWidth="1"/>
    <col min="8706" max="8706" width="19" style="406" customWidth="1"/>
    <col min="8707" max="8707" width="13" style="406" customWidth="1"/>
    <col min="8708" max="8708" width="9" style="406"/>
    <col min="8709" max="8709" width="11" style="406" customWidth="1"/>
    <col min="8710" max="8960" width="9" style="406"/>
    <col min="8961" max="8961" width="11.625" style="406" customWidth="1"/>
    <col min="8962" max="8962" width="19" style="406" customWidth="1"/>
    <col min="8963" max="8963" width="13" style="406" customWidth="1"/>
    <col min="8964" max="8964" width="9" style="406"/>
    <col min="8965" max="8965" width="11" style="406" customWidth="1"/>
    <col min="8966" max="9216" width="9" style="406"/>
    <col min="9217" max="9217" width="11.625" style="406" customWidth="1"/>
    <col min="9218" max="9218" width="19" style="406" customWidth="1"/>
    <col min="9219" max="9219" width="13" style="406" customWidth="1"/>
    <col min="9220" max="9220" width="9" style="406"/>
    <col min="9221" max="9221" width="11" style="406" customWidth="1"/>
    <col min="9222" max="9472" width="9" style="406"/>
    <col min="9473" max="9473" width="11.625" style="406" customWidth="1"/>
    <col min="9474" max="9474" width="19" style="406" customWidth="1"/>
    <col min="9475" max="9475" width="13" style="406" customWidth="1"/>
    <col min="9476" max="9476" width="9" style="406"/>
    <col min="9477" max="9477" width="11" style="406" customWidth="1"/>
    <col min="9478" max="9728" width="9" style="406"/>
    <col min="9729" max="9729" width="11.625" style="406" customWidth="1"/>
    <col min="9730" max="9730" width="19" style="406" customWidth="1"/>
    <col min="9731" max="9731" width="13" style="406" customWidth="1"/>
    <col min="9732" max="9732" width="9" style="406"/>
    <col min="9733" max="9733" width="11" style="406" customWidth="1"/>
    <col min="9734" max="9984" width="9" style="406"/>
    <col min="9985" max="9985" width="11.625" style="406" customWidth="1"/>
    <col min="9986" max="9986" width="19" style="406" customWidth="1"/>
    <col min="9987" max="9987" width="13" style="406" customWidth="1"/>
    <col min="9988" max="9988" width="9" style="406"/>
    <col min="9989" max="9989" width="11" style="406" customWidth="1"/>
    <col min="9990" max="10240" width="9" style="406"/>
    <col min="10241" max="10241" width="11.625" style="406" customWidth="1"/>
    <col min="10242" max="10242" width="19" style="406" customWidth="1"/>
    <col min="10243" max="10243" width="13" style="406" customWidth="1"/>
    <col min="10244" max="10244" width="9" style="406"/>
    <col min="10245" max="10245" width="11" style="406" customWidth="1"/>
    <col min="10246" max="10496" width="9" style="406"/>
    <col min="10497" max="10497" width="11.625" style="406" customWidth="1"/>
    <col min="10498" max="10498" width="19" style="406" customWidth="1"/>
    <col min="10499" max="10499" width="13" style="406" customWidth="1"/>
    <col min="10500" max="10500" width="9" style="406"/>
    <col min="10501" max="10501" width="11" style="406" customWidth="1"/>
    <col min="10502" max="10752" width="9" style="406"/>
    <col min="10753" max="10753" width="11.625" style="406" customWidth="1"/>
    <col min="10754" max="10754" width="19" style="406" customWidth="1"/>
    <col min="10755" max="10755" width="13" style="406" customWidth="1"/>
    <col min="10756" max="10756" width="9" style="406"/>
    <col min="10757" max="10757" width="11" style="406" customWidth="1"/>
    <col min="10758" max="11008" width="9" style="406"/>
    <col min="11009" max="11009" width="11.625" style="406" customWidth="1"/>
    <col min="11010" max="11010" width="19" style="406" customWidth="1"/>
    <col min="11011" max="11011" width="13" style="406" customWidth="1"/>
    <col min="11012" max="11012" width="9" style="406"/>
    <col min="11013" max="11013" width="11" style="406" customWidth="1"/>
    <col min="11014" max="11264" width="9" style="406"/>
    <col min="11265" max="11265" width="11.625" style="406" customWidth="1"/>
    <col min="11266" max="11266" width="19" style="406" customWidth="1"/>
    <col min="11267" max="11267" width="13" style="406" customWidth="1"/>
    <col min="11268" max="11268" width="9" style="406"/>
    <col min="11269" max="11269" width="11" style="406" customWidth="1"/>
    <col min="11270" max="11520" width="9" style="406"/>
    <col min="11521" max="11521" width="11.625" style="406" customWidth="1"/>
    <col min="11522" max="11522" width="19" style="406" customWidth="1"/>
    <col min="11523" max="11523" width="13" style="406" customWidth="1"/>
    <col min="11524" max="11524" width="9" style="406"/>
    <col min="11525" max="11525" width="11" style="406" customWidth="1"/>
    <col min="11526" max="11776" width="9" style="406"/>
    <col min="11777" max="11777" width="11.625" style="406" customWidth="1"/>
    <col min="11778" max="11778" width="19" style="406" customWidth="1"/>
    <col min="11779" max="11779" width="13" style="406" customWidth="1"/>
    <col min="11780" max="11780" width="9" style="406"/>
    <col min="11781" max="11781" width="11" style="406" customWidth="1"/>
    <col min="11782" max="12032" width="9" style="406"/>
    <col min="12033" max="12033" width="11.625" style="406" customWidth="1"/>
    <col min="12034" max="12034" width="19" style="406" customWidth="1"/>
    <col min="12035" max="12035" width="13" style="406" customWidth="1"/>
    <col min="12036" max="12036" width="9" style="406"/>
    <col min="12037" max="12037" width="11" style="406" customWidth="1"/>
    <col min="12038" max="12288" width="9" style="406"/>
    <col min="12289" max="12289" width="11.625" style="406" customWidth="1"/>
    <col min="12290" max="12290" width="19" style="406" customWidth="1"/>
    <col min="12291" max="12291" width="13" style="406" customWidth="1"/>
    <col min="12292" max="12292" width="9" style="406"/>
    <col min="12293" max="12293" width="11" style="406" customWidth="1"/>
    <col min="12294" max="12544" width="9" style="406"/>
    <col min="12545" max="12545" width="11.625" style="406" customWidth="1"/>
    <col min="12546" max="12546" width="19" style="406" customWidth="1"/>
    <col min="12547" max="12547" width="13" style="406" customWidth="1"/>
    <col min="12548" max="12548" width="9" style="406"/>
    <col min="12549" max="12549" width="11" style="406" customWidth="1"/>
    <col min="12550" max="12800" width="9" style="406"/>
    <col min="12801" max="12801" width="11.625" style="406" customWidth="1"/>
    <col min="12802" max="12802" width="19" style="406" customWidth="1"/>
    <col min="12803" max="12803" width="13" style="406" customWidth="1"/>
    <col min="12804" max="12804" width="9" style="406"/>
    <col min="12805" max="12805" width="11" style="406" customWidth="1"/>
    <col min="12806" max="13056" width="9" style="406"/>
    <col min="13057" max="13057" width="11.625" style="406" customWidth="1"/>
    <col min="13058" max="13058" width="19" style="406" customWidth="1"/>
    <col min="13059" max="13059" width="13" style="406" customWidth="1"/>
    <col min="13060" max="13060" width="9" style="406"/>
    <col min="13061" max="13061" width="11" style="406" customWidth="1"/>
    <col min="13062" max="13312" width="9" style="406"/>
    <col min="13313" max="13313" width="11.625" style="406" customWidth="1"/>
    <col min="13314" max="13314" width="19" style="406" customWidth="1"/>
    <col min="13315" max="13315" width="13" style="406" customWidth="1"/>
    <col min="13316" max="13316" width="9" style="406"/>
    <col min="13317" max="13317" width="11" style="406" customWidth="1"/>
    <col min="13318" max="13568" width="9" style="406"/>
    <col min="13569" max="13569" width="11.625" style="406" customWidth="1"/>
    <col min="13570" max="13570" width="19" style="406" customWidth="1"/>
    <col min="13571" max="13571" width="13" style="406" customWidth="1"/>
    <col min="13572" max="13572" width="9" style="406"/>
    <col min="13573" max="13573" width="11" style="406" customWidth="1"/>
    <col min="13574" max="13824" width="9" style="406"/>
    <col min="13825" max="13825" width="11.625" style="406" customWidth="1"/>
    <col min="13826" max="13826" width="19" style="406" customWidth="1"/>
    <col min="13827" max="13827" width="13" style="406" customWidth="1"/>
    <col min="13828" max="13828" width="9" style="406"/>
    <col min="13829" max="13829" width="11" style="406" customWidth="1"/>
    <col min="13830" max="14080" width="9" style="406"/>
    <col min="14081" max="14081" width="11.625" style="406" customWidth="1"/>
    <col min="14082" max="14082" width="19" style="406" customWidth="1"/>
    <col min="14083" max="14083" width="13" style="406" customWidth="1"/>
    <col min="14084" max="14084" width="9" style="406"/>
    <col min="14085" max="14085" width="11" style="406" customWidth="1"/>
    <col min="14086" max="14336" width="9" style="406"/>
    <col min="14337" max="14337" width="11.625" style="406" customWidth="1"/>
    <col min="14338" max="14338" width="19" style="406" customWidth="1"/>
    <col min="14339" max="14339" width="13" style="406" customWidth="1"/>
    <col min="14340" max="14340" width="9" style="406"/>
    <col min="14341" max="14341" width="11" style="406" customWidth="1"/>
    <col min="14342" max="14592" width="9" style="406"/>
    <col min="14593" max="14593" width="11.625" style="406" customWidth="1"/>
    <col min="14594" max="14594" width="19" style="406" customWidth="1"/>
    <col min="14595" max="14595" width="13" style="406" customWidth="1"/>
    <col min="14596" max="14596" width="9" style="406"/>
    <col min="14597" max="14597" width="11" style="406" customWidth="1"/>
    <col min="14598" max="14848" width="9" style="406"/>
    <col min="14849" max="14849" width="11.625" style="406" customWidth="1"/>
    <col min="14850" max="14850" width="19" style="406" customWidth="1"/>
    <col min="14851" max="14851" width="13" style="406" customWidth="1"/>
    <col min="14852" max="14852" width="9" style="406"/>
    <col min="14853" max="14853" width="11" style="406" customWidth="1"/>
    <col min="14854" max="15104" width="9" style="406"/>
    <col min="15105" max="15105" width="11.625" style="406" customWidth="1"/>
    <col min="15106" max="15106" width="19" style="406" customWidth="1"/>
    <col min="15107" max="15107" width="13" style="406" customWidth="1"/>
    <col min="15108" max="15108" width="9" style="406"/>
    <col min="15109" max="15109" width="11" style="406" customWidth="1"/>
    <col min="15110" max="15360" width="9" style="406"/>
    <col min="15361" max="15361" width="11.625" style="406" customWidth="1"/>
    <col min="15362" max="15362" width="19" style="406" customWidth="1"/>
    <col min="15363" max="15363" width="13" style="406" customWidth="1"/>
    <col min="15364" max="15364" width="9" style="406"/>
    <col min="15365" max="15365" width="11" style="406" customWidth="1"/>
    <col min="15366" max="15616" width="9" style="406"/>
    <col min="15617" max="15617" width="11.625" style="406" customWidth="1"/>
    <col min="15618" max="15618" width="19" style="406" customWidth="1"/>
    <col min="15619" max="15619" width="13" style="406" customWidth="1"/>
    <col min="15620" max="15620" width="9" style="406"/>
    <col min="15621" max="15621" width="11" style="406" customWidth="1"/>
    <col min="15622" max="15872" width="9" style="406"/>
    <col min="15873" max="15873" width="11.625" style="406" customWidth="1"/>
    <col min="15874" max="15874" width="19" style="406" customWidth="1"/>
    <col min="15875" max="15875" width="13" style="406" customWidth="1"/>
    <col min="15876" max="15876" width="9" style="406"/>
    <col min="15877" max="15877" width="11" style="406" customWidth="1"/>
    <col min="15878" max="16128" width="9" style="406"/>
    <col min="16129" max="16129" width="11.625" style="406" customWidth="1"/>
    <col min="16130" max="16130" width="19" style="406" customWidth="1"/>
    <col min="16131" max="16131" width="13" style="406" customWidth="1"/>
    <col min="16132" max="16132" width="9" style="406"/>
    <col min="16133" max="16133" width="11" style="406" customWidth="1"/>
    <col min="16134" max="16384" width="9" style="406"/>
  </cols>
  <sheetData>
    <row r="1" spans="1:4">
      <c r="A1" s="411" t="s">
        <v>1065</v>
      </c>
    </row>
    <row r="2" spans="1:4">
      <c r="A2" s="417" t="s">
        <v>446</v>
      </c>
      <c r="B2" s="417" t="s">
        <v>1245</v>
      </c>
      <c r="C2" s="467" t="s">
        <v>451</v>
      </c>
      <c r="D2" s="411" t="s">
        <v>1246</v>
      </c>
    </row>
    <row r="3" spans="1:4">
      <c r="A3" s="417" t="s">
        <v>1247</v>
      </c>
      <c r="B3" s="460" t="s">
        <v>1379</v>
      </c>
      <c r="C3" s="479"/>
    </row>
    <row r="4" spans="1:4">
      <c r="A4" s="417" t="s">
        <v>1248</v>
      </c>
      <c r="B4" s="460" t="s">
        <v>1380</v>
      </c>
      <c r="C4" s="479"/>
    </row>
    <row r="5" spans="1:4">
      <c r="A5" s="417" t="s">
        <v>1249</v>
      </c>
      <c r="B5" s="460" t="s">
        <v>1381</v>
      </c>
      <c r="C5" s="479"/>
    </row>
    <row r="6" spans="1:4">
      <c r="A6" s="417" t="s">
        <v>1250</v>
      </c>
      <c r="B6" s="460" t="s">
        <v>1382</v>
      </c>
      <c r="C6" s="479"/>
    </row>
    <row r="7" spans="1:4">
      <c r="A7" s="417" t="s">
        <v>1251</v>
      </c>
      <c r="B7" s="460" t="s">
        <v>1383</v>
      </c>
      <c r="C7" s="479"/>
    </row>
    <row r="8" spans="1:4">
      <c r="A8" s="417" t="s">
        <v>1252</v>
      </c>
      <c r="B8" s="460" t="s">
        <v>1384</v>
      </c>
      <c r="C8" s="479"/>
    </row>
    <row r="9" spans="1:4">
      <c r="A9" s="417" t="s">
        <v>1253</v>
      </c>
      <c r="B9" s="480" t="s">
        <v>1385</v>
      </c>
      <c r="C9" s="479"/>
    </row>
    <row r="11" spans="1:4">
      <c r="A11" s="411" t="s">
        <v>1078</v>
      </c>
      <c r="B11" s="411" t="s">
        <v>1254</v>
      </c>
    </row>
    <row r="12" spans="1:4">
      <c r="A12" s="417" t="s">
        <v>1255</v>
      </c>
      <c r="B12" s="467" t="s">
        <v>1256</v>
      </c>
      <c r="C12" s="417" t="s">
        <v>1257</v>
      </c>
      <c r="D12" s="411" t="s">
        <v>1258</v>
      </c>
    </row>
    <row r="13" spans="1:4">
      <c r="A13" s="417" t="s">
        <v>1259</v>
      </c>
      <c r="B13" s="479"/>
      <c r="C13" s="417">
        <v>12</v>
      </c>
    </row>
    <row r="14" spans="1:4">
      <c r="A14" s="417" t="s">
        <v>1260</v>
      </c>
      <c r="B14" s="479"/>
      <c r="C14" s="417">
        <v>15</v>
      </c>
    </row>
    <row r="15" spans="1:4">
      <c r="A15" s="417" t="s">
        <v>1259</v>
      </c>
      <c r="B15" s="479"/>
      <c r="C15" s="417">
        <v>65</v>
      </c>
    </row>
    <row r="16" spans="1:4">
      <c r="A16" s="417" t="s">
        <v>1261</v>
      </c>
      <c r="B16" s="479"/>
      <c r="C16" s="417">
        <v>48</v>
      </c>
    </row>
    <row r="17" spans="1:7">
      <c r="A17" s="417" t="s">
        <v>1260</v>
      </c>
      <c r="B17" s="479"/>
      <c r="C17" s="417">
        <v>15</v>
      </c>
    </row>
    <row r="18" spans="1:7">
      <c r="A18" s="417" t="s">
        <v>1259</v>
      </c>
      <c r="B18" s="479"/>
      <c r="C18" s="417">
        <v>75</v>
      </c>
    </row>
    <row r="19" spans="1:7">
      <c r="A19" s="417" t="s">
        <v>1261</v>
      </c>
      <c r="B19" s="479"/>
      <c r="C19" s="417">
        <v>95</v>
      </c>
    </row>
    <row r="20" spans="1:7">
      <c r="A20" s="417" t="s">
        <v>1260</v>
      </c>
      <c r="B20" s="479"/>
      <c r="C20" s="417">
        <v>32</v>
      </c>
    </row>
    <row r="22" spans="1:7">
      <c r="A22" s="468" t="s">
        <v>1091</v>
      </c>
      <c r="B22" s="411" t="s">
        <v>1262</v>
      </c>
    </row>
    <row r="23" spans="1:7">
      <c r="A23" s="417" t="s">
        <v>1263</v>
      </c>
      <c r="B23" s="417" t="s">
        <v>1264</v>
      </c>
      <c r="C23" s="467" t="s">
        <v>486</v>
      </c>
      <c r="D23" s="468" t="s">
        <v>1265</v>
      </c>
      <c r="F23" s="469"/>
    </row>
    <row r="24" spans="1:7">
      <c r="A24" s="417">
        <v>981001</v>
      </c>
      <c r="B24" s="417">
        <v>2</v>
      </c>
      <c r="C24" s="479"/>
      <c r="D24" s="469"/>
      <c r="F24" s="469"/>
    </row>
    <row r="25" spans="1:7">
      <c r="A25" s="417">
        <v>982021</v>
      </c>
      <c r="B25" s="417">
        <v>3</v>
      </c>
      <c r="C25" s="479"/>
      <c r="D25" s="469"/>
      <c r="F25" s="469"/>
      <c r="G25" s="469"/>
    </row>
    <row r="26" spans="1:7">
      <c r="A26" s="417">
        <v>982007</v>
      </c>
      <c r="B26" s="417">
        <v>7</v>
      </c>
      <c r="C26" s="479"/>
      <c r="D26" s="469"/>
      <c r="F26" s="469"/>
      <c r="G26" s="469"/>
    </row>
    <row r="27" spans="1:7">
      <c r="A27" s="417">
        <v>981021</v>
      </c>
      <c r="B27" s="417">
        <v>3</v>
      </c>
      <c r="C27" s="479"/>
      <c r="D27" s="469"/>
    </row>
    <row r="28" spans="1:7">
      <c r="A28" s="417">
        <v>991009</v>
      </c>
      <c r="B28" s="417">
        <v>1</v>
      </c>
      <c r="C28" s="479"/>
      <c r="D28" s="469"/>
    </row>
    <row r="29" spans="1:7">
      <c r="A29" s="417">
        <v>991038</v>
      </c>
      <c r="B29" s="417">
        <v>4</v>
      </c>
      <c r="C29" s="479"/>
      <c r="D29" s="469"/>
    </row>
    <row r="30" spans="1:7">
      <c r="A30" s="417">
        <v>992003</v>
      </c>
      <c r="B30" s="417">
        <v>5</v>
      </c>
      <c r="C30" s="479"/>
      <c r="D30" s="469"/>
    </row>
    <row r="31" spans="1:7">
      <c r="A31" s="417">
        <v>992002</v>
      </c>
      <c r="B31" s="417">
        <v>6</v>
      </c>
      <c r="C31" s="479"/>
      <c r="D31" s="469"/>
    </row>
    <row r="33" spans="1:5">
      <c r="A33" s="469" t="s">
        <v>1266</v>
      </c>
      <c r="B33" s="469"/>
      <c r="C33" s="469"/>
      <c r="D33" s="469"/>
    </row>
    <row r="34" spans="1:5">
      <c r="A34" s="417" t="s">
        <v>1264</v>
      </c>
      <c r="B34" s="417" t="s">
        <v>486</v>
      </c>
      <c r="C34" s="469"/>
    </row>
    <row r="35" spans="1:5">
      <c r="A35" s="417">
        <v>1</v>
      </c>
      <c r="B35" s="417">
        <v>1200000</v>
      </c>
      <c r="C35" s="469"/>
    </row>
    <row r="36" spans="1:5">
      <c r="A36" s="417">
        <v>2</v>
      </c>
      <c r="B36" s="417">
        <v>1300000</v>
      </c>
      <c r="C36" s="469"/>
    </row>
    <row r="37" spans="1:5">
      <c r="A37" s="417">
        <v>3</v>
      </c>
      <c r="B37" s="417">
        <v>1400000</v>
      </c>
      <c r="C37" s="469"/>
    </row>
    <row r="38" spans="1:5">
      <c r="A38" s="417">
        <v>4</v>
      </c>
      <c r="B38" s="417">
        <v>1500000</v>
      </c>
      <c r="C38" s="469"/>
    </row>
    <row r="39" spans="1:5">
      <c r="A39" s="417">
        <v>5</v>
      </c>
      <c r="B39" s="417">
        <v>1600000</v>
      </c>
      <c r="C39" s="469"/>
    </row>
    <row r="40" spans="1:5">
      <c r="A40" s="417">
        <v>6</v>
      </c>
      <c r="B40" s="417">
        <v>1700000</v>
      </c>
      <c r="C40" s="469"/>
    </row>
    <row r="41" spans="1:5">
      <c r="A41" s="417">
        <v>7</v>
      </c>
      <c r="B41" s="417">
        <v>1800000</v>
      </c>
      <c r="C41" s="469"/>
    </row>
    <row r="43" spans="1:5">
      <c r="A43" s="411" t="s">
        <v>1149</v>
      </c>
      <c r="C43" s="481" t="s">
        <v>1267</v>
      </c>
      <c r="D43" s="411">
        <f ca="1">YEAR(TODAY())</f>
        <v>2023</v>
      </c>
      <c r="E43" s="411" t="s">
        <v>1268</v>
      </c>
    </row>
    <row r="44" spans="1:5">
      <c r="A44" s="417" t="s">
        <v>446</v>
      </c>
      <c r="B44" s="417" t="s">
        <v>1245</v>
      </c>
      <c r="C44" s="417" t="s">
        <v>1269</v>
      </c>
      <c r="D44" s="467" t="s">
        <v>448</v>
      </c>
    </row>
    <row r="45" spans="1:5">
      <c r="A45" s="417" t="s">
        <v>1270</v>
      </c>
      <c r="B45" s="482">
        <v>7602152810200</v>
      </c>
      <c r="C45" s="417" t="s">
        <v>1165</v>
      </c>
      <c r="D45" s="483"/>
    </row>
    <row r="46" spans="1:5">
      <c r="A46" s="417" t="s">
        <v>1248</v>
      </c>
      <c r="B46" s="482">
        <v>7710301423150</v>
      </c>
      <c r="C46" s="417" t="s">
        <v>1271</v>
      </c>
      <c r="D46" s="483"/>
    </row>
    <row r="47" spans="1:5">
      <c r="A47" s="417" t="s">
        <v>1249</v>
      </c>
      <c r="B47" s="482">
        <v>7712302458745</v>
      </c>
      <c r="C47" s="417" t="s">
        <v>1272</v>
      </c>
      <c r="D47" s="483"/>
    </row>
    <row r="48" spans="1:5">
      <c r="A48" s="417" t="s">
        <v>1250</v>
      </c>
      <c r="B48" s="482">
        <v>7509031568790</v>
      </c>
      <c r="C48" s="417" t="s">
        <v>1165</v>
      </c>
      <c r="D48" s="483"/>
    </row>
    <row r="49" spans="1:5">
      <c r="A49" s="417" t="s">
        <v>1251</v>
      </c>
      <c r="B49" s="482">
        <v>7601012547863</v>
      </c>
      <c r="C49" s="417" t="s">
        <v>1271</v>
      </c>
      <c r="D49" s="483"/>
    </row>
    <row r="50" spans="1:5">
      <c r="A50" s="417" t="s">
        <v>1252</v>
      </c>
      <c r="B50" s="482">
        <v>7306251623336</v>
      </c>
      <c r="C50" s="417" t="s">
        <v>1272</v>
      </c>
      <c r="D50" s="483"/>
    </row>
    <row r="51" spans="1:5">
      <c r="A51" s="417" t="s">
        <v>1253</v>
      </c>
      <c r="B51" s="482">
        <v>7806051879654</v>
      </c>
      <c r="C51" s="417" t="s">
        <v>1273</v>
      </c>
      <c r="D51" s="483"/>
    </row>
    <row r="53" spans="1:5">
      <c r="A53" s="411" t="s">
        <v>1158</v>
      </c>
      <c r="B53" s="411" t="s">
        <v>1274</v>
      </c>
    </row>
    <row r="54" spans="1:5">
      <c r="A54" s="412" t="s">
        <v>446</v>
      </c>
      <c r="B54" s="484" t="s">
        <v>1275</v>
      </c>
      <c r="C54" s="485" t="s">
        <v>448</v>
      </c>
      <c r="E54" s="411" t="s">
        <v>1276</v>
      </c>
    </row>
    <row r="55" spans="1:5">
      <c r="A55" s="417" t="s">
        <v>1277</v>
      </c>
      <c r="B55" s="486">
        <v>26004</v>
      </c>
      <c r="C55" s="417"/>
    </row>
    <row r="56" spans="1:5">
      <c r="A56" s="417" t="s">
        <v>1278</v>
      </c>
      <c r="B56" s="486">
        <v>27387</v>
      </c>
      <c r="C56" s="417"/>
    </row>
    <row r="57" spans="1:5">
      <c r="A57" s="417" t="s">
        <v>1279</v>
      </c>
      <c r="B57" s="486">
        <v>25913</v>
      </c>
      <c r="C57" s="417"/>
    </row>
    <row r="58" spans="1:5">
      <c r="A58" s="417" t="s">
        <v>1280</v>
      </c>
      <c r="B58" s="486">
        <v>23355</v>
      </c>
      <c r="C58" s="417"/>
    </row>
    <row r="59" spans="1:5">
      <c r="A59" s="417" t="s">
        <v>1281</v>
      </c>
      <c r="B59" s="486">
        <v>25032</v>
      </c>
      <c r="C59" s="417"/>
    </row>
    <row r="60" spans="1:5">
      <c r="A60" s="417" t="s">
        <v>1282</v>
      </c>
      <c r="B60" s="486">
        <v>28452</v>
      </c>
      <c r="C60" s="417"/>
    </row>
    <row r="61" spans="1:5">
      <c r="A61" s="417" t="s">
        <v>1283</v>
      </c>
      <c r="B61" s="486">
        <v>31037</v>
      </c>
      <c r="C61" s="417"/>
    </row>
    <row r="63" spans="1:5">
      <c r="A63" s="411" t="s">
        <v>1284</v>
      </c>
      <c r="B63" s="411" t="s">
        <v>1285</v>
      </c>
    </row>
    <row r="64" spans="1:5">
      <c r="A64" s="412" t="s">
        <v>1286</v>
      </c>
      <c r="B64" s="484" t="s">
        <v>1287</v>
      </c>
      <c r="C64" s="487" t="s">
        <v>1288</v>
      </c>
      <c r="E64" s="411" t="s">
        <v>1289</v>
      </c>
    </row>
    <row r="65" spans="1:5">
      <c r="A65" s="488" t="s">
        <v>1290</v>
      </c>
      <c r="B65" s="417" t="s">
        <v>464</v>
      </c>
      <c r="C65" s="489"/>
    </row>
    <row r="66" spans="1:5">
      <c r="A66" s="488" t="s">
        <v>1291</v>
      </c>
      <c r="B66" s="417" t="s">
        <v>1113</v>
      </c>
      <c r="C66" s="489"/>
    </row>
    <row r="67" spans="1:5">
      <c r="A67" s="488" t="s">
        <v>1292</v>
      </c>
      <c r="B67" s="417" t="s">
        <v>464</v>
      </c>
      <c r="C67" s="489"/>
    </row>
    <row r="68" spans="1:5">
      <c r="A68" s="488" t="s">
        <v>1293</v>
      </c>
      <c r="B68" s="417" t="s">
        <v>464</v>
      </c>
      <c r="C68" s="489"/>
    </row>
    <row r="69" spans="1:5">
      <c r="A69" s="488" t="s">
        <v>1294</v>
      </c>
      <c r="B69" s="417" t="s">
        <v>1113</v>
      </c>
      <c r="C69" s="489"/>
    </row>
    <row r="70" spans="1:5">
      <c r="A70" s="488" t="s">
        <v>1295</v>
      </c>
      <c r="B70" s="417" t="s">
        <v>455</v>
      </c>
      <c r="C70" s="489"/>
    </row>
    <row r="71" spans="1:5">
      <c r="A71" s="488" t="s">
        <v>1296</v>
      </c>
      <c r="B71" s="417" t="s">
        <v>1297</v>
      </c>
      <c r="C71" s="489"/>
    </row>
    <row r="73" spans="1:5">
      <c r="A73" s="490" t="s">
        <v>1298</v>
      </c>
      <c r="B73" s="491"/>
      <c r="C73" s="491"/>
      <c r="D73" s="491"/>
    </row>
    <row r="74" spans="1:5">
      <c r="A74" s="419" t="s">
        <v>1299</v>
      </c>
      <c r="B74" s="419" t="s">
        <v>455</v>
      </c>
      <c r="C74" s="419" t="s">
        <v>460</v>
      </c>
      <c r="D74" s="419" t="s">
        <v>1300</v>
      </c>
      <c r="E74" s="419" t="s">
        <v>1297</v>
      </c>
    </row>
    <row r="75" spans="1:5">
      <c r="A75" s="417" t="s">
        <v>1288</v>
      </c>
      <c r="B75" s="492">
        <v>30000</v>
      </c>
      <c r="C75" s="492">
        <v>50000</v>
      </c>
      <c r="D75" s="492">
        <v>80000</v>
      </c>
      <c r="E75" s="492">
        <v>100000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H62"/>
  <sheetViews>
    <sheetView topLeftCell="A16" workbookViewId="0">
      <selection activeCell="G22" sqref="G22"/>
    </sheetView>
  </sheetViews>
  <sheetFormatPr defaultRowHeight="16.5"/>
  <cols>
    <col min="1" max="1" width="4.125" style="406" customWidth="1"/>
    <col min="2" max="4" width="9" style="411"/>
    <col min="5" max="5" width="11.75" style="411" customWidth="1"/>
    <col min="6" max="6" width="11.5" style="411" customWidth="1"/>
    <col min="7" max="7" width="18.625" style="411" customWidth="1"/>
    <col min="8" max="8" width="9" style="411"/>
    <col min="9" max="256" width="9" style="406"/>
    <col min="257" max="257" width="4.125" style="406" customWidth="1"/>
    <col min="258" max="260" width="9" style="406"/>
    <col min="261" max="261" width="11.75" style="406" customWidth="1"/>
    <col min="262" max="262" width="9" style="406"/>
    <col min="263" max="263" width="18.625" style="406" customWidth="1"/>
    <col min="264" max="512" width="9" style="406"/>
    <col min="513" max="513" width="4.125" style="406" customWidth="1"/>
    <col min="514" max="516" width="9" style="406"/>
    <col min="517" max="517" width="11.75" style="406" customWidth="1"/>
    <col min="518" max="518" width="9" style="406"/>
    <col min="519" max="519" width="18.625" style="406" customWidth="1"/>
    <col min="520" max="768" width="9" style="406"/>
    <col min="769" max="769" width="4.125" style="406" customWidth="1"/>
    <col min="770" max="772" width="9" style="406"/>
    <col min="773" max="773" width="11.75" style="406" customWidth="1"/>
    <col min="774" max="774" width="9" style="406"/>
    <col min="775" max="775" width="18.625" style="406" customWidth="1"/>
    <col min="776" max="1024" width="9" style="406"/>
    <col min="1025" max="1025" width="4.125" style="406" customWidth="1"/>
    <col min="1026" max="1028" width="9" style="406"/>
    <col min="1029" max="1029" width="11.75" style="406" customWidth="1"/>
    <col min="1030" max="1030" width="9" style="406"/>
    <col min="1031" max="1031" width="18.625" style="406" customWidth="1"/>
    <col min="1032" max="1280" width="9" style="406"/>
    <col min="1281" max="1281" width="4.125" style="406" customWidth="1"/>
    <col min="1282" max="1284" width="9" style="406"/>
    <col min="1285" max="1285" width="11.75" style="406" customWidth="1"/>
    <col min="1286" max="1286" width="9" style="406"/>
    <col min="1287" max="1287" width="18.625" style="406" customWidth="1"/>
    <col min="1288" max="1536" width="9" style="406"/>
    <col min="1537" max="1537" width="4.125" style="406" customWidth="1"/>
    <col min="1538" max="1540" width="9" style="406"/>
    <col min="1541" max="1541" width="11.75" style="406" customWidth="1"/>
    <col min="1542" max="1542" width="9" style="406"/>
    <col min="1543" max="1543" width="18.625" style="406" customWidth="1"/>
    <col min="1544" max="1792" width="9" style="406"/>
    <col min="1793" max="1793" width="4.125" style="406" customWidth="1"/>
    <col min="1794" max="1796" width="9" style="406"/>
    <col min="1797" max="1797" width="11.75" style="406" customWidth="1"/>
    <col min="1798" max="1798" width="9" style="406"/>
    <col min="1799" max="1799" width="18.625" style="406" customWidth="1"/>
    <col min="1800" max="2048" width="9" style="406"/>
    <col min="2049" max="2049" width="4.125" style="406" customWidth="1"/>
    <col min="2050" max="2052" width="9" style="406"/>
    <col min="2053" max="2053" width="11.75" style="406" customWidth="1"/>
    <col min="2054" max="2054" width="9" style="406"/>
    <col min="2055" max="2055" width="18.625" style="406" customWidth="1"/>
    <col min="2056" max="2304" width="9" style="406"/>
    <col min="2305" max="2305" width="4.125" style="406" customWidth="1"/>
    <col min="2306" max="2308" width="9" style="406"/>
    <col min="2309" max="2309" width="11.75" style="406" customWidth="1"/>
    <col min="2310" max="2310" width="9" style="406"/>
    <col min="2311" max="2311" width="18.625" style="406" customWidth="1"/>
    <col min="2312" max="2560" width="9" style="406"/>
    <col min="2561" max="2561" width="4.125" style="406" customWidth="1"/>
    <col min="2562" max="2564" width="9" style="406"/>
    <col min="2565" max="2565" width="11.75" style="406" customWidth="1"/>
    <col min="2566" max="2566" width="9" style="406"/>
    <col min="2567" max="2567" width="18.625" style="406" customWidth="1"/>
    <col min="2568" max="2816" width="9" style="406"/>
    <col min="2817" max="2817" width="4.125" style="406" customWidth="1"/>
    <col min="2818" max="2820" width="9" style="406"/>
    <col min="2821" max="2821" width="11.75" style="406" customWidth="1"/>
    <col min="2822" max="2822" width="9" style="406"/>
    <col min="2823" max="2823" width="18.625" style="406" customWidth="1"/>
    <col min="2824" max="3072" width="9" style="406"/>
    <col min="3073" max="3073" width="4.125" style="406" customWidth="1"/>
    <col min="3074" max="3076" width="9" style="406"/>
    <col min="3077" max="3077" width="11.75" style="406" customWidth="1"/>
    <col min="3078" max="3078" width="9" style="406"/>
    <col min="3079" max="3079" width="18.625" style="406" customWidth="1"/>
    <col min="3080" max="3328" width="9" style="406"/>
    <col min="3329" max="3329" width="4.125" style="406" customWidth="1"/>
    <col min="3330" max="3332" width="9" style="406"/>
    <col min="3333" max="3333" width="11.75" style="406" customWidth="1"/>
    <col min="3334" max="3334" width="9" style="406"/>
    <col min="3335" max="3335" width="18.625" style="406" customWidth="1"/>
    <col min="3336" max="3584" width="9" style="406"/>
    <col min="3585" max="3585" width="4.125" style="406" customWidth="1"/>
    <col min="3586" max="3588" width="9" style="406"/>
    <col min="3589" max="3589" width="11.75" style="406" customWidth="1"/>
    <col min="3590" max="3590" width="9" style="406"/>
    <col min="3591" max="3591" width="18.625" style="406" customWidth="1"/>
    <col min="3592" max="3840" width="9" style="406"/>
    <col min="3841" max="3841" width="4.125" style="406" customWidth="1"/>
    <col min="3842" max="3844" width="9" style="406"/>
    <col min="3845" max="3845" width="11.75" style="406" customWidth="1"/>
    <col min="3846" max="3846" width="9" style="406"/>
    <col min="3847" max="3847" width="18.625" style="406" customWidth="1"/>
    <col min="3848" max="4096" width="9" style="406"/>
    <col min="4097" max="4097" width="4.125" style="406" customWidth="1"/>
    <col min="4098" max="4100" width="9" style="406"/>
    <col min="4101" max="4101" width="11.75" style="406" customWidth="1"/>
    <col min="4102" max="4102" width="9" style="406"/>
    <col min="4103" max="4103" width="18.625" style="406" customWidth="1"/>
    <col min="4104" max="4352" width="9" style="406"/>
    <col min="4353" max="4353" width="4.125" style="406" customWidth="1"/>
    <col min="4354" max="4356" width="9" style="406"/>
    <col min="4357" max="4357" width="11.75" style="406" customWidth="1"/>
    <col min="4358" max="4358" width="9" style="406"/>
    <col min="4359" max="4359" width="18.625" style="406" customWidth="1"/>
    <col min="4360" max="4608" width="9" style="406"/>
    <col min="4609" max="4609" width="4.125" style="406" customWidth="1"/>
    <col min="4610" max="4612" width="9" style="406"/>
    <col min="4613" max="4613" width="11.75" style="406" customWidth="1"/>
    <col min="4614" max="4614" width="9" style="406"/>
    <col min="4615" max="4615" width="18.625" style="406" customWidth="1"/>
    <col min="4616" max="4864" width="9" style="406"/>
    <col min="4865" max="4865" width="4.125" style="406" customWidth="1"/>
    <col min="4866" max="4868" width="9" style="406"/>
    <col min="4869" max="4869" width="11.75" style="406" customWidth="1"/>
    <col min="4870" max="4870" width="9" style="406"/>
    <col min="4871" max="4871" width="18.625" style="406" customWidth="1"/>
    <col min="4872" max="5120" width="9" style="406"/>
    <col min="5121" max="5121" width="4.125" style="406" customWidth="1"/>
    <col min="5122" max="5124" width="9" style="406"/>
    <col min="5125" max="5125" width="11.75" style="406" customWidth="1"/>
    <col min="5126" max="5126" width="9" style="406"/>
    <col min="5127" max="5127" width="18.625" style="406" customWidth="1"/>
    <col min="5128" max="5376" width="9" style="406"/>
    <col min="5377" max="5377" width="4.125" style="406" customWidth="1"/>
    <col min="5378" max="5380" width="9" style="406"/>
    <col min="5381" max="5381" width="11.75" style="406" customWidth="1"/>
    <col min="5382" max="5382" width="9" style="406"/>
    <col min="5383" max="5383" width="18.625" style="406" customWidth="1"/>
    <col min="5384" max="5632" width="9" style="406"/>
    <col min="5633" max="5633" width="4.125" style="406" customWidth="1"/>
    <col min="5634" max="5636" width="9" style="406"/>
    <col min="5637" max="5637" width="11.75" style="406" customWidth="1"/>
    <col min="5638" max="5638" width="9" style="406"/>
    <col min="5639" max="5639" width="18.625" style="406" customWidth="1"/>
    <col min="5640" max="5888" width="9" style="406"/>
    <col min="5889" max="5889" width="4.125" style="406" customWidth="1"/>
    <col min="5890" max="5892" width="9" style="406"/>
    <col min="5893" max="5893" width="11.75" style="406" customWidth="1"/>
    <col min="5894" max="5894" width="9" style="406"/>
    <col min="5895" max="5895" width="18.625" style="406" customWidth="1"/>
    <col min="5896" max="6144" width="9" style="406"/>
    <col min="6145" max="6145" width="4.125" style="406" customWidth="1"/>
    <col min="6146" max="6148" width="9" style="406"/>
    <col min="6149" max="6149" width="11.75" style="406" customWidth="1"/>
    <col min="6150" max="6150" width="9" style="406"/>
    <col min="6151" max="6151" width="18.625" style="406" customWidth="1"/>
    <col min="6152" max="6400" width="9" style="406"/>
    <col min="6401" max="6401" width="4.125" style="406" customWidth="1"/>
    <col min="6402" max="6404" width="9" style="406"/>
    <col min="6405" max="6405" width="11.75" style="406" customWidth="1"/>
    <col min="6406" max="6406" width="9" style="406"/>
    <col min="6407" max="6407" width="18.625" style="406" customWidth="1"/>
    <col min="6408" max="6656" width="9" style="406"/>
    <col min="6657" max="6657" width="4.125" style="406" customWidth="1"/>
    <col min="6658" max="6660" width="9" style="406"/>
    <col min="6661" max="6661" width="11.75" style="406" customWidth="1"/>
    <col min="6662" max="6662" width="9" style="406"/>
    <col min="6663" max="6663" width="18.625" style="406" customWidth="1"/>
    <col min="6664" max="6912" width="9" style="406"/>
    <col min="6913" max="6913" width="4.125" style="406" customWidth="1"/>
    <col min="6914" max="6916" width="9" style="406"/>
    <col min="6917" max="6917" width="11.75" style="406" customWidth="1"/>
    <col min="6918" max="6918" width="9" style="406"/>
    <col min="6919" max="6919" width="18.625" style="406" customWidth="1"/>
    <col min="6920" max="7168" width="9" style="406"/>
    <col min="7169" max="7169" width="4.125" style="406" customWidth="1"/>
    <col min="7170" max="7172" width="9" style="406"/>
    <col min="7173" max="7173" width="11.75" style="406" customWidth="1"/>
    <col min="7174" max="7174" width="9" style="406"/>
    <col min="7175" max="7175" width="18.625" style="406" customWidth="1"/>
    <col min="7176" max="7424" width="9" style="406"/>
    <col min="7425" max="7425" width="4.125" style="406" customWidth="1"/>
    <col min="7426" max="7428" width="9" style="406"/>
    <col min="7429" max="7429" width="11.75" style="406" customWidth="1"/>
    <col min="7430" max="7430" width="9" style="406"/>
    <col min="7431" max="7431" width="18.625" style="406" customWidth="1"/>
    <col min="7432" max="7680" width="9" style="406"/>
    <col min="7681" max="7681" width="4.125" style="406" customWidth="1"/>
    <col min="7682" max="7684" width="9" style="406"/>
    <col min="7685" max="7685" width="11.75" style="406" customWidth="1"/>
    <col min="7686" max="7686" width="9" style="406"/>
    <col min="7687" max="7687" width="18.625" style="406" customWidth="1"/>
    <col min="7688" max="7936" width="9" style="406"/>
    <col min="7937" max="7937" width="4.125" style="406" customWidth="1"/>
    <col min="7938" max="7940" width="9" style="406"/>
    <col min="7941" max="7941" width="11.75" style="406" customWidth="1"/>
    <col min="7942" max="7942" width="9" style="406"/>
    <col min="7943" max="7943" width="18.625" style="406" customWidth="1"/>
    <col min="7944" max="8192" width="9" style="406"/>
    <col min="8193" max="8193" width="4.125" style="406" customWidth="1"/>
    <col min="8194" max="8196" width="9" style="406"/>
    <col min="8197" max="8197" width="11.75" style="406" customWidth="1"/>
    <col min="8198" max="8198" width="9" style="406"/>
    <col min="8199" max="8199" width="18.625" style="406" customWidth="1"/>
    <col min="8200" max="8448" width="9" style="406"/>
    <col min="8449" max="8449" width="4.125" style="406" customWidth="1"/>
    <col min="8450" max="8452" width="9" style="406"/>
    <col min="8453" max="8453" width="11.75" style="406" customWidth="1"/>
    <col min="8454" max="8454" width="9" style="406"/>
    <col min="8455" max="8455" width="18.625" style="406" customWidth="1"/>
    <col min="8456" max="8704" width="9" style="406"/>
    <col min="8705" max="8705" width="4.125" style="406" customWidth="1"/>
    <col min="8706" max="8708" width="9" style="406"/>
    <col min="8709" max="8709" width="11.75" style="406" customWidth="1"/>
    <col min="8710" max="8710" width="9" style="406"/>
    <col min="8711" max="8711" width="18.625" style="406" customWidth="1"/>
    <col min="8712" max="8960" width="9" style="406"/>
    <col min="8961" max="8961" width="4.125" style="406" customWidth="1"/>
    <col min="8962" max="8964" width="9" style="406"/>
    <col min="8965" max="8965" width="11.75" style="406" customWidth="1"/>
    <col min="8966" max="8966" width="9" style="406"/>
    <col min="8967" max="8967" width="18.625" style="406" customWidth="1"/>
    <col min="8968" max="9216" width="9" style="406"/>
    <col min="9217" max="9217" width="4.125" style="406" customWidth="1"/>
    <col min="9218" max="9220" width="9" style="406"/>
    <col min="9221" max="9221" width="11.75" style="406" customWidth="1"/>
    <col min="9222" max="9222" width="9" style="406"/>
    <col min="9223" max="9223" width="18.625" style="406" customWidth="1"/>
    <col min="9224" max="9472" width="9" style="406"/>
    <col min="9473" max="9473" width="4.125" style="406" customWidth="1"/>
    <col min="9474" max="9476" width="9" style="406"/>
    <col min="9477" max="9477" width="11.75" style="406" customWidth="1"/>
    <col min="9478" max="9478" width="9" style="406"/>
    <col min="9479" max="9479" width="18.625" style="406" customWidth="1"/>
    <col min="9480" max="9728" width="9" style="406"/>
    <col min="9729" max="9729" width="4.125" style="406" customWidth="1"/>
    <col min="9730" max="9732" width="9" style="406"/>
    <col min="9733" max="9733" width="11.75" style="406" customWidth="1"/>
    <col min="9734" max="9734" width="9" style="406"/>
    <col min="9735" max="9735" width="18.625" style="406" customWidth="1"/>
    <col min="9736" max="9984" width="9" style="406"/>
    <col min="9985" max="9985" width="4.125" style="406" customWidth="1"/>
    <col min="9986" max="9988" width="9" style="406"/>
    <col min="9989" max="9989" width="11.75" style="406" customWidth="1"/>
    <col min="9990" max="9990" width="9" style="406"/>
    <col min="9991" max="9991" width="18.625" style="406" customWidth="1"/>
    <col min="9992" max="10240" width="9" style="406"/>
    <col min="10241" max="10241" width="4.125" style="406" customWidth="1"/>
    <col min="10242" max="10244" width="9" style="406"/>
    <col min="10245" max="10245" width="11.75" style="406" customWidth="1"/>
    <col min="10246" max="10246" width="9" style="406"/>
    <col min="10247" max="10247" width="18.625" style="406" customWidth="1"/>
    <col min="10248" max="10496" width="9" style="406"/>
    <col min="10497" max="10497" width="4.125" style="406" customWidth="1"/>
    <col min="10498" max="10500" width="9" style="406"/>
    <col min="10501" max="10501" width="11.75" style="406" customWidth="1"/>
    <col min="10502" max="10502" width="9" style="406"/>
    <col min="10503" max="10503" width="18.625" style="406" customWidth="1"/>
    <col min="10504" max="10752" width="9" style="406"/>
    <col min="10753" max="10753" width="4.125" style="406" customWidth="1"/>
    <col min="10754" max="10756" width="9" style="406"/>
    <col min="10757" max="10757" width="11.75" style="406" customWidth="1"/>
    <col min="10758" max="10758" width="9" style="406"/>
    <col min="10759" max="10759" width="18.625" style="406" customWidth="1"/>
    <col min="10760" max="11008" width="9" style="406"/>
    <col min="11009" max="11009" width="4.125" style="406" customWidth="1"/>
    <col min="11010" max="11012" width="9" style="406"/>
    <col min="11013" max="11013" width="11.75" style="406" customWidth="1"/>
    <col min="11014" max="11014" width="9" style="406"/>
    <col min="11015" max="11015" width="18.625" style="406" customWidth="1"/>
    <col min="11016" max="11264" width="9" style="406"/>
    <col min="11265" max="11265" width="4.125" style="406" customWidth="1"/>
    <col min="11266" max="11268" width="9" style="406"/>
    <col min="11269" max="11269" width="11.75" style="406" customWidth="1"/>
    <col min="11270" max="11270" width="9" style="406"/>
    <col min="11271" max="11271" width="18.625" style="406" customWidth="1"/>
    <col min="11272" max="11520" width="9" style="406"/>
    <col min="11521" max="11521" width="4.125" style="406" customWidth="1"/>
    <col min="11522" max="11524" width="9" style="406"/>
    <col min="11525" max="11525" width="11.75" style="406" customWidth="1"/>
    <col min="11526" max="11526" width="9" style="406"/>
    <col min="11527" max="11527" width="18.625" style="406" customWidth="1"/>
    <col min="11528" max="11776" width="9" style="406"/>
    <col min="11777" max="11777" width="4.125" style="406" customWidth="1"/>
    <col min="11778" max="11780" width="9" style="406"/>
    <col min="11781" max="11781" width="11.75" style="406" customWidth="1"/>
    <col min="11782" max="11782" width="9" style="406"/>
    <col min="11783" max="11783" width="18.625" style="406" customWidth="1"/>
    <col min="11784" max="12032" width="9" style="406"/>
    <col min="12033" max="12033" width="4.125" style="406" customWidth="1"/>
    <col min="12034" max="12036" width="9" style="406"/>
    <col min="12037" max="12037" width="11.75" style="406" customWidth="1"/>
    <col min="12038" max="12038" width="9" style="406"/>
    <col min="12039" max="12039" width="18.625" style="406" customWidth="1"/>
    <col min="12040" max="12288" width="9" style="406"/>
    <col min="12289" max="12289" width="4.125" style="406" customWidth="1"/>
    <col min="12290" max="12292" width="9" style="406"/>
    <col min="12293" max="12293" width="11.75" style="406" customWidth="1"/>
    <col min="12294" max="12294" width="9" style="406"/>
    <col min="12295" max="12295" width="18.625" style="406" customWidth="1"/>
    <col min="12296" max="12544" width="9" style="406"/>
    <col min="12545" max="12545" width="4.125" style="406" customWidth="1"/>
    <col min="12546" max="12548" width="9" style="406"/>
    <col min="12549" max="12549" width="11.75" style="406" customWidth="1"/>
    <col min="12550" max="12550" width="9" style="406"/>
    <col min="12551" max="12551" width="18.625" style="406" customWidth="1"/>
    <col min="12552" max="12800" width="9" style="406"/>
    <col min="12801" max="12801" width="4.125" style="406" customWidth="1"/>
    <col min="12802" max="12804" width="9" style="406"/>
    <col min="12805" max="12805" width="11.75" style="406" customWidth="1"/>
    <col min="12806" max="12806" width="9" style="406"/>
    <col min="12807" max="12807" width="18.625" style="406" customWidth="1"/>
    <col min="12808" max="13056" width="9" style="406"/>
    <col min="13057" max="13057" width="4.125" style="406" customWidth="1"/>
    <col min="13058" max="13060" width="9" style="406"/>
    <col min="13061" max="13061" width="11.75" style="406" customWidth="1"/>
    <col min="13062" max="13062" width="9" style="406"/>
    <col min="13063" max="13063" width="18.625" style="406" customWidth="1"/>
    <col min="13064" max="13312" width="9" style="406"/>
    <col min="13313" max="13313" width="4.125" style="406" customWidth="1"/>
    <col min="13314" max="13316" width="9" style="406"/>
    <col min="13317" max="13317" width="11.75" style="406" customWidth="1"/>
    <col min="13318" max="13318" width="9" style="406"/>
    <col min="13319" max="13319" width="18.625" style="406" customWidth="1"/>
    <col min="13320" max="13568" width="9" style="406"/>
    <col min="13569" max="13569" width="4.125" style="406" customWidth="1"/>
    <col min="13570" max="13572" width="9" style="406"/>
    <col min="13573" max="13573" width="11.75" style="406" customWidth="1"/>
    <col min="13574" max="13574" width="9" style="406"/>
    <col min="13575" max="13575" width="18.625" style="406" customWidth="1"/>
    <col min="13576" max="13824" width="9" style="406"/>
    <col min="13825" max="13825" width="4.125" style="406" customWidth="1"/>
    <col min="13826" max="13828" width="9" style="406"/>
    <col min="13829" max="13829" width="11.75" style="406" customWidth="1"/>
    <col min="13830" max="13830" width="9" style="406"/>
    <col min="13831" max="13831" width="18.625" style="406" customWidth="1"/>
    <col min="13832" max="14080" width="9" style="406"/>
    <col min="14081" max="14081" width="4.125" style="406" customWidth="1"/>
    <col min="14082" max="14084" width="9" style="406"/>
    <col min="14085" max="14085" width="11.75" style="406" customWidth="1"/>
    <col min="14086" max="14086" width="9" style="406"/>
    <col min="14087" max="14087" width="18.625" style="406" customWidth="1"/>
    <col min="14088" max="14336" width="9" style="406"/>
    <col min="14337" max="14337" width="4.125" style="406" customWidth="1"/>
    <col min="14338" max="14340" width="9" style="406"/>
    <col min="14341" max="14341" width="11.75" style="406" customWidth="1"/>
    <col min="14342" max="14342" width="9" style="406"/>
    <col min="14343" max="14343" width="18.625" style="406" customWidth="1"/>
    <col min="14344" max="14592" width="9" style="406"/>
    <col min="14593" max="14593" width="4.125" style="406" customWidth="1"/>
    <col min="14594" max="14596" width="9" style="406"/>
    <col min="14597" max="14597" width="11.75" style="406" customWidth="1"/>
    <col min="14598" max="14598" width="9" style="406"/>
    <col min="14599" max="14599" width="18.625" style="406" customWidth="1"/>
    <col min="14600" max="14848" width="9" style="406"/>
    <col min="14849" max="14849" width="4.125" style="406" customWidth="1"/>
    <col min="14850" max="14852" width="9" style="406"/>
    <col min="14853" max="14853" width="11.75" style="406" customWidth="1"/>
    <col min="14854" max="14854" width="9" style="406"/>
    <col min="14855" max="14855" width="18.625" style="406" customWidth="1"/>
    <col min="14856" max="15104" width="9" style="406"/>
    <col min="15105" max="15105" width="4.125" style="406" customWidth="1"/>
    <col min="15106" max="15108" width="9" style="406"/>
    <col min="15109" max="15109" width="11.75" style="406" customWidth="1"/>
    <col min="15110" max="15110" width="9" style="406"/>
    <col min="15111" max="15111" width="18.625" style="406" customWidth="1"/>
    <col min="15112" max="15360" width="9" style="406"/>
    <col min="15361" max="15361" width="4.125" style="406" customWidth="1"/>
    <col min="15362" max="15364" width="9" style="406"/>
    <col min="15365" max="15365" width="11.75" style="406" customWidth="1"/>
    <col min="15366" max="15366" width="9" style="406"/>
    <col min="15367" max="15367" width="18.625" style="406" customWidth="1"/>
    <col min="15368" max="15616" width="9" style="406"/>
    <col min="15617" max="15617" width="4.125" style="406" customWidth="1"/>
    <col min="15618" max="15620" width="9" style="406"/>
    <col min="15621" max="15621" width="11.75" style="406" customWidth="1"/>
    <col min="15622" max="15622" width="9" style="406"/>
    <col min="15623" max="15623" width="18.625" style="406" customWidth="1"/>
    <col min="15624" max="15872" width="9" style="406"/>
    <col min="15873" max="15873" width="4.125" style="406" customWidth="1"/>
    <col min="15874" max="15876" width="9" style="406"/>
    <col min="15877" max="15877" width="11.75" style="406" customWidth="1"/>
    <col min="15878" max="15878" width="9" style="406"/>
    <col min="15879" max="15879" width="18.625" style="406" customWidth="1"/>
    <col min="15880" max="16128" width="9" style="406"/>
    <col min="16129" max="16129" width="4.125" style="406" customWidth="1"/>
    <col min="16130" max="16132" width="9" style="406"/>
    <col min="16133" max="16133" width="11.75" style="406" customWidth="1"/>
    <col min="16134" max="16134" width="9" style="406"/>
    <col min="16135" max="16135" width="18.625" style="406" customWidth="1"/>
    <col min="16136" max="16384" width="9" style="406"/>
  </cols>
  <sheetData>
    <row r="2" spans="2:7">
      <c r="B2" s="411" t="s">
        <v>1065</v>
      </c>
      <c r="C2" s="411" t="s">
        <v>1114</v>
      </c>
    </row>
    <row r="3" spans="2:7">
      <c r="B3" s="417" t="s">
        <v>446</v>
      </c>
      <c r="C3" s="417" t="s">
        <v>1063</v>
      </c>
      <c r="D3" s="417" t="s">
        <v>1115</v>
      </c>
      <c r="E3" s="417" t="s">
        <v>1116</v>
      </c>
      <c r="F3" s="469"/>
    </row>
    <row r="4" spans="2:7">
      <c r="B4" s="417" t="s">
        <v>1117</v>
      </c>
      <c r="C4" s="417" t="s">
        <v>1118</v>
      </c>
      <c r="D4" s="417">
        <v>72</v>
      </c>
      <c r="E4" s="417">
        <v>88</v>
      </c>
      <c r="F4" s="469"/>
    </row>
    <row r="5" spans="2:7">
      <c r="B5" s="417" t="s">
        <v>1119</v>
      </c>
      <c r="C5" s="417" t="s">
        <v>1120</v>
      </c>
      <c r="D5" s="417">
        <v>82</v>
      </c>
      <c r="E5" s="417">
        <v>70</v>
      </c>
      <c r="F5" s="417" t="s">
        <v>1063</v>
      </c>
      <c r="G5" s="467" t="s">
        <v>1121</v>
      </c>
    </row>
    <row r="6" spans="2:7">
      <c r="B6" s="417" t="s">
        <v>1122</v>
      </c>
      <c r="C6" s="417" t="s">
        <v>1118</v>
      </c>
      <c r="D6" s="417">
        <v>98</v>
      </c>
      <c r="E6" s="417">
        <v>80</v>
      </c>
      <c r="F6" s="417" t="s">
        <v>1118</v>
      </c>
      <c r="G6" s="417"/>
    </row>
    <row r="7" spans="2:7">
      <c r="B7" s="417" t="s">
        <v>1123</v>
      </c>
      <c r="C7" s="417" t="s">
        <v>1124</v>
      </c>
      <c r="D7" s="417">
        <v>76</v>
      </c>
      <c r="E7" s="417">
        <v>94</v>
      </c>
    </row>
    <row r="8" spans="2:7">
      <c r="B8" s="417" t="s">
        <v>1125</v>
      </c>
      <c r="C8" s="417" t="s">
        <v>1126</v>
      </c>
      <c r="D8" s="417">
        <v>68</v>
      </c>
      <c r="E8" s="417">
        <v>74</v>
      </c>
    </row>
    <row r="9" spans="2:7">
      <c r="B9" s="417" t="s">
        <v>1127</v>
      </c>
      <c r="C9" s="417" t="s">
        <v>1118</v>
      </c>
      <c r="D9" s="417">
        <v>84</v>
      </c>
      <c r="E9" s="417">
        <v>90</v>
      </c>
    </row>
    <row r="10" spans="2:7">
      <c r="B10" s="417" t="s">
        <v>1128</v>
      </c>
      <c r="C10" s="417" t="s">
        <v>1129</v>
      </c>
      <c r="D10" s="417">
        <v>58</v>
      </c>
      <c r="E10" s="417">
        <v>64</v>
      </c>
    </row>
    <row r="11" spans="2:7">
      <c r="B11" s="417" t="s">
        <v>1130</v>
      </c>
      <c r="C11" s="417" t="s">
        <v>1131</v>
      </c>
      <c r="D11" s="417">
        <v>78</v>
      </c>
      <c r="E11" s="417">
        <v>82</v>
      </c>
    </row>
    <row r="13" spans="2:7">
      <c r="B13" s="468" t="s">
        <v>1078</v>
      </c>
      <c r="C13" s="411" t="s">
        <v>1132</v>
      </c>
    </row>
    <row r="14" spans="2:7">
      <c r="B14" s="417" t="s">
        <v>1133</v>
      </c>
      <c r="C14" s="417" t="s">
        <v>451</v>
      </c>
      <c r="D14" s="417" t="s">
        <v>1093</v>
      </c>
    </row>
    <row r="15" spans="2:7">
      <c r="B15" s="417" t="s">
        <v>1134</v>
      </c>
      <c r="C15" s="417" t="s">
        <v>1002</v>
      </c>
      <c r="D15" s="501">
        <v>80</v>
      </c>
      <c r="E15" s="417" t="s">
        <v>451</v>
      </c>
      <c r="F15" s="477" t="s">
        <v>1135</v>
      </c>
    </row>
    <row r="16" spans="2:7">
      <c r="B16" s="417" t="s">
        <v>1136</v>
      </c>
      <c r="C16" s="417" t="s">
        <v>458</v>
      </c>
      <c r="D16" s="501">
        <v>75</v>
      </c>
      <c r="E16" s="417" t="s">
        <v>1002</v>
      </c>
      <c r="F16" s="417"/>
    </row>
    <row r="17" spans="2:4">
      <c r="B17" s="417" t="s">
        <v>1137</v>
      </c>
      <c r="C17" s="417" t="s">
        <v>1002</v>
      </c>
      <c r="D17" s="501">
        <v>90</v>
      </c>
    </row>
    <row r="18" spans="2:4">
      <c r="B18" s="417" t="s">
        <v>1138</v>
      </c>
      <c r="C18" s="417" t="s">
        <v>458</v>
      </c>
      <c r="D18" s="501">
        <v>74</v>
      </c>
    </row>
    <row r="19" spans="2:4">
      <c r="B19" s="417" t="s">
        <v>1139</v>
      </c>
      <c r="C19" s="417" t="s">
        <v>1002</v>
      </c>
      <c r="D19" s="501">
        <v>84</v>
      </c>
    </row>
    <row r="20" spans="2:4">
      <c r="B20" s="417" t="s">
        <v>1140</v>
      </c>
      <c r="C20" s="417" t="s">
        <v>458</v>
      </c>
      <c r="D20" s="501">
        <v>68</v>
      </c>
    </row>
    <row r="22" spans="2:4">
      <c r="B22" s="411" t="s">
        <v>1091</v>
      </c>
      <c r="C22" s="411" t="s">
        <v>1141</v>
      </c>
    </row>
    <row r="23" spans="2:4">
      <c r="B23" s="417" t="s">
        <v>1142</v>
      </c>
      <c r="C23" s="417" t="s">
        <v>1143</v>
      </c>
      <c r="D23" s="417" t="s">
        <v>776</v>
      </c>
    </row>
    <row r="24" spans="2:4">
      <c r="B24" s="417" t="s">
        <v>1326</v>
      </c>
      <c r="C24" s="417" t="s">
        <v>1144</v>
      </c>
      <c r="D24" s="417">
        <v>72</v>
      </c>
    </row>
    <row r="25" spans="2:4">
      <c r="B25" s="417" t="s">
        <v>1326</v>
      </c>
      <c r="C25" s="417" t="s">
        <v>1145</v>
      </c>
      <c r="D25" s="417">
        <v>82</v>
      </c>
    </row>
    <row r="26" spans="2:4">
      <c r="B26" s="417" t="s">
        <v>1326</v>
      </c>
      <c r="C26" s="417" t="s">
        <v>1146</v>
      </c>
      <c r="D26" s="417">
        <v>98</v>
      </c>
    </row>
    <row r="27" spans="2:4">
      <c r="B27" s="417" t="s">
        <v>1327</v>
      </c>
      <c r="C27" s="417" t="s">
        <v>1147</v>
      </c>
      <c r="D27" s="417">
        <v>76</v>
      </c>
    </row>
    <row r="28" spans="2:4">
      <c r="B28" s="417" t="s">
        <v>1326</v>
      </c>
      <c r="C28" s="417" t="s">
        <v>1144</v>
      </c>
      <c r="D28" s="417">
        <v>68</v>
      </c>
    </row>
    <row r="29" spans="2:4">
      <c r="B29" s="417" t="s">
        <v>1327</v>
      </c>
      <c r="C29" s="417" t="s">
        <v>1145</v>
      </c>
      <c r="D29" s="417">
        <v>84</v>
      </c>
    </row>
    <row r="30" spans="2:4">
      <c r="B30" s="417" t="s">
        <v>1326</v>
      </c>
      <c r="C30" s="417" t="s">
        <v>1144</v>
      </c>
      <c r="D30" s="417">
        <v>58</v>
      </c>
    </row>
    <row r="31" spans="2:4" ht="17.25" thickBot="1">
      <c r="B31" s="417" t="s">
        <v>1327</v>
      </c>
      <c r="C31" s="502" t="s">
        <v>1146</v>
      </c>
      <c r="D31" s="502">
        <v>78</v>
      </c>
    </row>
    <row r="32" spans="2:4" ht="17.25" thickBot="1">
      <c r="C32" s="503" t="s">
        <v>1148</v>
      </c>
      <c r="D32" s="504"/>
    </row>
    <row r="34" spans="2:7">
      <c r="B34" s="411" t="s">
        <v>1149</v>
      </c>
      <c r="C34" s="411" t="s">
        <v>1114</v>
      </c>
    </row>
    <row r="35" spans="2:7">
      <c r="B35" s="417" t="s">
        <v>446</v>
      </c>
      <c r="C35" s="417" t="s">
        <v>1063</v>
      </c>
      <c r="D35" s="417" t="s">
        <v>1062</v>
      </c>
      <c r="E35" s="417" t="s">
        <v>1150</v>
      </c>
      <c r="F35" s="469"/>
    </row>
    <row r="36" spans="2:7">
      <c r="B36" s="417" t="s">
        <v>1151</v>
      </c>
      <c r="C36" s="417" t="s">
        <v>1126</v>
      </c>
      <c r="D36" s="417">
        <v>72</v>
      </c>
      <c r="E36" s="417">
        <v>88</v>
      </c>
      <c r="F36" s="469"/>
    </row>
    <row r="37" spans="2:7">
      <c r="B37" s="417" t="s">
        <v>1072</v>
      </c>
      <c r="C37" s="417" t="s">
        <v>1124</v>
      </c>
      <c r="D37" s="417">
        <v>82</v>
      </c>
      <c r="E37" s="417">
        <v>70</v>
      </c>
      <c r="F37" s="417" t="s">
        <v>1063</v>
      </c>
      <c r="G37" s="467" t="s">
        <v>1152</v>
      </c>
    </row>
    <row r="38" spans="2:7">
      <c r="B38" s="417" t="s">
        <v>1122</v>
      </c>
      <c r="C38" s="417" t="s">
        <v>1153</v>
      </c>
      <c r="D38" s="417">
        <v>98</v>
      </c>
      <c r="E38" s="417">
        <v>80</v>
      </c>
      <c r="F38" s="417" t="s">
        <v>1126</v>
      </c>
      <c r="G38" s="417"/>
    </row>
    <row r="39" spans="2:7">
      <c r="B39" s="417" t="s">
        <v>1102</v>
      </c>
      <c r="C39" s="417" t="s">
        <v>1124</v>
      </c>
      <c r="D39" s="417">
        <v>76</v>
      </c>
      <c r="E39" s="417">
        <v>94</v>
      </c>
    </row>
    <row r="40" spans="2:7">
      <c r="B40" s="417" t="s">
        <v>1154</v>
      </c>
      <c r="C40" s="417" t="s">
        <v>1126</v>
      </c>
      <c r="D40" s="417">
        <v>68</v>
      </c>
      <c r="E40" s="417">
        <v>74</v>
      </c>
    </row>
    <row r="41" spans="2:7">
      <c r="B41" s="417" t="s">
        <v>1155</v>
      </c>
      <c r="C41" s="417" t="s">
        <v>1126</v>
      </c>
      <c r="D41" s="417">
        <v>84</v>
      </c>
      <c r="E41" s="417">
        <v>90</v>
      </c>
    </row>
    <row r="42" spans="2:7">
      <c r="B42" s="417" t="s">
        <v>1156</v>
      </c>
      <c r="C42" s="417" t="s">
        <v>1124</v>
      </c>
      <c r="D42" s="417">
        <v>58</v>
      </c>
      <c r="E42" s="417">
        <v>64</v>
      </c>
    </row>
    <row r="43" spans="2:7">
      <c r="B43" s="417" t="s">
        <v>1157</v>
      </c>
      <c r="C43" s="417" t="s">
        <v>1126</v>
      </c>
      <c r="D43" s="417">
        <v>78</v>
      </c>
      <c r="E43" s="417">
        <v>82</v>
      </c>
    </row>
    <row r="45" spans="2:7">
      <c r="B45" s="411" t="s">
        <v>1158</v>
      </c>
      <c r="C45" s="411" t="s">
        <v>1159</v>
      </c>
    </row>
    <row r="46" spans="2:7">
      <c r="B46" s="417" t="s">
        <v>446</v>
      </c>
      <c r="C46" s="417" t="s">
        <v>1160</v>
      </c>
      <c r="D46" s="417" t="s">
        <v>1161</v>
      </c>
      <c r="E46" s="419" t="s">
        <v>1160</v>
      </c>
    </row>
    <row r="47" spans="2:7">
      <c r="B47" s="417" t="s">
        <v>1162</v>
      </c>
      <c r="C47" s="417" t="s">
        <v>1163</v>
      </c>
      <c r="D47" s="417">
        <v>50</v>
      </c>
      <c r="E47" s="417" t="s">
        <v>1163</v>
      </c>
    </row>
    <row r="48" spans="2:7">
      <c r="B48" s="417" t="s">
        <v>1164</v>
      </c>
      <c r="C48" s="417" t="s">
        <v>1165</v>
      </c>
      <c r="D48" s="417">
        <v>80</v>
      </c>
    </row>
    <row r="49" spans="2:5">
      <c r="B49" s="417" t="s">
        <v>1166</v>
      </c>
      <c r="C49" s="417" t="s">
        <v>1165</v>
      </c>
      <c r="D49" s="417">
        <v>90</v>
      </c>
      <c r="E49" s="505" t="s">
        <v>1064</v>
      </c>
    </row>
    <row r="50" spans="2:5">
      <c r="B50" s="417" t="s">
        <v>1167</v>
      </c>
      <c r="C50" s="417" t="s">
        <v>1163</v>
      </c>
      <c r="D50" s="417">
        <v>75</v>
      </c>
      <c r="E50" s="417"/>
    </row>
    <row r="51" spans="2:5">
      <c r="B51" s="417" t="s">
        <v>1168</v>
      </c>
      <c r="C51" s="417" t="s">
        <v>1163</v>
      </c>
      <c r="D51" s="417">
        <v>98</v>
      </c>
    </row>
    <row r="52" spans="2:5">
      <c r="B52" s="417" t="s">
        <v>1169</v>
      </c>
      <c r="C52" s="417" t="s">
        <v>1163</v>
      </c>
      <c r="D52" s="417">
        <v>45</v>
      </c>
    </row>
    <row r="54" spans="2:5">
      <c r="B54" s="411" t="s">
        <v>1328</v>
      </c>
      <c r="C54" s="468" t="s">
        <v>1170</v>
      </c>
      <c r="D54" s="469"/>
      <c r="E54" s="469"/>
    </row>
    <row r="55" spans="2:5">
      <c r="B55" s="417" t="s">
        <v>1171</v>
      </c>
      <c r="C55" s="417" t="s">
        <v>1172</v>
      </c>
      <c r="D55" s="417" t="s">
        <v>1173</v>
      </c>
      <c r="E55" s="419" t="s">
        <v>1173</v>
      </c>
    </row>
    <row r="56" spans="2:5">
      <c r="B56" s="417">
        <v>80375</v>
      </c>
      <c r="C56" s="417" t="s">
        <v>1174</v>
      </c>
      <c r="D56" s="417" t="s">
        <v>458</v>
      </c>
      <c r="E56" s="417" t="s">
        <v>458</v>
      </c>
    </row>
    <row r="57" spans="2:5">
      <c r="B57" s="417">
        <v>90123</v>
      </c>
      <c r="C57" s="417" t="s">
        <v>1175</v>
      </c>
      <c r="D57" s="417" t="s">
        <v>1002</v>
      </c>
      <c r="E57" s="469"/>
    </row>
    <row r="58" spans="2:5">
      <c r="B58" s="417">
        <v>95213</v>
      </c>
      <c r="C58" s="417" t="s">
        <v>1176</v>
      </c>
      <c r="D58" s="417" t="s">
        <v>1002</v>
      </c>
      <c r="E58" s="479" t="s">
        <v>1177</v>
      </c>
    </row>
    <row r="59" spans="2:5">
      <c r="B59" s="417">
        <v>96034</v>
      </c>
      <c r="C59" s="417" t="s">
        <v>1178</v>
      </c>
      <c r="D59" s="417" t="s">
        <v>458</v>
      </c>
      <c r="E59" s="417"/>
    </row>
    <row r="60" spans="2:5">
      <c r="B60" s="417">
        <v>96123</v>
      </c>
      <c r="C60" s="417" t="s">
        <v>1179</v>
      </c>
      <c r="D60" s="417" t="s">
        <v>1002</v>
      </c>
      <c r="E60" s="469"/>
    </row>
    <row r="61" spans="2:5">
      <c r="B61" s="417">
        <v>97456</v>
      </c>
      <c r="C61" s="417" t="s">
        <v>1180</v>
      </c>
      <c r="D61" s="417" t="s">
        <v>1002</v>
      </c>
      <c r="E61" s="469"/>
    </row>
    <row r="62" spans="2:5">
      <c r="B62" s="417">
        <v>97888</v>
      </c>
      <c r="C62" s="417" t="s">
        <v>1181</v>
      </c>
      <c r="D62" s="417" t="s">
        <v>458</v>
      </c>
      <c r="E62" s="469"/>
    </row>
  </sheetData>
  <phoneticPr fontId="1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7"/>
  <sheetViews>
    <sheetView zoomScaleNormal="100" workbookViewId="0">
      <selection activeCell="J27" sqref="J27"/>
    </sheetView>
  </sheetViews>
  <sheetFormatPr defaultRowHeight="16.5"/>
  <cols>
    <col min="1" max="1" width="9" style="47"/>
    <col min="2" max="2" width="11.25" style="47" customWidth="1"/>
    <col min="3" max="3" width="13.5" style="47" customWidth="1"/>
    <col min="4" max="4" width="17.625" style="47" customWidth="1"/>
    <col min="5" max="6" width="9" style="47"/>
    <col min="7" max="7" width="12.5" style="47" customWidth="1"/>
    <col min="8" max="16384" width="9" style="47"/>
  </cols>
  <sheetData>
    <row r="1" spans="1:12" ht="24.75" thickBot="1">
      <c r="A1" s="747" t="s">
        <v>477</v>
      </c>
      <c r="B1" s="748"/>
      <c r="C1" s="748"/>
      <c r="D1" s="748"/>
      <c r="E1" s="748"/>
    </row>
    <row r="2" spans="1:12" ht="17.25" thickTop="1">
      <c r="A2" s="5"/>
      <c r="B2" s="5"/>
      <c r="C2" s="5"/>
      <c r="D2" s="5"/>
      <c r="E2" s="5"/>
    </row>
    <row r="3" spans="1:12" ht="22.5" customHeight="1" thickBot="1">
      <c r="A3" s="361" t="s">
        <v>199</v>
      </c>
      <c r="B3" s="361" t="s">
        <v>478</v>
      </c>
      <c r="C3" s="361" t="s">
        <v>479</v>
      </c>
      <c r="D3" s="362" t="s">
        <v>486</v>
      </c>
    </row>
    <row r="4" spans="1:12" ht="22.5" customHeight="1" thickTop="1">
      <c r="A4" s="363" t="s">
        <v>480</v>
      </c>
      <c r="B4" s="363"/>
      <c r="C4" s="363"/>
      <c r="D4" s="363"/>
    </row>
    <row r="5" spans="1:12" ht="22.5" customHeight="1">
      <c r="A5" s="364" t="s">
        <v>481</v>
      </c>
      <c r="B5" s="364"/>
      <c r="C5" s="364"/>
      <c r="D5" s="364"/>
    </row>
    <row r="6" spans="1:12" ht="22.5" customHeight="1">
      <c r="A6" s="364" t="s">
        <v>482</v>
      </c>
      <c r="B6" s="364"/>
      <c r="C6" s="364"/>
      <c r="D6" s="364"/>
    </row>
    <row r="7" spans="1:12" ht="22.5" customHeight="1">
      <c r="A7" s="364" t="s">
        <v>483</v>
      </c>
      <c r="B7" s="364"/>
      <c r="C7" s="364"/>
      <c r="D7" s="364"/>
    </row>
    <row r="8" spans="1:12" ht="22.5" customHeight="1">
      <c r="A8" s="364" t="s">
        <v>484</v>
      </c>
      <c r="B8" s="364"/>
      <c r="C8" s="364"/>
      <c r="D8" s="364"/>
    </row>
    <row r="11" spans="1:12" ht="24.75" thickBot="1">
      <c r="A11" s="747" t="s">
        <v>445</v>
      </c>
      <c r="B11" s="748"/>
      <c r="C11" s="748"/>
      <c r="D11" s="748"/>
      <c r="E11" s="748"/>
      <c r="F11" s="748"/>
      <c r="G11" s="5"/>
      <c r="H11" s="5"/>
      <c r="I11" s="5"/>
      <c r="J11" s="5"/>
      <c r="K11" s="5"/>
      <c r="L11" s="5"/>
    </row>
    <row r="12" spans="1:12" ht="17.25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 t="s">
        <v>446</v>
      </c>
      <c r="B13" s="5" t="s">
        <v>447</v>
      </c>
      <c r="C13" s="5" t="s">
        <v>448</v>
      </c>
      <c r="D13" s="5" t="s">
        <v>449</v>
      </c>
      <c r="E13" s="5" t="s">
        <v>450</v>
      </c>
      <c r="F13" s="5" t="s">
        <v>451</v>
      </c>
      <c r="G13" s="5"/>
      <c r="H13" s="5" t="s">
        <v>447</v>
      </c>
      <c r="I13" s="5" t="s">
        <v>448</v>
      </c>
      <c r="J13" s="5" t="s">
        <v>449</v>
      </c>
      <c r="K13" s="5" t="s">
        <v>452</v>
      </c>
      <c r="L13" s="5" t="s">
        <v>451</v>
      </c>
    </row>
    <row r="14" spans="1:12">
      <c r="A14" s="5" t="s">
        <v>453</v>
      </c>
      <c r="B14" s="5" t="s">
        <v>476</v>
      </c>
      <c r="C14" s="5"/>
      <c r="D14" s="5"/>
      <c r="E14" s="5"/>
      <c r="F14" s="5"/>
      <c r="G14" s="5"/>
      <c r="H14" s="5" t="s">
        <v>454</v>
      </c>
      <c r="I14" s="5" t="s">
        <v>455</v>
      </c>
      <c r="J14" s="5" t="s">
        <v>456</v>
      </c>
      <c r="K14" s="5" t="s">
        <v>475</v>
      </c>
      <c r="L14" s="5" t="s">
        <v>458</v>
      </c>
    </row>
    <row r="15" spans="1:12">
      <c r="A15" s="5"/>
      <c r="B15" s="5"/>
      <c r="C15" s="5"/>
      <c r="D15" s="5"/>
      <c r="E15" s="5"/>
      <c r="F15" s="5"/>
      <c r="G15" s="5"/>
      <c r="H15" s="5" t="s">
        <v>459</v>
      </c>
      <c r="I15" s="5" t="s">
        <v>460</v>
      </c>
      <c r="J15" s="5" t="s">
        <v>461</v>
      </c>
      <c r="K15" s="5" t="s">
        <v>457</v>
      </c>
      <c r="L15" s="5" t="s">
        <v>463</v>
      </c>
    </row>
    <row r="16" spans="1:12">
      <c r="A16" s="5"/>
      <c r="B16" s="5"/>
      <c r="C16" s="5"/>
      <c r="D16" s="5"/>
      <c r="E16" s="5"/>
      <c r="F16" s="5"/>
      <c r="G16" s="5"/>
      <c r="H16" s="5"/>
      <c r="I16" s="5" t="s">
        <v>464</v>
      </c>
      <c r="J16" s="5" t="s">
        <v>465</v>
      </c>
      <c r="K16" s="5" t="s">
        <v>462</v>
      </c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 t="s">
        <v>467</v>
      </c>
      <c r="J17" s="5" t="s">
        <v>468</v>
      </c>
      <c r="K17" s="5" t="s">
        <v>466</v>
      </c>
      <c r="L17" s="5"/>
    </row>
    <row r="18" spans="1:12">
      <c r="A18" s="5"/>
      <c r="B18" s="5"/>
      <c r="C18" s="5"/>
      <c r="G18" s="5"/>
      <c r="I18" s="5" t="s">
        <v>469</v>
      </c>
      <c r="J18" s="5" t="s">
        <v>470</v>
      </c>
      <c r="K18" s="5" t="s">
        <v>474</v>
      </c>
    </row>
    <row r="19" spans="1:12">
      <c r="A19" s="5"/>
      <c r="B19" s="5"/>
      <c r="C19" s="5"/>
      <c r="G19" s="5"/>
      <c r="I19" s="5" t="s">
        <v>471</v>
      </c>
      <c r="J19" s="5" t="s">
        <v>472</v>
      </c>
      <c r="K19" s="5"/>
    </row>
    <row r="20" spans="1:12">
      <c r="A20"/>
      <c r="B20" s="5"/>
      <c r="C20" s="5"/>
      <c r="G20" s="5"/>
      <c r="I20" s="5" t="s">
        <v>473</v>
      </c>
      <c r="J20" s="5"/>
      <c r="K20" s="5"/>
    </row>
    <row r="21" spans="1:12">
      <c r="A21"/>
    </row>
    <row r="23" spans="1:12" ht="24.75" thickBot="1">
      <c r="A23" s="787" t="s">
        <v>485</v>
      </c>
      <c r="B23" s="788"/>
      <c r="C23" s="788"/>
      <c r="D23" s="788"/>
      <c r="E23" s="788"/>
      <c r="F23" s="788"/>
      <c r="G23" s="788"/>
      <c r="H23" s="788"/>
      <c r="I23" s="788"/>
    </row>
    <row r="24" spans="1:12" ht="17.25" thickTop="1">
      <c r="A24" s="52"/>
      <c r="B24" s="52"/>
      <c r="C24" s="52"/>
      <c r="D24" s="52"/>
      <c r="E24" s="52"/>
    </row>
    <row r="25" spans="1:12">
      <c r="A25" s="51" t="s">
        <v>96</v>
      </c>
      <c r="B25" s="51" t="s">
        <v>95</v>
      </c>
      <c r="C25" s="51" t="s">
        <v>94</v>
      </c>
      <c r="D25" s="51" t="s">
        <v>93</v>
      </c>
      <c r="E25" s="51" t="s">
        <v>92</v>
      </c>
      <c r="F25" s="51" t="s">
        <v>91</v>
      </c>
      <c r="G25" s="51" t="s">
        <v>90</v>
      </c>
      <c r="H25" s="51" t="s">
        <v>89</v>
      </c>
      <c r="I25" s="51" t="s">
        <v>88</v>
      </c>
    </row>
    <row r="26" spans="1:12">
      <c r="A26" s="48">
        <v>98001</v>
      </c>
      <c r="B26" s="48" t="s">
        <v>87</v>
      </c>
      <c r="C26" s="48" t="s">
        <v>64</v>
      </c>
      <c r="D26" s="50">
        <v>35890</v>
      </c>
      <c r="E26" s="48" t="s">
        <v>82</v>
      </c>
      <c r="F26" s="48" t="s">
        <v>67</v>
      </c>
      <c r="G26" s="49">
        <v>2200000</v>
      </c>
      <c r="H26" s="48" t="s">
        <v>80</v>
      </c>
      <c r="I26" s="48" t="s">
        <v>75</v>
      </c>
    </row>
    <row r="27" spans="1:12">
      <c r="A27" s="48">
        <v>95012</v>
      </c>
      <c r="B27" s="48" t="s">
        <v>86</v>
      </c>
      <c r="C27" s="48" t="s">
        <v>103</v>
      </c>
      <c r="D27" s="50">
        <v>34973</v>
      </c>
      <c r="E27" s="48" t="s">
        <v>71</v>
      </c>
      <c r="F27" s="48" t="s">
        <v>62</v>
      </c>
      <c r="G27" s="49">
        <v>2800000</v>
      </c>
      <c r="H27" s="48" t="s">
        <v>61</v>
      </c>
      <c r="I27" s="48" t="s">
        <v>66</v>
      </c>
    </row>
    <row r="28" spans="1:12">
      <c r="A28" s="48">
        <v>96031</v>
      </c>
      <c r="B28" s="48" t="s">
        <v>85</v>
      </c>
      <c r="C28" s="48" t="s">
        <v>64</v>
      </c>
      <c r="D28" s="50">
        <v>35187</v>
      </c>
      <c r="E28" s="48" t="s">
        <v>77</v>
      </c>
      <c r="F28" s="48" t="s">
        <v>67</v>
      </c>
      <c r="G28" s="49">
        <v>2000000</v>
      </c>
      <c r="H28" s="48" t="s">
        <v>102</v>
      </c>
      <c r="I28" s="48" t="s">
        <v>75</v>
      </c>
    </row>
    <row r="29" spans="1:12">
      <c r="A29" s="48">
        <v>20051</v>
      </c>
      <c r="B29" s="48" t="s">
        <v>84</v>
      </c>
      <c r="C29" s="48" t="s">
        <v>101</v>
      </c>
      <c r="D29" s="50">
        <v>38384</v>
      </c>
      <c r="E29" s="48" t="s">
        <v>63</v>
      </c>
      <c r="F29" s="48" t="s">
        <v>62</v>
      </c>
      <c r="G29" s="49">
        <v>1500000</v>
      </c>
      <c r="H29" s="48" t="s">
        <v>61</v>
      </c>
      <c r="I29" s="48" t="s">
        <v>66</v>
      </c>
    </row>
    <row r="30" spans="1:12">
      <c r="A30" s="48">
        <v>991021</v>
      </c>
      <c r="B30" s="48" t="s">
        <v>83</v>
      </c>
      <c r="C30" s="48" t="s">
        <v>72</v>
      </c>
      <c r="D30" s="50">
        <v>36435</v>
      </c>
      <c r="E30" s="48" t="s">
        <v>82</v>
      </c>
      <c r="F30" s="48" t="s">
        <v>67</v>
      </c>
      <c r="G30" s="49">
        <v>2200000</v>
      </c>
      <c r="H30" s="48" t="s">
        <v>80</v>
      </c>
      <c r="I30" s="48" t="s">
        <v>66</v>
      </c>
    </row>
    <row r="31" spans="1:12">
      <c r="A31" s="48">
        <v>20021</v>
      </c>
      <c r="B31" s="48" t="s">
        <v>81</v>
      </c>
      <c r="C31" s="48" t="s">
        <v>64</v>
      </c>
      <c r="D31" s="50">
        <v>37531</v>
      </c>
      <c r="E31" s="48" t="s">
        <v>68</v>
      </c>
      <c r="F31" s="48" t="s">
        <v>76</v>
      </c>
      <c r="G31" s="49">
        <v>1700000</v>
      </c>
      <c r="H31" s="48" t="s">
        <v>100</v>
      </c>
      <c r="I31" s="48" t="s">
        <v>66</v>
      </c>
    </row>
    <row r="32" spans="1:12">
      <c r="A32" s="48">
        <v>20022</v>
      </c>
      <c r="B32" s="48" t="s">
        <v>79</v>
      </c>
      <c r="C32" s="48" t="s">
        <v>72</v>
      </c>
      <c r="D32" s="50">
        <v>37531</v>
      </c>
      <c r="E32" s="48" t="s">
        <v>68</v>
      </c>
      <c r="F32" s="48" t="s">
        <v>70</v>
      </c>
      <c r="G32" s="49">
        <v>1700000</v>
      </c>
      <c r="H32" s="48" t="s">
        <v>61</v>
      </c>
      <c r="I32" s="48" t="s">
        <v>60</v>
      </c>
    </row>
    <row r="33" spans="1:9">
      <c r="A33" s="48">
        <v>975219</v>
      </c>
      <c r="B33" s="48" t="s">
        <v>78</v>
      </c>
      <c r="C33" s="48" t="s">
        <v>72</v>
      </c>
      <c r="D33" s="50">
        <v>35552</v>
      </c>
      <c r="E33" s="48" t="s">
        <v>77</v>
      </c>
      <c r="F33" s="48" t="s">
        <v>76</v>
      </c>
      <c r="G33" s="49">
        <v>2400000</v>
      </c>
      <c r="H33" s="48" t="s">
        <v>61</v>
      </c>
      <c r="I33" s="48" t="s">
        <v>75</v>
      </c>
    </row>
    <row r="34" spans="1:9">
      <c r="A34" s="48">
        <v>20052</v>
      </c>
      <c r="B34" s="48" t="s">
        <v>74</v>
      </c>
      <c r="C34" s="48" t="s">
        <v>99</v>
      </c>
      <c r="D34" s="50">
        <v>38626</v>
      </c>
      <c r="E34" s="48" t="s">
        <v>63</v>
      </c>
      <c r="F34" s="48" t="s">
        <v>70</v>
      </c>
      <c r="G34" s="49">
        <v>1500000</v>
      </c>
      <c r="H34" s="48" t="s">
        <v>98</v>
      </c>
      <c r="I34" s="48" t="s">
        <v>60</v>
      </c>
    </row>
    <row r="35" spans="1:9">
      <c r="A35" s="48">
        <v>94201</v>
      </c>
      <c r="B35" s="48" t="s">
        <v>73</v>
      </c>
      <c r="C35" s="48" t="s">
        <v>97</v>
      </c>
      <c r="D35" s="50">
        <v>34366</v>
      </c>
      <c r="E35" s="48" t="s">
        <v>71</v>
      </c>
      <c r="F35" s="48" t="s">
        <v>70</v>
      </c>
      <c r="G35" s="49">
        <v>2800000</v>
      </c>
      <c r="H35" s="48" t="s">
        <v>61</v>
      </c>
      <c r="I35" s="48" t="s">
        <v>66</v>
      </c>
    </row>
    <row r="36" spans="1:9">
      <c r="A36" s="48">
        <v>2000</v>
      </c>
      <c r="B36" s="48" t="s">
        <v>69</v>
      </c>
      <c r="C36" s="48" t="s">
        <v>64</v>
      </c>
      <c r="D36" s="50">
        <v>36709</v>
      </c>
      <c r="E36" s="48" t="s">
        <v>68</v>
      </c>
      <c r="F36" s="48" t="s">
        <v>67</v>
      </c>
      <c r="G36" s="49">
        <v>1700000</v>
      </c>
      <c r="H36" s="48" t="s">
        <v>61</v>
      </c>
      <c r="I36" s="48" t="s">
        <v>75</v>
      </c>
    </row>
    <row r="37" spans="1:9">
      <c r="A37" s="48">
        <v>20053</v>
      </c>
      <c r="B37" s="48" t="s">
        <v>65</v>
      </c>
      <c r="C37" s="48" t="s">
        <v>64</v>
      </c>
      <c r="D37" s="50">
        <v>38626</v>
      </c>
      <c r="E37" s="48" t="s">
        <v>63</v>
      </c>
      <c r="F37" s="48" t="s">
        <v>62</v>
      </c>
      <c r="G37" s="49">
        <v>1500000</v>
      </c>
      <c r="H37" s="48" t="s">
        <v>61</v>
      </c>
      <c r="I37" s="48" t="s">
        <v>60</v>
      </c>
    </row>
  </sheetData>
  <mergeCells count="3">
    <mergeCell ref="A11:F11"/>
    <mergeCell ref="A1:E1"/>
    <mergeCell ref="A23:I23"/>
  </mergeCells>
  <phoneticPr fontId="1" type="noConversion"/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showGridLines="0" zoomScaleNormal="100" workbookViewId="0">
      <selection activeCell="J27" sqref="J27"/>
    </sheetView>
  </sheetViews>
  <sheetFormatPr defaultRowHeight="21" customHeight="1"/>
  <cols>
    <col min="1" max="1" width="5" style="26" customWidth="1"/>
    <col min="2" max="2" width="6.625" style="26" customWidth="1"/>
    <col min="3" max="3" width="10.75" style="26" customWidth="1"/>
    <col min="4" max="4" width="9" style="26" customWidth="1"/>
    <col min="5" max="5" width="9.5" style="26" customWidth="1"/>
    <col min="6" max="6" width="9" style="26" customWidth="1"/>
    <col min="7" max="7" width="12" style="26" customWidth="1"/>
    <col min="8" max="8" width="12.25" style="26" customWidth="1"/>
    <col min="9" max="9" width="10.5" style="26" customWidth="1"/>
    <col min="10" max="16384" width="9" style="26"/>
  </cols>
  <sheetData>
    <row r="1" spans="1:9" ht="43.5" customHeight="1">
      <c r="A1" s="807" t="s">
        <v>57</v>
      </c>
      <c r="B1" s="807"/>
      <c r="C1" s="807"/>
      <c r="D1" s="807"/>
      <c r="E1" s="807"/>
      <c r="F1" s="46"/>
      <c r="G1" s="46"/>
      <c r="H1" s="46"/>
      <c r="I1" s="46"/>
    </row>
    <row r="2" spans="1:9" s="1" customFormat="1" ht="16.5"/>
    <row r="3" spans="1:9" s="1" customFormat="1" ht="16.5"/>
    <row r="4" spans="1:9" s="1" customFormat="1" ht="16.5"/>
    <row r="5" spans="1:9" s="1" customFormat="1" ht="16.5"/>
    <row r="6" spans="1:9" s="1" customFormat="1" ht="16.5"/>
    <row r="7" spans="1:9" s="1" customFormat="1" ht="16.5"/>
    <row r="8" spans="1:9" s="1" customFormat="1" ht="16.5"/>
    <row r="9" spans="1:9" s="1" customFormat="1" ht="16.5"/>
    <row r="10" spans="1:9" s="1" customFormat="1" ht="16.5"/>
    <row r="11" spans="1:9" s="1" customFormat="1" ht="16.5"/>
    <row r="12" spans="1:9" s="27" customFormat="1" ht="21" customHeight="1">
      <c r="A12" s="45" t="s">
        <v>56</v>
      </c>
      <c r="B12" s="808" t="s">
        <v>55</v>
      </c>
      <c r="C12" s="808"/>
      <c r="D12" s="44" t="s">
        <v>54</v>
      </c>
      <c r="E12" s="44" t="s">
        <v>53</v>
      </c>
      <c r="F12" s="44" t="s">
        <v>52</v>
      </c>
      <c r="G12" s="44" t="s">
        <v>51</v>
      </c>
      <c r="H12" s="44" t="s">
        <v>50</v>
      </c>
      <c r="I12" s="43" t="s">
        <v>49</v>
      </c>
    </row>
    <row r="13" spans="1:9" s="27" customFormat="1" ht="21" customHeight="1">
      <c r="A13" s="42">
        <v>1</v>
      </c>
      <c r="B13" s="809" t="s">
        <v>48</v>
      </c>
      <c r="C13" s="809"/>
      <c r="D13" s="41"/>
      <c r="E13" s="41" t="s">
        <v>47</v>
      </c>
      <c r="F13" s="41">
        <v>2</v>
      </c>
      <c r="G13" s="40">
        <v>1090000</v>
      </c>
      <c r="H13" s="37">
        <f t="shared" ref="H13:H25" si="0">IF(ISBLANK(F13),"",F13*G13)</f>
        <v>2180000</v>
      </c>
      <c r="I13" s="39"/>
    </row>
    <row r="14" spans="1:9" s="27" customFormat="1" ht="21" customHeight="1">
      <c r="A14" s="19">
        <v>2</v>
      </c>
      <c r="B14" s="801" t="s">
        <v>46</v>
      </c>
      <c r="C14" s="801"/>
      <c r="D14" s="17"/>
      <c r="E14" s="17" t="s">
        <v>42</v>
      </c>
      <c r="F14" s="17">
        <v>2</v>
      </c>
      <c r="G14" s="38">
        <v>30000</v>
      </c>
      <c r="H14" s="37">
        <f t="shared" si="0"/>
        <v>60000</v>
      </c>
      <c r="I14" s="36"/>
    </row>
    <row r="15" spans="1:9" s="27" customFormat="1" ht="21" customHeight="1">
      <c r="A15" s="19">
        <v>3</v>
      </c>
      <c r="B15" s="801" t="s">
        <v>45</v>
      </c>
      <c r="C15" s="801"/>
      <c r="D15" s="17"/>
      <c r="E15" s="17" t="s">
        <v>42</v>
      </c>
      <c r="F15" s="17">
        <v>5</v>
      </c>
      <c r="G15" s="38">
        <v>45000</v>
      </c>
      <c r="H15" s="37">
        <f t="shared" si="0"/>
        <v>225000</v>
      </c>
      <c r="I15" s="36"/>
    </row>
    <row r="16" spans="1:9" s="27" customFormat="1" ht="21" customHeight="1">
      <c r="A16" s="19">
        <v>4</v>
      </c>
      <c r="B16" s="801" t="s">
        <v>44</v>
      </c>
      <c r="C16" s="801"/>
      <c r="D16" s="17"/>
      <c r="E16" s="17" t="s">
        <v>42</v>
      </c>
      <c r="F16" s="17">
        <v>1</v>
      </c>
      <c r="G16" s="38">
        <v>285000</v>
      </c>
      <c r="H16" s="37">
        <f t="shared" si="0"/>
        <v>285000</v>
      </c>
      <c r="I16" s="36"/>
    </row>
    <row r="17" spans="1:9" s="27" customFormat="1" ht="21" customHeight="1">
      <c r="A17" s="19">
        <v>5</v>
      </c>
      <c r="B17" s="801" t="s">
        <v>43</v>
      </c>
      <c r="C17" s="801"/>
      <c r="D17" s="17"/>
      <c r="E17" s="17" t="s">
        <v>42</v>
      </c>
      <c r="F17" s="17">
        <v>2</v>
      </c>
      <c r="G17" s="38">
        <v>24500</v>
      </c>
      <c r="H17" s="37">
        <f t="shared" si="0"/>
        <v>49000</v>
      </c>
      <c r="I17" s="36"/>
    </row>
    <row r="18" spans="1:9" s="27" customFormat="1" ht="21" customHeight="1">
      <c r="A18" s="19">
        <v>6</v>
      </c>
      <c r="B18" s="801"/>
      <c r="C18" s="801"/>
      <c r="D18" s="17"/>
      <c r="E18" s="17"/>
      <c r="F18" s="17"/>
      <c r="G18" s="38"/>
      <c r="H18" s="37" t="str">
        <f t="shared" si="0"/>
        <v/>
      </c>
      <c r="I18" s="36"/>
    </row>
    <row r="19" spans="1:9" s="27" customFormat="1" ht="21" customHeight="1">
      <c r="A19" s="19">
        <v>7</v>
      </c>
      <c r="B19" s="801"/>
      <c r="C19" s="801"/>
      <c r="D19" s="17"/>
      <c r="E19" s="17"/>
      <c r="F19" s="17"/>
      <c r="G19" s="38"/>
      <c r="H19" s="37" t="str">
        <f t="shared" si="0"/>
        <v/>
      </c>
      <c r="I19" s="36"/>
    </row>
    <row r="20" spans="1:9" s="27" customFormat="1" ht="21" customHeight="1">
      <c r="A20" s="19">
        <v>8</v>
      </c>
      <c r="B20" s="801"/>
      <c r="C20" s="801"/>
      <c r="D20" s="17"/>
      <c r="E20" s="17"/>
      <c r="F20" s="17"/>
      <c r="G20" s="38"/>
      <c r="H20" s="37" t="str">
        <f t="shared" si="0"/>
        <v/>
      </c>
      <c r="I20" s="36"/>
    </row>
    <row r="21" spans="1:9" s="27" customFormat="1" ht="21" customHeight="1">
      <c r="A21" s="19">
        <v>9</v>
      </c>
      <c r="B21" s="801"/>
      <c r="C21" s="801"/>
      <c r="D21" s="17"/>
      <c r="E21" s="17"/>
      <c r="F21" s="17"/>
      <c r="G21" s="38"/>
      <c r="H21" s="37" t="str">
        <f t="shared" si="0"/>
        <v/>
      </c>
      <c r="I21" s="36"/>
    </row>
    <row r="22" spans="1:9" s="27" customFormat="1" ht="21" customHeight="1">
      <c r="A22" s="19">
        <v>10</v>
      </c>
      <c r="B22" s="801"/>
      <c r="C22" s="801"/>
      <c r="D22" s="17"/>
      <c r="E22" s="17"/>
      <c r="F22" s="17"/>
      <c r="G22" s="38"/>
      <c r="H22" s="37" t="str">
        <f t="shared" si="0"/>
        <v/>
      </c>
      <c r="I22" s="36"/>
    </row>
    <row r="23" spans="1:9" s="27" customFormat="1" ht="21" customHeight="1">
      <c r="A23" s="19">
        <v>11</v>
      </c>
      <c r="B23" s="801"/>
      <c r="C23" s="801"/>
      <c r="D23" s="17"/>
      <c r="E23" s="17"/>
      <c r="F23" s="17"/>
      <c r="G23" s="38"/>
      <c r="H23" s="37" t="str">
        <f t="shared" si="0"/>
        <v/>
      </c>
      <c r="I23" s="36"/>
    </row>
    <row r="24" spans="1:9" s="27" customFormat="1" ht="21" customHeight="1">
      <c r="A24" s="19">
        <v>12</v>
      </c>
      <c r="B24" s="801"/>
      <c r="C24" s="801"/>
      <c r="D24" s="17"/>
      <c r="E24" s="17"/>
      <c r="F24" s="17"/>
      <c r="G24" s="38"/>
      <c r="H24" s="37" t="str">
        <f t="shared" si="0"/>
        <v/>
      </c>
      <c r="I24" s="36"/>
    </row>
    <row r="25" spans="1:9" s="27" customFormat="1" ht="21" customHeight="1" thickBot="1">
      <c r="A25" s="35">
        <v>13</v>
      </c>
      <c r="B25" s="802"/>
      <c r="C25" s="803"/>
      <c r="D25" s="34"/>
      <c r="E25" s="34"/>
      <c r="F25" s="34"/>
      <c r="G25" s="33"/>
      <c r="H25" s="32" t="str">
        <f t="shared" si="0"/>
        <v/>
      </c>
      <c r="I25" s="31"/>
    </row>
    <row r="26" spans="1:9" s="27" customFormat="1" ht="21" customHeight="1" thickTop="1">
      <c r="A26" s="804" t="s">
        <v>41</v>
      </c>
      <c r="B26" s="805"/>
      <c r="C26" s="805"/>
      <c r="D26" s="805"/>
      <c r="E26" s="806"/>
      <c r="F26" s="30">
        <f>SUM(F13:F25)</f>
        <v>12</v>
      </c>
      <c r="G26" s="29">
        <f>SUM(G13:G25)</f>
        <v>1474500</v>
      </c>
      <c r="H26" s="29">
        <f>SUM(H13:H25)</f>
        <v>2799000</v>
      </c>
      <c r="I26" s="28"/>
    </row>
    <row r="27" spans="1:9" s="27" customFormat="1" ht="21" customHeight="1">
      <c r="A27" s="789" t="s">
        <v>40</v>
      </c>
      <c r="B27" s="792"/>
      <c r="C27" s="793"/>
      <c r="D27" s="793"/>
      <c r="E27" s="793"/>
      <c r="F27" s="793"/>
      <c r="G27" s="793"/>
      <c r="H27" s="793"/>
      <c r="I27" s="794"/>
    </row>
    <row r="28" spans="1:9" s="27" customFormat="1" ht="21" customHeight="1">
      <c r="A28" s="790"/>
      <c r="B28" s="795"/>
      <c r="C28" s="796"/>
      <c r="D28" s="796"/>
      <c r="E28" s="796"/>
      <c r="F28" s="796"/>
      <c r="G28" s="796"/>
      <c r="H28" s="796"/>
      <c r="I28" s="797"/>
    </row>
    <row r="29" spans="1:9" s="27" customFormat="1" ht="21" customHeight="1">
      <c r="A29" s="790"/>
      <c r="B29" s="795"/>
      <c r="C29" s="796"/>
      <c r="D29" s="796"/>
      <c r="E29" s="796"/>
      <c r="F29" s="796"/>
      <c r="G29" s="796"/>
      <c r="H29" s="796"/>
      <c r="I29" s="797"/>
    </row>
    <row r="30" spans="1:9" s="27" customFormat="1" ht="15" customHeight="1">
      <c r="A30" s="791"/>
      <c r="B30" s="798"/>
      <c r="C30" s="799"/>
      <c r="D30" s="799"/>
      <c r="E30" s="799"/>
      <c r="F30" s="799"/>
      <c r="G30" s="799"/>
      <c r="H30" s="799"/>
      <c r="I30" s="800"/>
    </row>
  </sheetData>
  <mergeCells count="18">
    <mergeCell ref="A1:E1"/>
    <mergeCell ref="B14:C14"/>
    <mergeCell ref="B15:C15"/>
    <mergeCell ref="B12:C12"/>
    <mergeCell ref="B13:C13"/>
    <mergeCell ref="B21:C21"/>
    <mergeCell ref="B22:C22"/>
    <mergeCell ref="B23:C23"/>
    <mergeCell ref="B16:C16"/>
    <mergeCell ref="B17:C17"/>
    <mergeCell ref="B18:C18"/>
    <mergeCell ref="B19:C19"/>
    <mergeCell ref="B20:C20"/>
    <mergeCell ref="A27:A30"/>
    <mergeCell ref="B27:I30"/>
    <mergeCell ref="B24:C24"/>
    <mergeCell ref="B25:C25"/>
    <mergeCell ref="A26:E26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7:L13"/>
  <sheetViews>
    <sheetView showGridLines="0" workbookViewId="0">
      <selection activeCell="J27" sqref="J27"/>
    </sheetView>
  </sheetViews>
  <sheetFormatPr defaultRowHeight="16.5"/>
  <cols>
    <col min="1" max="1" width="5" style="1" customWidth="1"/>
    <col min="2" max="2" width="11" style="1" customWidth="1"/>
    <col min="3" max="3" width="16.625" style="1" customWidth="1"/>
    <col min="4" max="4" width="11" style="1" customWidth="1"/>
    <col min="5" max="5" width="16.625" style="1" customWidth="1"/>
    <col min="6" max="6" width="11" style="1" customWidth="1"/>
    <col min="7" max="7" width="16.75" style="1" customWidth="1"/>
    <col min="8" max="8" width="10" style="1" customWidth="1"/>
    <col min="9" max="16384" width="9" style="1"/>
  </cols>
  <sheetData>
    <row r="7" spans="2:12" ht="21" customHeight="1">
      <c r="B7" s="24" t="s">
        <v>35</v>
      </c>
      <c r="C7" s="23" t="s">
        <v>494</v>
      </c>
      <c r="D7" s="810" t="s">
        <v>33</v>
      </c>
      <c r="E7" s="22" t="s">
        <v>32</v>
      </c>
      <c r="F7" s="21" t="s">
        <v>31</v>
      </c>
      <c r="G7" s="20" t="s">
        <v>30</v>
      </c>
    </row>
    <row r="8" spans="2:12" ht="21" customHeight="1">
      <c r="B8" s="19" t="s">
        <v>29</v>
      </c>
      <c r="C8" s="18" t="s">
        <v>28</v>
      </c>
      <c r="D8" s="811"/>
      <c r="E8" s="17" t="s">
        <v>27</v>
      </c>
      <c r="F8" s="16" t="s">
        <v>26</v>
      </c>
      <c r="G8" s="15">
        <v>39173</v>
      </c>
    </row>
    <row r="9" spans="2:12" ht="21" customHeight="1">
      <c r="B9" s="14" t="s">
        <v>25</v>
      </c>
      <c r="C9" s="13" t="s">
        <v>24</v>
      </c>
      <c r="D9" s="11" t="s">
        <v>23</v>
      </c>
      <c r="E9" s="12">
        <v>39177</v>
      </c>
      <c r="F9" s="11" t="s">
        <v>22</v>
      </c>
      <c r="G9" s="10">
        <v>39202</v>
      </c>
    </row>
    <row r="10" spans="2:12" ht="21" customHeight="1">
      <c r="B10" s="9" t="s">
        <v>21</v>
      </c>
      <c r="C10" s="812" t="s">
        <v>20</v>
      </c>
      <c r="D10" s="813"/>
      <c r="E10" s="8" t="s">
        <v>19</v>
      </c>
      <c r="F10" s="7"/>
      <c r="G10" s="6" t="s">
        <v>18</v>
      </c>
    </row>
    <row r="12" spans="2:12">
      <c r="I12" s="25" t="s">
        <v>39</v>
      </c>
      <c r="J12" s="25" t="s">
        <v>38</v>
      </c>
      <c r="K12" s="25" t="s">
        <v>37</v>
      </c>
      <c r="L12" s="25" t="s">
        <v>36</v>
      </c>
    </row>
    <row r="13" spans="2:12" ht="69.75" customHeight="1">
      <c r="I13" s="25"/>
      <c r="J13" s="25"/>
      <c r="K13" s="25"/>
      <c r="L13" s="25"/>
    </row>
  </sheetData>
  <mergeCells count="2">
    <mergeCell ref="D7:D8"/>
    <mergeCell ref="C10:D1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6"/>
  <sheetViews>
    <sheetView workbookViewId="0">
      <selection activeCell="A19" sqref="A19"/>
    </sheetView>
  </sheetViews>
  <sheetFormatPr defaultRowHeight="13.5"/>
  <cols>
    <col min="1" max="1" width="4.5" style="305" customWidth="1"/>
    <col min="2" max="2" width="9" style="305"/>
    <col min="3" max="3" width="17" style="305" customWidth="1"/>
    <col min="4" max="4" width="18" style="305" customWidth="1"/>
    <col min="5" max="5" width="29.5" style="305" customWidth="1"/>
    <col min="6" max="6" width="37.625" style="305" customWidth="1"/>
    <col min="7" max="16384" width="9" style="305"/>
  </cols>
  <sheetData>
    <row r="1" spans="1:7" ht="27.75" customHeight="1" thickBot="1">
      <c r="A1" s="747" t="s">
        <v>479</v>
      </c>
      <c r="B1" s="747"/>
      <c r="C1" s="747"/>
      <c r="D1" s="747"/>
      <c r="E1" s="747"/>
      <c r="F1" s="747"/>
    </row>
    <row r="2" spans="1:7" ht="20.100000000000001" customHeight="1" thickTop="1"/>
    <row r="3" spans="1:7" ht="21" customHeight="1">
      <c r="A3" s="815" t="s">
        <v>490</v>
      </c>
      <c r="B3" s="814" t="s">
        <v>446</v>
      </c>
      <c r="C3" s="365" t="s">
        <v>489</v>
      </c>
      <c r="D3" s="365" t="s">
        <v>488</v>
      </c>
      <c r="E3" s="365" t="s">
        <v>489</v>
      </c>
      <c r="F3" s="365" t="s">
        <v>488</v>
      </c>
    </row>
    <row r="4" spans="1:7" ht="21" customHeight="1">
      <c r="A4" s="814"/>
      <c r="B4" s="814"/>
      <c r="C4" s="366" t="s">
        <v>491</v>
      </c>
      <c r="D4" s="366" t="s">
        <v>491</v>
      </c>
      <c r="E4" s="365" t="s">
        <v>492</v>
      </c>
      <c r="F4" s="365" t="s">
        <v>493</v>
      </c>
    </row>
    <row r="5" spans="1:7" ht="20.100000000000001" customHeight="1">
      <c r="A5" s="350">
        <v>1</v>
      </c>
      <c r="B5" s="350" t="s">
        <v>1194</v>
      </c>
      <c r="C5" s="350" t="s">
        <v>1301</v>
      </c>
      <c r="D5" s="493">
        <v>7602151810200</v>
      </c>
      <c r="E5" s="494" t="str">
        <f>REPLACE(C5,9,6,"******")</f>
        <v>760215-1******</v>
      </c>
      <c r="F5" s="494" t="str">
        <f t="shared" ref="F5:F14" si="0">LEFT(D5,6)&amp;"-"&amp;MID(D5,7,1)&amp;"******"</f>
        <v>760215-1******</v>
      </c>
      <c r="G5" s="495"/>
    </row>
    <row r="6" spans="1:7" ht="20.100000000000001" customHeight="1">
      <c r="A6" s="350">
        <v>2</v>
      </c>
      <c r="B6" s="350" t="s">
        <v>1196</v>
      </c>
      <c r="C6" s="350" t="s">
        <v>1302</v>
      </c>
      <c r="D6" s="493">
        <v>7710302423150</v>
      </c>
      <c r="E6" s="494" t="str">
        <f t="shared" ref="E6:E19" si="1">REPLACE(C6,9,6,"******")</f>
        <v>771030-2******</v>
      </c>
      <c r="F6" s="494" t="str">
        <f t="shared" si="0"/>
        <v>771030-2******</v>
      </c>
      <c r="G6" s="495"/>
    </row>
    <row r="7" spans="1:7" ht="20.100000000000001" customHeight="1">
      <c r="A7" s="350">
        <v>3</v>
      </c>
      <c r="B7" s="350" t="s">
        <v>1198</v>
      </c>
      <c r="C7" s="350" t="s">
        <v>1303</v>
      </c>
      <c r="D7" s="493">
        <v>7712302458745</v>
      </c>
      <c r="E7" s="494" t="str">
        <f t="shared" si="1"/>
        <v>771230-2******</v>
      </c>
      <c r="F7" s="494" t="str">
        <f t="shared" si="0"/>
        <v>771230-2******</v>
      </c>
      <c r="G7" s="495"/>
    </row>
    <row r="8" spans="1:7" ht="20.100000000000001" customHeight="1">
      <c r="A8" s="350">
        <v>4</v>
      </c>
      <c r="B8" s="350" t="s">
        <v>1199</v>
      </c>
      <c r="C8" s="350" t="s">
        <v>1304</v>
      </c>
      <c r="D8" s="493">
        <v>7509031568790</v>
      </c>
      <c r="E8" s="494" t="str">
        <f t="shared" si="1"/>
        <v>750903-1******</v>
      </c>
      <c r="F8" s="494" t="str">
        <f t="shared" si="0"/>
        <v>750903-1******</v>
      </c>
      <c r="G8" s="495"/>
    </row>
    <row r="9" spans="1:7" ht="20.100000000000001" customHeight="1">
      <c r="A9" s="350">
        <v>5</v>
      </c>
      <c r="B9" s="350" t="s">
        <v>1200</v>
      </c>
      <c r="C9" s="350" t="s">
        <v>1305</v>
      </c>
      <c r="D9" s="493">
        <v>7601012547863</v>
      </c>
      <c r="E9" s="494" t="str">
        <f t="shared" si="1"/>
        <v>760101-2******</v>
      </c>
      <c r="F9" s="494" t="str">
        <f t="shared" si="0"/>
        <v>760101-2******</v>
      </c>
      <c r="G9" s="495"/>
    </row>
    <row r="10" spans="1:7" ht="20.100000000000001" customHeight="1">
      <c r="A10" s="350">
        <v>6</v>
      </c>
      <c r="B10" s="350" t="s">
        <v>1201</v>
      </c>
      <c r="C10" s="350" t="s">
        <v>1306</v>
      </c>
      <c r="D10" s="493">
        <v>7306251623336</v>
      </c>
      <c r="E10" s="494" t="str">
        <f t="shared" si="1"/>
        <v>730625-1******</v>
      </c>
      <c r="F10" s="494" t="str">
        <f t="shared" si="0"/>
        <v>730625-1******</v>
      </c>
      <c r="G10" s="495"/>
    </row>
    <row r="11" spans="1:7" ht="20.100000000000001" customHeight="1">
      <c r="A11" s="350">
        <v>7</v>
      </c>
      <c r="B11" s="350" t="s">
        <v>1202</v>
      </c>
      <c r="C11" s="350" t="s">
        <v>1307</v>
      </c>
      <c r="D11" s="493">
        <v>7806051879654</v>
      </c>
      <c r="E11" s="494" t="str">
        <f t="shared" si="1"/>
        <v>780605-1******</v>
      </c>
      <c r="F11" s="494" t="str">
        <f t="shared" si="0"/>
        <v>780605-1******</v>
      </c>
      <c r="G11" s="495"/>
    </row>
    <row r="12" spans="1:7" ht="20.100000000000001" customHeight="1">
      <c r="A12" s="350">
        <v>8</v>
      </c>
      <c r="B12" s="350" t="s">
        <v>1203</v>
      </c>
      <c r="C12" s="350" t="s">
        <v>1308</v>
      </c>
      <c r="D12" s="493">
        <v>7503082954121</v>
      </c>
      <c r="E12" s="494" t="str">
        <f t="shared" si="1"/>
        <v>750308-2******</v>
      </c>
      <c r="F12" s="494" t="str">
        <f t="shared" si="0"/>
        <v>750308-2******</v>
      </c>
      <c r="G12" s="495"/>
    </row>
    <row r="13" spans="1:7" ht="20.100000000000001" customHeight="1">
      <c r="A13" s="350">
        <v>9</v>
      </c>
      <c r="B13" s="350" t="s">
        <v>1204</v>
      </c>
      <c r="C13" s="350" t="s">
        <v>1309</v>
      </c>
      <c r="D13" s="493">
        <v>8012111521452</v>
      </c>
      <c r="E13" s="494" t="str">
        <f t="shared" si="1"/>
        <v>801211-1******</v>
      </c>
      <c r="F13" s="494" t="str">
        <f t="shared" si="0"/>
        <v>801211-1******</v>
      </c>
      <c r="G13" s="495"/>
    </row>
    <row r="14" spans="1:7" ht="20.100000000000001" customHeight="1">
      <c r="A14" s="350">
        <v>10</v>
      </c>
      <c r="B14" s="350" t="s">
        <v>1205</v>
      </c>
      <c r="C14" s="350" t="s">
        <v>1310</v>
      </c>
      <c r="D14" s="493">
        <v>8205012954123</v>
      </c>
      <c r="E14" s="494" t="str">
        <f t="shared" si="1"/>
        <v>820501-2******</v>
      </c>
      <c r="F14" s="494" t="str">
        <f t="shared" si="0"/>
        <v>820501-2******</v>
      </c>
      <c r="G14" s="495"/>
    </row>
    <row r="15" spans="1:7" ht="20.100000000000001" customHeight="1">
      <c r="A15" s="496">
        <v>11</v>
      </c>
      <c r="B15" s="496" t="s">
        <v>1311</v>
      </c>
      <c r="C15" s="496" t="s">
        <v>1312</v>
      </c>
      <c r="D15" s="497">
        <v>510154632152</v>
      </c>
      <c r="E15" s="498" t="str">
        <f>REPLACE(C15,9,6,"******")</f>
        <v>051015-4******</v>
      </c>
      <c r="F15" s="498" t="str">
        <f>"0"&amp;LEFT(D15,5)&amp;"-"&amp;MID(D15,6,1)&amp;"******"</f>
        <v>051015-4******</v>
      </c>
      <c r="G15" s="495"/>
    </row>
    <row r="16" spans="1:7" ht="20.100000000000001" customHeight="1">
      <c r="A16" s="496">
        <v>12</v>
      </c>
      <c r="B16" s="496" t="s">
        <v>1313</v>
      </c>
      <c r="C16" s="496" t="s">
        <v>1314</v>
      </c>
      <c r="D16" s="497">
        <v>208223695121</v>
      </c>
      <c r="E16" s="498" t="str">
        <f t="shared" si="1"/>
        <v>020822-3******</v>
      </c>
      <c r="F16" s="498" t="str">
        <f>"0"&amp;LEFT(D16,5)&amp;"-"&amp;MID(D16,6,1)&amp;"******"</f>
        <v>020822-3******</v>
      </c>
      <c r="G16" s="495"/>
    </row>
    <row r="17" spans="1:7" ht="20.100000000000001" customHeight="1">
      <c r="A17" s="496">
        <v>13</v>
      </c>
      <c r="B17" s="496" t="s">
        <v>1315</v>
      </c>
      <c r="C17" s="496" t="s">
        <v>1316</v>
      </c>
      <c r="D17" s="497">
        <v>112234568541</v>
      </c>
      <c r="E17" s="498" t="str">
        <f t="shared" si="1"/>
        <v>011223-4******</v>
      </c>
      <c r="F17" s="498" t="str">
        <f>"0"&amp;LEFT(D17,5)&amp;"-"&amp;MID(D17,6,1)&amp;"******"</f>
        <v>011223-4******</v>
      </c>
      <c r="G17" s="495"/>
    </row>
    <row r="18" spans="1:7" ht="20.100000000000001" customHeight="1">
      <c r="A18" s="496">
        <v>14</v>
      </c>
      <c r="B18" s="496" t="s">
        <v>1317</v>
      </c>
      <c r="C18" s="496" t="s">
        <v>1318</v>
      </c>
      <c r="D18" s="497">
        <v>608263956321</v>
      </c>
      <c r="E18" s="498" t="str">
        <f t="shared" si="1"/>
        <v>060826-3******</v>
      </c>
      <c r="F18" s="498" t="str">
        <f>"0"&amp;LEFT(D18,5)&amp;"-"&amp;MID(D18,6,1)&amp;"******"</f>
        <v>060826-3******</v>
      </c>
      <c r="G18" s="495"/>
    </row>
    <row r="19" spans="1:7" ht="20.100000000000001" customHeight="1">
      <c r="A19" s="496">
        <v>15</v>
      </c>
      <c r="B19" s="496" t="s">
        <v>1319</v>
      </c>
      <c r="C19" s="496" t="s">
        <v>1320</v>
      </c>
      <c r="D19" s="497">
        <v>801254912451</v>
      </c>
      <c r="E19" s="498" t="str">
        <f t="shared" si="1"/>
        <v>080125-4******</v>
      </c>
      <c r="F19" s="498" t="str">
        <f>"0"&amp;LEFT(D19,5)&amp;"-"&amp;MID(D19,6,1)&amp;"******"</f>
        <v>080125-4******</v>
      </c>
      <c r="G19" s="495"/>
    </row>
    <row r="20" spans="1:7" ht="20.100000000000001" customHeight="1">
      <c r="A20" s="495"/>
      <c r="B20" s="495"/>
      <c r="C20" s="499"/>
      <c r="D20" s="499"/>
      <c r="E20" s="499"/>
      <c r="F20" s="499"/>
      <c r="G20" s="495"/>
    </row>
    <row r="21" spans="1:7" ht="20.100000000000001" customHeight="1">
      <c r="A21" s="500" t="s">
        <v>1321</v>
      </c>
      <c r="B21" s="500"/>
      <c r="C21" s="495"/>
      <c r="D21" s="495"/>
      <c r="E21" s="495"/>
      <c r="F21" s="495"/>
      <c r="G21" s="495"/>
    </row>
    <row r="22" spans="1:7" ht="20.100000000000001" customHeight="1">
      <c r="A22" s="500" t="s">
        <v>1322</v>
      </c>
      <c r="B22" s="500"/>
      <c r="C22" s="495"/>
      <c r="D22" s="495"/>
      <c r="E22" s="495"/>
      <c r="F22" s="495"/>
      <c r="G22" s="495"/>
    </row>
    <row r="23" spans="1:7" ht="20.100000000000001" customHeight="1">
      <c r="A23" s="500" t="s">
        <v>1323</v>
      </c>
      <c r="B23" s="500"/>
      <c r="C23" s="495"/>
      <c r="D23" s="495"/>
      <c r="E23" s="495"/>
      <c r="F23" s="495"/>
      <c r="G23" s="495"/>
    </row>
    <row r="24" spans="1:7" ht="20.100000000000001" customHeight="1">
      <c r="A24" s="500" t="s">
        <v>1324</v>
      </c>
      <c r="B24" s="500"/>
      <c r="C24" s="495"/>
      <c r="D24" s="495"/>
      <c r="E24" s="495"/>
      <c r="F24" s="495"/>
      <c r="G24" s="495"/>
    </row>
    <row r="25" spans="1:7" ht="20.100000000000001" customHeight="1">
      <c r="A25" s="500" t="s">
        <v>1325</v>
      </c>
      <c r="B25" s="500"/>
      <c r="C25" s="495"/>
      <c r="D25" s="495"/>
      <c r="E25" s="495"/>
      <c r="F25" s="495"/>
      <c r="G25" s="495"/>
    </row>
    <row r="26" spans="1:7" ht="16.5">
      <c r="A26" s="495"/>
      <c r="B26" s="495"/>
      <c r="C26" s="495"/>
      <c r="D26" s="495"/>
      <c r="E26" s="495"/>
      <c r="F26" s="495"/>
      <c r="G26" s="495"/>
    </row>
  </sheetData>
  <mergeCells count="3">
    <mergeCell ref="B3:B4"/>
    <mergeCell ref="A3:A4"/>
    <mergeCell ref="A1:F1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autoPageBreaks="0"/>
  </sheetPr>
  <dimension ref="B1:N19"/>
  <sheetViews>
    <sheetView zoomScaleNormal="100" workbookViewId="0">
      <selection activeCell="D5" sqref="D5"/>
    </sheetView>
  </sheetViews>
  <sheetFormatPr defaultRowHeight="13.5"/>
  <cols>
    <col min="1" max="1" width="2" style="538" customWidth="1"/>
    <col min="2" max="2" width="15.5" style="538" customWidth="1"/>
    <col min="3" max="3" width="19" style="538" customWidth="1"/>
    <col min="4" max="4" width="15.5" style="538" customWidth="1"/>
    <col min="5" max="5" width="29" style="538" customWidth="1"/>
    <col min="6" max="16384" width="9" style="538"/>
  </cols>
  <sheetData>
    <row r="1" spans="2:14" ht="14.25" thickBot="1"/>
    <row r="2" spans="2:14" ht="22.5" customHeight="1" thickTop="1" thickBot="1">
      <c r="B2" s="557" t="s">
        <v>1606</v>
      </c>
      <c r="C2" s="556" t="s">
        <v>844</v>
      </c>
    </row>
    <row r="3" spans="2:14" ht="14.25" thickTop="1"/>
    <row r="4" spans="2:14" ht="60" customHeight="1">
      <c r="B4" s="818" t="s">
        <v>1605</v>
      </c>
      <c r="C4" s="818"/>
      <c r="D4" s="818"/>
      <c r="E4" s="818"/>
    </row>
    <row r="5" spans="2:14" ht="60" customHeight="1" thickBot="1"/>
    <row r="6" spans="2:14" ht="35.1" customHeight="1">
      <c r="B6" s="555" t="s">
        <v>1604</v>
      </c>
      <c r="C6" s="554" t="str">
        <f>VLOOKUP(C2,사원명부!$A$1:$G$26,2,FALSE)</f>
        <v>김경민</v>
      </c>
      <c r="D6" s="553" t="s">
        <v>1603</v>
      </c>
      <c r="E6" s="552">
        <f>VLOOKUP(C2,사원명부!$A$1:$G$26,3,FALSE)</f>
        <v>6207021003034</v>
      </c>
    </row>
    <row r="7" spans="2:14" ht="35.1" customHeight="1">
      <c r="B7" s="551" t="s">
        <v>1602</v>
      </c>
      <c r="C7" s="819" t="str">
        <f>VLOOKUP(C2,사원명부!$A$1:$G$26,4,FALSE)</f>
        <v>서울특별시 중랑구 상봉동 87</v>
      </c>
      <c r="D7" s="819"/>
      <c r="E7" s="820"/>
    </row>
    <row r="8" spans="2:14" ht="35.1" customHeight="1">
      <c r="B8" s="551" t="s">
        <v>1601</v>
      </c>
      <c r="C8" s="550" t="str">
        <f>VLOOKUP(C2,사원명부!$A$1:$G$26,5,FALSE)</f>
        <v>기획실</v>
      </c>
      <c r="D8" s="549" t="s">
        <v>1600</v>
      </c>
      <c r="E8" s="548" t="str">
        <f>VLOOKUP(C2,사원명부!$A$1:$G$26,6,FALSE)</f>
        <v>대리</v>
      </c>
    </row>
    <row r="9" spans="2:14" ht="35.1" customHeight="1" thickBot="1">
      <c r="B9" s="547" t="s">
        <v>1599</v>
      </c>
      <c r="C9" s="546">
        <f>VLOOKUP(C2,사원명부!$A$1:$G$26,7,FALSE)</f>
        <v>34667</v>
      </c>
      <c r="D9" s="545" t="s">
        <v>1598</v>
      </c>
      <c r="E9" s="544"/>
    </row>
    <row r="10" spans="2:14" ht="60" customHeight="1">
      <c r="E10" s="543"/>
    </row>
    <row r="11" spans="2:14" ht="24" customHeight="1">
      <c r="B11" s="821" t="s">
        <v>1597</v>
      </c>
      <c r="C11" s="822"/>
      <c r="D11" s="822"/>
      <c r="E11" s="822"/>
      <c r="G11" s="817"/>
      <c r="H11" s="817"/>
      <c r="I11" s="817"/>
      <c r="J11" s="817"/>
      <c r="K11" s="817"/>
      <c r="L11" s="817"/>
      <c r="M11" s="817"/>
      <c r="N11" s="817"/>
    </row>
    <row r="12" spans="2:14" ht="60" customHeight="1"/>
    <row r="13" spans="2:14" ht="14.25">
      <c r="B13" s="542" t="s">
        <v>1596</v>
      </c>
      <c r="C13" s="541" t="s">
        <v>1595</v>
      </c>
    </row>
    <row r="14" spans="2:14" ht="60" customHeight="1"/>
    <row r="15" spans="2:14" ht="28.5" customHeight="1">
      <c r="B15" s="816">
        <f ca="1">TODAY()</f>
        <v>45086</v>
      </c>
      <c r="C15" s="816"/>
      <c r="D15" s="816"/>
      <c r="E15" s="816"/>
    </row>
    <row r="16" spans="2:14" ht="60" customHeight="1"/>
    <row r="17" spans="2:3" ht="30" customHeight="1">
      <c r="B17" s="540" t="s">
        <v>1594</v>
      </c>
      <c r="C17" s="539" t="s">
        <v>1593</v>
      </c>
    </row>
    <row r="18" spans="2:3" ht="30" customHeight="1">
      <c r="B18" s="540" t="s">
        <v>1592</v>
      </c>
      <c r="C18" s="539" t="s">
        <v>1591</v>
      </c>
    </row>
    <row r="19" spans="2:3" ht="30" customHeight="1">
      <c r="B19" s="540" t="s">
        <v>1590</v>
      </c>
      <c r="C19" s="539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type="list" allowBlank="1" showInputMessage="1" showErrorMessage="1" sqref="C2" xr:uid="{00000000-0002-0000-2500-000000000000}">
      <formula1>사번</formula1>
    </dataValidation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autoPageBreaks="0"/>
  </sheetPr>
  <dimension ref="B1:N19"/>
  <sheetViews>
    <sheetView zoomScaleNormal="100" workbookViewId="0">
      <selection activeCell="C13" sqref="C13"/>
    </sheetView>
  </sheetViews>
  <sheetFormatPr defaultRowHeight="13.5"/>
  <cols>
    <col min="1" max="1" width="2" style="558" customWidth="1"/>
    <col min="2" max="2" width="15.5" style="558" customWidth="1"/>
    <col min="3" max="3" width="19" style="558" customWidth="1"/>
    <col min="4" max="4" width="15.5" style="558" customWidth="1"/>
    <col min="5" max="5" width="29" style="558" customWidth="1"/>
    <col min="6" max="16384" width="9" style="558"/>
  </cols>
  <sheetData>
    <row r="1" spans="2:14" ht="14.25" thickBot="1"/>
    <row r="2" spans="2:14" ht="22.5" customHeight="1" thickTop="1" thickBot="1">
      <c r="B2" s="577" t="s">
        <v>1606</v>
      </c>
      <c r="C2" s="576"/>
    </row>
    <row r="3" spans="2:14" ht="14.25" thickTop="1"/>
    <row r="4" spans="2:14" ht="60" customHeight="1">
      <c r="B4" s="825" t="s">
        <v>1605</v>
      </c>
      <c r="C4" s="825"/>
      <c r="D4" s="825"/>
      <c r="E4" s="825"/>
    </row>
    <row r="5" spans="2:14" ht="60" customHeight="1" thickBot="1"/>
    <row r="6" spans="2:14" ht="35.1" customHeight="1">
      <c r="B6" s="575" t="s">
        <v>1604</v>
      </c>
      <c r="C6" s="574"/>
      <c r="D6" s="573" t="s">
        <v>1603</v>
      </c>
      <c r="E6" s="572"/>
    </row>
    <row r="7" spans="2:14" ht="35.1" customHeight="1">
      <c r="B7" s="571" t="s">
        <v>1602</v>
      </c>
      <c r="C7" s="826"/>
      <c r="D7" s="827"/>
      <c r="E7" s="828"/>
    </row>
    <row r="8" spans="2:14" ht="35.1" customHeight="1">
      <c r="B8" s="571" t="s">
        <v>1601</v>
      </c>
      <c r="C8" s="570"/>
      <c r="D8" s="569" t="s">
        <v>1600</v>
      </c>
      <c r="E8" s="568"/>
    </row>
    <row r="9" spans="2:14" ht="35.1" customHeight="1" thickBot="1">
      <c r="B9" s="567" t="s">
        <v>1599</v>
      </c>
      <c r="C9" s="566"/>
      <c r="D9" s="565" t="s">
        <v>1598</v>
      </c>
      <c r="E9" s="564"/>
    </row>
    <row r="10" spans="2:14" ht="60" customHeight="1">
      <c r="E10" s="563"/>
    </row>
    <row r="11" spans="2:14" ht="24" customHeight="1">
      <c r="B11" s="829" t="s">
        <v>1597</v>
      </c>
      <c r="C11" s="830"/>
      <c r="D11" s="830"/>
      <c r="E11" s="830"/>
      <c r="G11" s="824"/>
      <c r="H11" s="824"/>
      <c r="I11" s="824"/>
      <c r="J11" s="824"/>
      <c r="K11" s="824"/>
      <c r="L11" s="824"/>
      <c r="M11" s="824"/>
      <c r="N11" s="824"/>
    </row>
    <row r="12" spans="2:14" ht="60" customHeight="1"/>
    <row r="13" spans="2:14" ht="14.25">
      <c r="B13" s="562" t="s">
        <v>1596</v>
      </c>
      <c r="C13" s="561" t="s">
        <v>1595</v>
      </c>
    </row>
    <row r="14" spans="2:14" ht="60" customHeight="1"/>
    <row r="15" spans="2:14" ht="28.5" customHeight="1">
      <c r="B15" s="823">
        <f ca="1">TODAY()</f>
        <v>45086</v>
      </c>
      <c r="C15" s="823"/>
      <c r="D15" s="823"/>
      <c r="E15" s="823"/>
    </row>
    <row r="16" spans="2:14" ht="60" customHeight="1"/>
    <row r="17" spans="2:3" ht="30" customHeight="1">
      <c r="B17" s="560" t="s">
        <v>1594</v>
      </c>
      <c r="C17" s="559" t="s">
        <v>1593</v>
      </c>
    </row>
    <row r="18" spans="2:3" ht="30" customHeight="1">
      <c r="B18" s="560" t="s">
        <v>1592</v>
      </c>
      <c r="C18" s="559" t="s">
        <v>1591</v>
      </c>
    </row>
    <row r="19" spans="2:3" ht="30" customHeight="1">
      <c r="B19" s="560" t="s">
        <v>1590</v>
      </c>
      <c r="C19" s="559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allowBlank="1" showInputMessage="1" showErrorMessage="1" errorTitle="입력 오류" error="존재하지 않는 사번입니다." sqref="C2" xr:uid="{00000000-0002-0000-2600-000000000000}"/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3"/>
  <sheetViews>
    <sheetView workbookViewId="0">
      <selection activeCell="H9" sqref="H9"/>
    </sheetView>
  </sheetViews>
  <sheetFormatPr defaultRowHeight="18.75"/>
  <cols>
    <col min="1" max="1" width="2.5" style="286" customWidth="1"/>
    <col min="2" max="2" width="9" style="286"/>
    <col min="3" max="3" width="17.5" style="286" customWidth="1"/>
    <col min="4" max="4" width="39.5" style="287" customWidth="1"/>
    <col min="5" max="6" width="9" style="286"/>
    <col min="7" max="7" width="22.5" style="286" customWidth="1"/>
    <col min="8" max="16384" width="9" style="286"/>
  </cols>
  <sheetData>
    <row r="1" spans="2:7" ht="9.75" customHeight="1"/>
    <row r="2" spans="2:7" ht="30" customHeight="1">
      <c r="B2" s="737" t="s">
        <v>400</v>
      </c>
      <c r="C2" s="737"/>
      <c r="D2" s="737"/>
    </row>
    <row r="3" spans="2:7" s="291" customFormat="1" ht="16.5">
      <c r="B3" s="738" t="s">
        <v>399</v>
      </c>
      <c r="C3" s="738"/>
      <c r="D3" s="738"/>
    </row>
    <row r="4" spans="2:7" ht="15.75" customHeight="1">
      <c r="B4" s="304"/>
      <c r="C4" s="304"/>
      <c r="D4" s="304"/>
    </row>
    <row r="5" spans="2:7" ht="24" customHeight="1" thickBot="1">
      <c r="B5" s="303" t="s">
        <v>398</v>
      </c>
      <c r="C5" s="303" t="s">
        <v>397</v>
      </c>
      <c r="D5" s="303" t="s">
        <v>396</v>
      </c>
    </row>
    <row r="6" spans="2:7" ht="23.1" customHeight="1" thickTop="1">
      <c r="B6" s="302" t="s">
        <v>395</v>
      </c>
      <c r="C6" s="302" t="s">
        <v>394</v>
      </c>
      <c r="D6" s="301" t="s">
        <v>393</v>
      </c>
    </row>
    <row r="7" spans="2:7" ht="23.1" customHeight="1">
      <c r="B7" s="288" t="s">
        <v>392</v>
      </c>
      <c r="C7" s="288" t="s">
        <v>391</v>
      </c>
      <c r="D7" s="293" t="s">
        <v>390</v>
      </c>
      <c r="G7" s="300"/>
    </row>
    <row r="8" spans="2:7" ht="23.1" customHeight="1">
      <c r="B8" s="288" t="s">
        <v>389</v>
      </c>
      <c r="C8" s="288" t="s">
        <v>53</v>
      </c>
      <c r="D8" s="293" t="s">
        <v>388</v>
      </c>
      <c r="G8" s="299"/>
    </row>
    <row r="9" spans="2:7" ht="23.1" customHeight="1">
      <c r="B9" s="288" t="s">
        <v>387</v>
      </c>
      <c r="C9" s="288" t="s">
        <v>386</v>
      </c>
      <c r="D9" s="293" t="s">
        <v>385</v>
      </c>
    </row>
    <row r="10" spans="2:7" ht="23.1" customHeight="1">
      <c r="B10" s="288" t="s">
        <v>384</v>
      </c>
      <c r="C10" s="288" t="s">
        <v>383</v>
      </c>
      <c r="D10" s="293" t="s">
        <v>382</v>
      </c>
    </row>
    <row r="11" spans="2:7" ht="23.1" customHeight="1">
      <c r="B11" s="288" t="s">
        <v>381</v>
      </c>
      <c r="C11" s="288" t="s">
        <v>380</v>
      </c>
      <c r="D11" s="293" t="s">
        <v>379</v>
      </c>
    </row>
    <row r="12" spans="2:7" ht="23.1" customHeight="1">
      <c r="B12" s="288" t="s">
        <v>378</v>
      </c>
      <c r="C12" s="288" t="s">
        <v>377</v>
      </c>
      <c r="D12" s="298" t="s">
        <v>376</v>
      </c>
      <c r="F12" s="296"/>
    </row>
    <row r="13" spans="2:7" ht="23.1" customHeight="1">
      <c r="B13" s="288" t="s">
        <v>375</v>
      </c>
      <c r="C13" s="288" t="s">
        <v>374</v>
      </c>
      <c r="D13" s="293" t="s">
        <v>373</v>
      </c>
      <c r="F13" s="296"/>
    </row>
    <row r="14" spans="2:7" ht="23.1" customHeight="1">
      <c r="B14" s="288" t="s">
        <v>372</v>
      </c>
      <c r="C14" s="288" t="s">
        <v>371</v>
      </c>
      <c r="D14" s="293" t="s">
        <v>370</v>
      </c>
      <c r="F14" s="296"/>
    </row>
    <row r="15" spans="2:7" ht="23.1" customHeight="1">
      <c r="B15" s="288" t="s">
        <v>369</v>
      </c>
      <c r="C15" s="288" t="s">
        <v>368</v>
      </c>
      <c r="D15" s="293" t="s">
        <v>367</v>
      </c>
      <c r="F15" s="296"/>
      <c r="G15" s="297"/>
    </row>
    <row r="16" spans="2:7" ht="23.1" customHeight="1">
      <c r="B16" s="288" t="s">
        <v>366</v>
      </c>
      <c r="C16" s="288" t="s">
        <v>365</v>
      </c>
      <c r="D16" s="293" t="s">
        <v>364</v>
      </c>
      <c r="F16" s="296"/>
      <c r="G16" s="297"/>
    </row>
    <row r="17" spans="2:7" ht="23.1" customHeight="1">
      <c r="B17" s="288" t="s">
        <v>363</v>
      </c>
      <c r="C17" s="288" t="s">
        <v>362</v>
      </c>
      <c r="D17" s="293" t="s">
        <v>361</v>
      </c>
      <c r="F17" s="296"/>
      <c r="G17" s="295"/>
    </row>
    <row r="18" spans="2:7" ht="23.1" customHeight="1">
      <c r="B18" s="288" t="s">
        <v>360</v>
      </c>
      <c r="C18" s="288" t="s">
        <v>359</v>
      </c>
      <c r="D18" s="293" t="s">
        <v>358</v>
      </c>
    </row>
    <row r="19" spans="2:7" ht="23.1" customHeight="1">
      <c r="B19" s="288" t="s">
        <v>357</v>
      </c>
      <c r="C19" s="288" t="s">
        <v>356</v>
      </c>
      <c r="D19" s="293" t="s">
        <v>355</v>
      </c>
    </row>
    <row r="20" spans="2:7" ht="23.1" customHeight="1">
      <c r="B20" s="288" t="s">
        <v>354</v>
      </c>
      <c r="C20" s="288" t="s">
        <v>353</v>
      </c>
      <c r="D20" s="293" t="s">
        <v>352</v>
      </c>
    </row>
    <row r="21" spans="2:7" ht="23.1" customHeight="1">
      <c r="B21" s="288" t="s">
        <v>351</v>
      </c>
      <c r="C21" s="288" t="s">
        <v>350</v>
      </c>
      <c r="D21" s="293" t="s">
        <v>349</v>
      </c>
    </row>
    <row r="22" spans="2:7" ht="23.1" customHeight="1">
      <c r="B22" s="288" t="s">
        <v>348</v>
      </c>
      <c r="C22" s="288" t="s">
        <v>347</v>
      </c>
      <c r="D22" s="293" t="s">
        <v>346</v>
      </c>
      <c r="G22" s="294"/>
    </row>
    <row r="23" spans="2:7" ht="23.1" customHeight="1">
      <c r="B23" s="288" t="s">
        <v>345</v>
      </c>
      <c r="C23" s="288" t="s">
        <v>344</v>
      </c>
      <c r="D23" s="293" t="s">
        <v>343</v>
      </c>
    </row>
    <row r="25" spans="2:7">
      <c r="B25" s="738" t="s">
        <v>342</v>
      </c>
      <c r="C25" s="738"/>
      <c r="D25" s="738"/>
      <c r="E25" s="292"/>
    </row>
    <row r="26" spans="2:7" s="291" customFormat="1" ht="16.5">
      <c r="B26" s="738" t="s">
        <v>341</v>
      </c>
      <c r="C26" s="738"/>
      <c r="D26" s="738"/>
      <c r="E26" s="738"/>
    </row>
    <row r="27" spans="2:7">
      <c r="B27" s="739"/>
      <c r="C27" s="739"/>
    </row>
    <row r="28" spans="2:7">
      <c r="B28" s="738" t="s">
        <v>402</v>
      </c>
      <c r="C28" s="738"/>
      <c r="D28" s="738"/>
    </row>
    <row r="29" spans="2:7">
      <c r="B29" s="290" t="s">
        <v>340</v>
      </c>
      <c r="C29" s="288" t="s">
        <v>331</v>
      </c>
      <c r="D29" s="288" t="s">
        <v>339</v>
      </c>
    </row>
    <row r="30" spans="2:7">
      <c r="B30" s="289" t="s">
        <v>338</v>
      </c>
      <c r="C30" s="288" t="s">
        <v>331</v>
      </c>
      <c r="D30" s="288" t="s">
        <v>337</v>
      </c>
    </row>
    <row r="31" spans="2:7">
      <c r="B31" s="288" t="s">
        <v>336</v>
      </c>
      <c r="C31" s="288" t="s">
        <v>331</v>
      </c>
      <c r="D31" s="288" t="s">
        <v>335</v>
      </c>
    </row>
    <row r="32" spans="2:7">
      <c r="B32" s="288" t="s">
        <v>334</v>
      </c>
      <c r="C32" s="288" t="s">
        <v>331</v>
      </c>
      <c r="D32" s="288" t="s">
        <v>333</v>
      </c>
    </row>
    <row r="33" spans="2:4">
      <c r="B33" s="288" t="s">
        <v>332</v>
      </c>
      <c r="C33" s="288" t="s">
        <v>331</v>
      </c>
      <c r="D33" s="288" t="s">
        <v>330</v>
      </c>
    </row>
  </sheetData>
  <mergeCells count="6">
    <mergeCell ref="B2:D2"/>
    <mergeCell ref="B3:D3"/>
    <mergeCell ref="B28:D28"/>
    <mergeCell ref="B25:D25"/>
    <mergeCell ref="B27:C27"/>
    <mergeCell ref="B26:E26"/>
  </mergeCells>
  <phoneticPr fontId="1" type="noConversion"/>
  <pageMargins left="0.92" right="0.75" top="1" bottom="1" header="0.5" footer="0.5"/>
  <pageSetup paperSize="9" orientation="portrait" horizontalDpi="1200" verticalDpi="12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42"/>
  <sheetViews>
    <sheetView topLeftCell="B4" workbookViewId="0">
      <selection activeCell="I11" sqref="I11"/>
    </sheetView>
  </sheetViews>
  <sheetFormatPr defaultRowHeight="13.5"/>
  <cols>
    <col min="1" max="1" width="8.5" style="538" customWidth="1"/>
    <col min="2" max="2" width="7.5" style="538" customWidth="1"/>
    <col min="3" max="3" width="14" style="538" customWidth="1"/>
    <col min="4" max="4" width="28" style="538" customWidth="1"/>
    <col min="5" max="5" width="7.5" style="538" customWidth="1"/>
    <col min="6" max="6" width="5.75" style="538" customWidth="1"/>
    <col min="7" max="7" width="13" style="538" customWidth="1"/>
    <col min="8" max="16384" width="9" style="538"/>
  </cols>
  <sheetData>
    <row r="1" spans="1:10" ht="14.25" thickBot="1">
      <c r="A1" s="582" t="s">
        <v>1657</v>
      </c>
      <c r="B1" s="582" t="s">
        <v>1656</v>
      </c>
      <c r="C1" s="582" t="s">
        <v>1655</v>
      </c>
      <c r="D1" s="582" t="s">
        <v>1654</v>
      </c>
      <c r="E1" s="582" t="s">
        <v>1609</v>
      </c>
      <c r="F1" s="582" t="s">
        <v>1653</v>
      </c>
      <c r="G1" s="582" t="s">
        <v>1652</v>
      </c>
      <c r="H1" s="582" t="s">
        <v>1651</v>
      </c>
    </row>
    <row r="2" spans="1:10" ht="14.25" thickTop="1">
      <c r="A2" s="579" t="s">
        <v>1650</v>
      </c>
      <c r="B2" s="579" t="s">
        <v>1649</v>
      </c>
      <c r="C2" s="581">
        <v>6202031005733</v>
      </c>
      <c r="D2" s="580" t="s">
        <v>825</v>
      </c>
      <c r="E2" s="579" t="s">
        <v>826</v>
      </c>
      <c r="F2" s="579" t="s">
        <v>827</v>
      </c>
      <c r="G2" s="578">
        <v>35335</v>
      </c>
    </row>
    <row r="3" spans="1:10">
      <c r="A3" s="579" t="s">
        <v>839</v>
      </c>
      <c r="B3" s="579" t="s">
        <v>1648</v>
      </c>
      <c r="C3" s="581">
        <v>5609032009775</v>
      </c>
      <c r="D3" s="580" t="s">
        <v>1647</v>
      </c>
      <c r="E3" s="579" t="s">
        <v>840</v>
      </c>
      <c r="F3" s="579" t="s">
        <v>827</v>
      </c>
      <c r="G3" s="578">
        <v>37376</v>
      </c>
    </row>
    <row r="4" spans="1:10">
      <c r="A4" s="579" t="s">
        <v>841</v>
      </c>
      <c r="B4" s="579" t="s">
        <v>1646</v>
      </c>
      <c r="C4" s="581">
        <v>7303251002605</v>
      </c>
      <c r="D4" s="580" t="s">
        <v>842</v>
      </c>
      <c r="E4" s="579" t="s">
        <v>826</v>
      </c>
      <c r="F4" s="579" t="s">
        <v>843</v>
      </c>
      <c r="G4" s="578">
        <v>34413</v>
      </c>
    </row>
    <row r="5" spans="1:10">
      <c r="A5" s="579" t="s">
        <v>844</v>
      </c>
      <c r="B5" s="579" t="s">
        <v>1645</v>
      </c>
      <c r="C5" s="581">
        <v>6207021003034</v>
      </c>
      <c r="D5" s="580" t="s">
        <v>1644</v>
      </c>
      <c r="E5" s="579" t="s">
        <v>845</v>
      </c>
      <c r="F5" s="579" t="s">
        <v>827</v>
      </c>
      <c r="G5" s="578">
        <v>34667</v>
      </c>
    </row>
    <row r="6" spans="1:10">
      <c r="A6" s="579" t="s">
        <v>846</v>
      </c>
      <c r="B6" s="579" t="s">
        <v>1643</v>
      </c>
      <c r="C6" s="581">
        <v>5902261005856</v>
      </c>
      <c r="D6" s="580" t="s">
        <v>847</v>
      </c>
      <c r="E6" s="579" t="s">
        <v>845</v>
      </c>
      <c r="F6" s="579" t="s">
        <v>848</v>
      </c>
      <c r="G6" s="578">
        <v>37133</v>
      </c>
    </row>
    <row r="7" spans="1:10">
      <c r="A7" s="579" t="s">
        <v>849</v>
      </c>
      <c r="B7" s="579" t="s">
        <v>1642</v>
      </c>
      <c r="C7" s="581">
        <v>6602082006000</v>
      </c>
      <c r="D7" s="580" t="s">
        <v>1641</v>
      </c>
      <c r="E7" s="579" t="s">
        <v>845</v>
      </c>
      <c r="F7" s="579" t="s">
        <v>827</v>
      </c>
      <c r="G7" s="578">
        <v>36687</v>
      </c>
    </row>
    <row r="8" spans="1:10">
      <c r="A8" s="579" t="s">
        <v>850</v>
      </c>
      <c r="B8" s="579" t="s">
        <v>1640</v>
      </c>
      <c r="C8" s="581">
        <v>6902091004056</v>
      </c>
      <c r="D8" s="580" t="s">
        <v>1639</v>
      </c>
      <c r="E8" s="579" t="s">
        <v>851</v>
      </c>
      <c r="F8" s="579" t="s">
        <v>843</v>
      </c>
      <c r="G8" s="578">
        <v>37769</v>
      </c>
    </row>
    <row r="9" spans="1:10">
      <c r="A9" s="579" t="s">
        <v>852</v>
      </c>
      <c r="B9" s="579" t="s">
        <v>1638</v>
      </c>
      <c r="C9" s="581">
        <v>5605311004812</v>
      </c>
      <c r="D9" s="580" t="s">
        <v>1637</v>
      </c>
      <c r="E9" s="579" t="s">
        <v>58</v>
      </c>
      <c r="F9" s="579" t="s">
        <v>848</v>
      </c>
      <c r="G9" s="578">
        <v>36942</v>
      </c>
    </row>
    <row r="10" spans="1:10">
      <c r="A10" s="579" t="s">
        <v>853</v>
      </c>
      <c r="B10" s="579" t="s">
        <v>1636</v>
      </c>
      <c r="C10" s="581">
        <v>5604111002318</v>
      </c>
      <c r="D10" s="580" t="s">
        <v>1635</v>
      </c>
      <c r="E10" s="579" t="s">
        <v>58</v>
      </c>
      <c r="F10" s="579" t="s">
        <v>848</v>
      </c>
      <c r="G10" s="578">
        <v>33496</v>
      </c>
    </row>
    <row r="11" spans="1:10">
      <c r="A11" s="579" t="s">
        <v>854</v>
      </c>
      <c r="B11" s="579" t="s">
        <v>1634</v>
      </c>
      <c r="C11" s="581">
        <v>6808062003951</v>
      </c>
      <c r="D11" s="580" t="s">
        <v>855</v>
      </c>
      <c r="E11" s="579" t="s">
        <v>845</v>
      </c>
      <c r="F11" s="579" t="s">
        <v>856</v>
      </c>
      <c r="G11" s="578">
        <v>34371</v>
      </c>
    </row>
    <row r="12" spans="1:10">
      <c r="A12" s="579" t="s">
        <v>857</v>
      </c>
      <c r="B12" s="579" t="s">
        <v>1633</v>
      </c>
      <c r="C12" s="581">
        <v>5807152004349</v>
      </c>
      <c r="D12" s="580" t="s">
        <v>1632</v>
      </c>
      <c r="E12" s="579" t="s">
        <v>826</v>
      </c>
      <c r="F12" s="579" t="s">
        <v>858</v>
      </c>
      <c r="G12" s="578">
        <v>36633</v>
      </c>
    </row>
    <row r="13" spans="1:10">
      <c r="A13" s="579" t="s">
        <v>859</v>
      </c>
      <c r="B13" s="579" t="s">
        <v>1631</v>
      </c>
      <c r="C13" s="581">
        <v>6810282004638</v>
      </c>
      <c r="D13" s="580" t="s">
        <v>1630</v>
      </c>
      <c r="E13" s="579" t="s">
        <v>851</v>
      </c>
      <c r="F13" s="579" t="s">
        <v>843</v>
      </c>
      <c r="G13" s="578">
        <v>35163</v>
      </c>
    </row>
    <row r="14" spans="1:10">
      <c r="A14" s="579" t="s">
        <v>860</v>
      </c>
      <c r="B14" s="579" t="s">
        <v>1629</v>
      </c>
      <c r="C14" s="581">
        <v>6110151006025</v>
      </c>
      <c r="D14" s="580" t="s">
        <v>1628</v>
      </c>
      <c r="E14" s="579" t="s">
        <v>58</v>
      </c>
      <c r="F14" s="579" t="s">
        <v>843</v>
      </c>
      <c r="G14" s="578">
        <v>37359</v>
      </c>
    </row>
    <row r="15" spans="1:10">
      <c r="A15" s="579" t="s">
        <v>861</v>
      </c>
      <c r="B15" s="579" t="s">
        <v>1627</v>
      </c>
      <c r="C15" s="581">
        <v>7403081006396</v>
      </c>
      <c r="D15" s="580" t="s">
        <v>855</v>
      </c>
      <c r="E15" s="579" t="s">
        <v>845</v>
      </c>
      <c r="F15" s="579" t="s">
        <v>856</v>
      </c>
      <c r="G15" s="578">
        <v>32883</v>
      </c>
    </row>
    <row r="16" spans="1:10">
      <c r="A16" s="579" t="s">
        <v>862</v>
      </c>
      <c r="B16" s="579" t="s">
        <v>1626</v>
      </c>
      <c r="C16" s="581">
        <v>7207072008872</v>
      </c>
      <c r="D16" s="580" t="s">
        <v>1625</v>
      </c>
      <c r="E16" s="579" t="s">
        <v>851</v>
      </c>
      <c r="F16" s="579" t="s">
        <v>848</v>
      </c>
      <c r="G16" s="578">
        <v>32923</v>
      </c>
    </row>
    <row r="17" spans="1:7">
      <c r="A17" s="579" t="s">
        <v>863</v>
      </c>
      <c r="B17" s="579" t="s">
        <v>1624</v>
      </c>
      <c r="C17" s="581">
        <v>6202232008900</v>
      </c>
      <c r="D17" s="580" t="s">
        <v>1623</v>
      </c>
      <c r="E17" s="579" t="s">
        <v>840</v>
      </c>
      <c r="F17" s="579" t="s">
        <v>858</v>
      </c>
      <c r="G17" s="578">
        <v>34233</v>
      </c>
    </row>
    <row r="18" spans="1:7">
      <c r="A18" s="579" t="s">
        <v>864</v>
      </c>
      <c r="B18" s="579" t="s">
        <v>1622</v>
      </c>
      <c r="C18" s="581">
        <v>5401052007385</v>
      </c>
      <c r="D18" s="580" t="s">
        <v>865</v>
      </c>
      <c r="E18" s="579" t="s">
        <v>58</v>
      </c>
      <c r="F18" s="579" t="s">
        <v>848</v>
      </c>
      <c r="G18" s="578">
        <v>35302</v>
      </c>
    </row>
    <row r="19" spans="1:7">
      <c r="A19" s="579" t="s">
        <v>866</v>
      </c>
      <c r="B19" s="579" t="s">
        <v>1621</v>
      </c>
      <c r="C19" s="581">
        <v>5407211006695</v>
      </c>
      <c r="D19" s="580" t="s">
        <v>867</v>
      </c>
      <c r="E19" s="579" t="s">
        <v>840</v>
      </c>
      <c r="F19" s="579" t="s">
        <v>827</v>
      </c>
      <c r="G19" s="578">
        <v>33782</v>
      </c>
    </row>
    <row r="20" spans="1:7">
      <c r="A20" s="579" t="s">
        <v>868</v>
      </c>
      <c r="B20" s="579" t="s">
        <v>1620</v>
      </c>
      <c r="C20" s="581">
        <v>5405102005007</v>
      </c>
      <c r="D20" s="580" t="s">
        <v>1619</v>
      </c>
      <c r="E20" s="579" t="s">
        <v>826</v>
      </c>
      <c r="F20" s="579" t="s">
        <v>843</v>
      </c>
      <c r="G20" s="578">
        <v>36239</v>
      </c>
    </row>
    <row r="21" spans="1:7">
      <c r="A21" s="579" t="s">
        <v>869</v>
      </c>
      <c r="B21" s="579" t="s">
        <v>1618</v>
      </c>
      <c r="C21" s="581">
        <v>7311282006358</v>
      </c>
      <c r="D21" s="580" t="s">
        <v>1617</v>
      </c>
      <c r="E21" s="579" t="s">
        <v>851</v>
      </c>
      <c r="F21" s="579" t="s">
        <v>858</v>
      </c>
      <c r="G21" s="578">
        <v>37745</v>
      </c>
    </row>
    <row r="22" spans="1:7">
      <c r="A22" s="579" t="s">
        <v>870</v>
      </c>
      <c r="B22" s="579" t="s">
        <v>1616</v>
      </c>
      <c r="C22" s="581">
        <v>5607261008604</v>
      </c>
      <c r="D22" s="580" t="s">
        <v>871</v>
      </c>
      <c r="E22" s="579" t="s">
        <v>845</v>
      </c>
      <c r="F22" s="579" t="s">
        <v>856</v>
      </c>
      <c r="G22" s="578">
        <v>32946</v>
      </c>
    </row>
    <row r="23" spans="1:7">
      <c r="A23" s="579" t="s">
        <v>872</v>
      </c>
      <c r="B23" s="579" t="s">
        <v>1615</v>
      </c>
      <c r="C23" s="581">
        <v>6408161007304</v>
      </c>
      <c r="D23" s="580" t="s">
        <v>1614</v>
      </c>
      <c r="E23" s="579" t="s">
        <v>840</v>
      </c>
      <c r="F23" s="579" t="s">
        <v>827</v>
      </c>
      <c r="G23" s="578">
        <v>35221</v>
      </c>
    </row>
    <row r="24" spans="1:7">
      <c r="A24" s="579" t="s">
        <v>873</v>
      </c>
      <c r="B24" s="579" t="s">
        <v>1613</v>
      </c>
      <c r="C24" s="581">
        <v>5902112002611</v>
      </c>
      <c r="D24" s="580" t="s">
        <v>874</v>
      </c>
      <c r="E24" s="579" t="s">
        <v>845</v>
      </c>
      <c r="F24" s="579" t="s">
        <v>858</v>
      </c>
      <c r="G24" s="578">
        <v>34641</v>
      </c>
    </row>
    <row r="25" spans="1:7">
      <c r="A25" s="579" t="s">
        <v>875</v>
      </c>
      <c r="B25" s="579" t="s">
        <v>1612</v>
      </c>
      <c r="C25" s="581">
        <v>6201112005622</v>
      </c>
      <c r="D25" s="580" t="s">
        <v>876</v>
      </c>
      <c r="E25" s="579" t="s">
        <v>845</v>
      </c>
      <c r="F25" s="579" t="s">
        <v>858</v>
      </c>
      <c r="G25" s="578">
        <v>35829</v>
      </c>
    </row>
    <row r="26" spans="1:7">
      <c r="A26" s="579" t="s">
        <v>877</v>
      </c>
      <c r="B26" s="579" t="s">
        <v>1611</v>
      </c>
      <c r="C26" s="581">
        <v>6409041003139</v>
      </c>
      <c r="D26" s="580" t="s">
        <v>1610</v>
      </c>
      <c r="E26" s="579" t="s">
        <v>845</v>
      </c>
      <c r="F26" s="579" t="s">
        <v>827</v>
      </c>
      <c r="G26" s="578">
        <v>34299</v>
      </c>
    </row>
    <row r="27" spans="1:7">
      <c r="A27" s="579"/>
    </row>
    <row r="28" spans="1:7">
      <c r="A28" s="579"/>
      <c r="B28" s="538" t="s">
        <v>1609</v>
      </c>
      <c r="C28" s="538" t="s">
        <v>1608</v>
      </c>
      <c r="D28" s="538" t="s">
        <v>1607</v>
      </c>
    </row>
    <row r="29" spans="1:7">
      <c r="A29" s="579"/>
      <c r="E29" s="579"/>
      <c r="F29" s="579"/>
    </row>
    <row r="30" spans="1:7">
      <c r="A30" s="579"/>
      <c r="E30" s="579"/>
      <c r="F30" s="579"/>
    </row>
    <row r="31" spans="1:7">
      <c r="F31" s="579"/>
    </row>
    <row r="35" spans="1:7">
      <c r="A35" s="579"/>
      <c r="B35" s="579"/>
      <c r="C35" s="581"/>
      <c r="D35" s="580"/>
      <c r="E35" s="579"/>
      <c r="F35" s="579"/>
      <c r="G35" s="578"/>
    </row>
    <row r="36" spans="1:7">
      <c r="A36" s="579"/>
      <c r="B36" s="579"/>
      <c r="C36" s="581"/>
      <c r="D36" s="580"/>
      <c r="E36" s="579"/>
      <c r="F36" s="579"/>
      <c r="G36" s="578"/>
    </row>
    <row r="37" spans="1:7">
      <c r="A37" s="579"/>
      <c r="B37" s="579"/>
      <c r="C37" s="581"/>
      <c r="D37" s="580"/>
      <c r="E37" s="579"/>
      <c r="F37" s="579"/>
      <c r="G37" s="578"/>
    </row>
    <row r="38" spans="1:7">
      <c r="A38" s="579"/>
      <c r="B38" s="579"/>
      <c r="C38" s="581"/>
      <c r="D38" s="580"/>
      <c r="E38" s="579"/>
      <c r="F38" s="579"/>
      <c r="G38" s="578"/>
    </row>
    <row r="39" spans="1:7">
      <c r="A39" s="579"/>
      <c r="B39" s="579"/>
      <c r="C39" s="581"/>
      <c r="D39" s="580"/>
      <c r="E39" s="579"/>
      <c r="F39" s="579"/>
      <c r="G39" s="578"/>
    </row>
    <row r="40" spans="1:7">
      <c r="A40" s="579"/>
      <c r="B40" s="579"/>
      <c r="C40" s="581"/>
      <c r="D40" s="580"/>
      <c r="E40" s="579"/>
      <c r="F40" s="579"/>
      <c r="G40" s="578"/>
    </row>
    <row r="41" spans="1:7">
      <c r="A41" s="579"/>
      <c r="B41" s="579"/>
      <c r="C41" s="581"/>
      <c r="D41" s="580"/>
      <c r="E41" s="579"/>
      <c r="F41" s="579"/>
      <c r="G41" s="578"/>
    </row>
    <row r="42" spans="1:7">
      <c r="A42" s="579"/>
      <c r="B42" s="579"/>
      <c r="C42" s="581"/>
      <c r="D42" s="580"/>
      <c r="E42" s="579"/>
      <c r="F42" s="579"/>
      <c r="G42" s="578"/>
    </row>
  </sheetData>
  <phoneticPr fontId="1" type="noConversion"/>
  <dataValidations count="2">
    <dataValidation type="custom" imeMode="halfAlpha" allowBlank="1" showInputMessage="1" showErrorMessage="1" sqref="A33:A51" xr:uid="{00000000-0002-0000-2700-000000000000}">
      <formula1>COUNTIF(A:A,A33)&lt;2</formula1>
    </dataValidation>
    <dataValidation imeMode="halfAlpha" allowBlank="1" showInputMessage="1" showErrorMessage="1" sqref="A2:A32" xr:uid="{00000000-0002-0000-2700-000001000000}"/>
  </dataValidations>
  <pageMargins left="0.75" right="0.75" top="1" bottom="1" header="0.5" footer="0.5"/>
  <headerFooter alignWithMargins="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32"/>
  <sheetViews>
    <sheetView workbookViewId="0">
      <selection activeCell="Q18" sqref="Q18"/>
    </sheetView>
  </sheetViews>
  <sheetFormatPr defaultRowHeight="13.5"/>
  <cols>
    <col min="1" max="1" width="9.625" style="406" customWidth="1"/>
    <col min="2" max="5" width="8.5" style="406" customWidth="1"/>
    <col min="6" max="8" width="4" style="406" customWidth="1"/>
    <col min="9" max="11" width="9" style="406"/>
    <col min="12" max="12" width="3.625" style="406" customWidth="1"/>
    <col min="13" max="13" width="11.625" style="406" customWidth="1"/>
    <col min="14" max="16384" width="9" style="406"/>
  </cols>
  <sheetData>
    <row r="1" spans="1:28" ht="11.25" customHeight="1"/>
    <row r="2" spans="1:28" ht="20.25">
      <c r="A2" s="407" t="s">
        <v>783</v>
      </c>
      <c r="B2"/>
      <c r="C2"/>
      <c r="D2"/>
      <c r="E2"/>
      <c r="F2"/>
      <c r="G2"/>
      <c r="I2" s="833" t="s">
        <v>812</v>
      </c>
      <c r="J2" s="833"/>
      <c r="K2" s="833"/>
      <c r="T2" s="831" t="s">
        <v>766</v>
      </c>
      <c r="U2" s="831"/>
      <c r="V2" s="831"/>
      <c r="W2" s="410"/>
      <c r="X2" s="411"/>
      <c r="Y2" s="411"/>
      <c r="Z2" s="411"/>
      <c r="AA2" s="411"/>
      <c r="AB2" s="411"/>
    </row>
    <row r="3" spans="1:28" ht="16.5">
      <c r="A3"/>
      <c r="B3"/>
      <c r="C3"/>
      <c r="D3"/>
      <c r="E3"/>
      <c r="F3"/>
      <c r="G3"/>
      <c r="H3"/>
      <c r="I3" s="412" t="s">
        <v>767</v>
      </c>
      <c r="J3" s="412" t="s">
        <v>768</v>
      </c>
      <c r="K3" s="412" t="s">
        <v>769</v>
      </c>
      <c r="L3" s="410"/>
      <c r="M3" s="411"/>
      <c r="N3" s="411"/>
      <c r="O3" s="411"/>
      <c r="P3" s="411"/>
      <c r="Q3" s="411"/>
    </row>
    <row r="4" spans="1:28" ht="16.5">
      <c r="A4" s="408"/>
      <c r="B4" s="408" t="s">
        <v>785</v>
      </c>
      <c r="C4" s="408" t="s">
        <v>786</v>
      </c>
      <c r="D4" s="408" t="s">
        <v>787</v>
      </c>
      <c r="E4" s="408" t="s">
        <v>788</v>
      </c>
      <c r="F4"/>
      <c r="G4"/>
      <c r="H4"/>
      <c r="I4" s="413" t="s">
        <v>796</v>
      </c>
      <c r="J4" s="414">
        <v>9</v>
      </c>
      <c r="K4" s="414">
        <v>15</v>
      </c>
      <c r="L4" s="415"/>
      <c r="M4" s="411"/>
      <c r="N4" s="411"/>
      <c r="O4" s="411"/>
      <c r="P4" s="411"/>
      <c r="Q4" s="411"/>
    </row>
    <row r="5" spans="1:28" ht="16.5">
      <c r="A5" s="408" t="s">
        <v>6</v>
      </c>
      <c r="B5" s="409">
        <v>3000</v>
      </c>
      <c r="C5" s="409">
        <v>3500</v>
      </c>
      <c r="D5" s="409">
        <v>4500</v>
      </c>
      <c r="E5" s="409">
        <v>3000</v>
      </c>
      <c r="F5"/>
      <c r="G5"/>
      <c r="H5"/>
      <c r="I5" s="413" t="s">
        <v>770</v>
      </c>
      <c r="J5" s="414">
        <v>5</v>
      </c>
      <c r="K5" s="414">
        <v>10</v>
      </c>
      <c r="L5" s="415"/>
      <c r="M5" s="411"/>
      <c r="N5" s="411"/>
      <c r="O5" s="411"/>
      <c r="P5" s="411"/>
      <c r="Q5" s="411"/>
    </row>
    <row r="6" spans="1:28" ht="16.5">
      <c r="A6" s="408" t="s">
        <v>8</v>
      </c>
      <c r="B6" s="409">
        <v>4000</v>
      </c>
      <c r="C6" s="409">
        <v>3000</v>
      </c>
      <c r="D6" s="409">
        <v>4600</v>
      </c>
      <c r="E6" s="409">
        <v>5000</v>
      </c>
      <c r="F6"/>
      <c r="G6"/>
      <c r="H6"/>
      <c r="I6" s="413" t="s">
        <v>771</v>
      </c>
      <c r="J6" s="414">
        <v>11</v>
      </c>
      <c r="K6" s="414">
        <v>15</v>
      </c>
      <c r="L6" s="415"/>
      <c r="M6" s="411"/>
      <c r="N6" s="411"/>
      <c r="O6" s="411"/>
      <c r="P6" s="411"/>
      <c r="Q6" s="411"/>
    </row>
    <row r="7" spans="1:28" ht="16.5">
      <c r="A7" s="408" t="s">
        <v>9</v>
      </c>
      <c r="B7" s="409">
        <v>5500</v>
      </c>
      <c r="C7" s="409">
        <v>7000</v>
      </c>
      <c r="D7" s="409">
        <v>7800</v>
      </c>
      <c r="E7" s="409">
        <v>4000</v>
      </c>
      <c r="F7"/>
      <c r="G7"/>
      <c r="H7"/>
      <c r="I7" s="413" t="s">
        <v>772</v>
      </c>
      <c r="J7" s="414">
        <v>14</v>
      </c>
      <c r="K7" s="414">
        <v>14</v>
      </c>
      <c r="L7" s="415"/>
      <c r="M7" s="832" t="s">
        <v>773</v>
      </c>
      <c r="N7" s="832"/>
      <c r="O7" s="832"/>
      <c r="P7" s="411"/>
      <c r="Q7" s="411"/>
    </row>
    <row r="8" spans="1:28" ht="16.5">
      <c r="A8" s="408" t="s">
        <v>10</v>
      </c>
      <c r="B8" s="409">
        <v>3500</v>
      </c>
      <c r="C8" s="409">
        <v>6000</v>
      </c>
      <c r="D8" s="409">
        <v>4000</v>
      </c>
      <c r="E8" s="409">
        <v>5000</v>
      </c>
      <c r="F8"/>
      <c r="G8"/>
      <c r="H8"/>
      <c r="I8" s="413" t="s">
        <v>772</v>
      </c>
      <c r="J8" s="414">
        <v>15</v>
      </c>
      <c r="K8" s="414">
        <v>20</v>
      </c>
      <c r="L8" s="415"/>
      <c r="M8" s="412" t="s">
        <v>790</v>
      </c>
      <c r="N8" s="416" t="s">
        <v>791</v>
      </c>
      <c r="O8" s="416" t="s">
        <v>792</v>
      </c>
      <c r="P8" s="411"/>
      <c r="Q8" s="411"/>
    </row>
    <row r="9" spans="1:28" ht="16.5">
      <c r="A9" s="408" t="s">
        <v>11</v>
      </c>
      <c r="B9" s="409">
        <v>4000</v>
      </c>
      <c r="C9" s="409">
        <v>2000</v>
      </c>
      <c r="D9" s="409">
        <v>6000</v>
      </c>
      <c r="E9" s="409">
        <v>7000</v>
      </c>
      <c r="F9"/>
      <c r="G9"/>
      <c r="H9"/>
      <c r="I9" s="413" t="s">
        <v>771</v>
      </c>
      <c r="J9" s="414">
        <v>17</v>
      </c>
      <c r="K9" s="414">
        <v>23</v>
      </c>
      <c r="L9" s="415"/>
      <c r="M9" s="412" t="s">
        <v>813</v>
      </c>
      <c r="N9" s="421"/>
      <c r="O9" s="421"/>
      <c r="P9" s="411"/>
      <c r="Q9" s="411"/>
    </row>
    <row r="10" spans="1:28" ht="16.5">
      <c r="A10" s="408" t="s">
        <v>4</v>
      </c>
      <c r="B10" s="409">
        <f t="shared" ref="B10:E10" si="0">SUM(B5:B9)</f>
        <v>20000</v>
      </c>
      <c r="C10" s="409">
        <f t="shared" si="0"/>
        <v>21500</v>
      </c>
      <c r="D10" s="409">
        <f t="shared" si="0"/>
        <v>26900</v>
      </c>
      <c r="E10" s="409">
        <f t="shared" si="0"/>
        <v>24000</v>
      </c>
      <c r="F10"/>
      <c r="G10"/>
      <c r="H10"/>
      <c r="I10" s="413" t="s">
        <v>770</v>
      </c>
      <c r="J10" s="414">
        <v>12</v>
      </c>
      <c r="K10" s="414">
        <v>10</v>
      </c>
      <c r="L10" s="415"/>
      <c r="M10" s="417" t="s">
        <v>814</v>
      </c>
      <c r="N10" s="421"/>
      <c r="O10" s="421"/>
      <c r="P10" s="411"/>
      <c r="Q10" s="411"/>
    </row>
    <row r="11" spans="1:28" ht="16.5">
      <c r="A11"/>
      <c r="B11"/>
      <c r="C11"/>
      <c r="D11"/>
      <c r="E11"/>
      <c r="F11"/>
      <c r="G11"/>
      <c r="H11"/>
      <c r="I11" s="413" t="s">
        <v>774</v>
      </c>
      <c r="J11" s="414">
        <v>19</v>
      </c>
      <c r="K11" s="414">
        <v>15</v>
      </c>
      <c r="L11" s="415"/>
      <c r="M11" s="412" t="s">
        <v>795</v>
      </c>
      <c r="N11" s="421"/>
      <c r="O11" s="421"/>
      <c r="P11" s="411"/>
      <c r="Q11" s="411"/>
    </row>
    <row r="12" spans="1:28" ht="20.25">
      <c r="A12" s="407" t="s">
        <v>789</v>
      </c>
      <c r="B12"/>
      <c r="C12"/>
      <c r="D12"/>
      <c r="E12"/>
      <c r="F12"/>
      <c r="G12"/>
      <c r="H12"/>
      <c r="I12" s="413" t="s">
        <v>772</v>
      </c>
      <c r="J12" s="414">
        <v>20</v>
      </c>
      <c r="K12" s="414">
        <v>15</v>
      </c>
      <c r="L12" s="415"/>
      <c r="M12" s="417" t="s">
        <v>815</v>
      </c>
      <c r="N12" s="421"/>
      <c r="O12" s="421"/>
      <c r="P12" s="411"/>
      <c r="Q12" s="411"/>
    </row>
    <row r="13" spans="1:28" ht="16.5">
      <c r="A13"/>
      <c r="B13"/>
      <c r="C13"/>
      <c r="D13"/>
      <c r="E13"/>
      <c r="F13"/>
      <c r="G13"/>
      <c r="H13"/>
      <c r="I13" s="413" t="s">
        <v>771</v>
      </c>
      <c r="J13" s="414">
        <v>21</v>
      </c>
      <c r="K13" s="414">
        <v>16</v>
      </c>
      <c r="L13" s="415"/>
      <c r="M13" s="412" t="s">
        <v>793</v>
      </c>
      <c r="N13" s="420"/>
      <c r="O13" s="420"/>
      <c r="P13" s="411"/>
      <c r="Q13" s="411"/>
    </row>
    <row r="14" spans="1:28" ht="16.5">
      <c r="A14" s="408"/>
      <c r="B14" s="408" t="s">
        <v>785</v>
      </c>
      <c r="C14" s="408" t="s">
        <v>786</v>
      </c>
      <c r="D14" s="408" t="s">
        <v>787</v>
      </c>
      <c r="E14" s="408" t="s">
        <v>788</v>
      </c>
      <c r="F14"/>
      <c r="G14"/>
      <c r="H14"/>
      <c r="I14" s="411"/>
      <c r="J14" s="411"/>
      <c r="K14" s="411"/>
      <c r="L14" s="411"/>
      <c r="M14" s="417" t="s">
        <v>816</v>
      </c>
      <c r="N14" s="420"/>
      <c r="O14" s="420"/>
      <c r="P14" s="411"/>
      <c r="Q14" s="411"/>
    </row>
    <row r="15" spans="1:28" ht="16.5">
      <c r="A15" s="408" t="s">
        <v>6</v>
      </c>
      <c r="B15" s="409">
        <v>3400</v>
      </c>
      <c r="C15" s="409">
        <v>3700</v>
      </c>
      <c r="D15" s="409">
        <v>5000</v>
      </c>
      <c r="E15" s="409">
        <v>4000</v>
      </c>
      <c r="F15"/>
      <c r="G15"/>
      <c r="H15"/>
      <c r="I15" s="831" t="s">
        <v>775</v>
      </c>
      <c r="J15" s="831"/>
      <c r="K15" s="831"/>
      <c r="L15" s="410"/>
      <c r="M15" s="412" t="s">
        <v>794</v>
      </c>
      <c r="N15" s="420"/>
      <c r="O15" s="420"/>
      <c r="P15" s="411"/>
      <c r="Q15" s="411"/>
    </row>
    <row r="16" spans="1:28" ht="16.5">
      <c r="A16" s="408" t="s">
        <v>8</v>
      </c>
      <c r="B16" s="409">
        <v>2000</v>
      </c>
      <c r="C16" s="409">
        <v>3000</v>
      </c>
      <c r="D16" s="409">
        <v>4600</v>
      </c>
      <c r="E16" s="409">
        <v>6000</v>
      </c>
      <c r="F16"/>
      <c r="G16"/>
      <c r="H16"/>
      <c r="I16" s="412" t="s">
        <v>767</v>
      </c>
      <c r="J16" s="412" t="s">
        <v>768</v>
      </c>
      <c r="K16" s="412" t="s">
        <v>769</v>
      </c>
      <c r="L16" s="410"/>
      <c r="M16" s="417" t="s">
        <v>817</v>
      </c>
      <c r="N16" s="420"/>
      <c r="O16" s="420"/>
      <c r="P16" s="411"/>
      <c r="Q16" s="411"/>
    </row>
    <row r="17" spans="1:17" ht="16.5">
      <c r="A17" s="408" t="s">
        <v>9</v>
      </c>
      <c r="B17" s="409">
        <v>5000</v>
      </c>
      <c r="C17" s="409">
        <v>7000</v>
      </c>
      <c r="D17" s="409">
        <v>7800</v>
      </c>
      <c r="E17" s="409">
        <v>5000</v>
      </c>
      <c r="F17"/>
      <c r="G17"/>
      <c r="H17"/>
      <c r="I17" s="413" t="s">
        <v>796</v>
      </c>
      <c r="J17" s="414">
        <v>13</v>
      </c>
      <c r="K17" s="414">
        <v>10</v>
      </c>
      <c r="L17" s="415"/>
      <c r="M17" s="411"/>
      <c r="N17" s="411"/>
      <c r="O17" s="411"/>
      <c r="P17" s="411"/>
      <c r="Q17" s="411"/>
    </row>
    <row r="18" spans="1:17" ht="16.5">
      <c r="A18" s="408" t="s">
        <v>10</v>
      </c>
      <c r="B18" s="409">
        <v>4000</v>
      </c>
      <c r="C18" s="409">
        <v>4000</v>
      </c>
      <c r="D18" s="409">
        <v>4000</v>
      </c>
      <c r="E18" s="409">
        <v>5000</v>
      </c>
      <c r="F18"/>
      <c r="G18"/>
      <c r="H18"/>
      <c r="I18" s="413" t="s">
        <v>771</v>
      </c>
      <c r="J18" s="414">
        <v>9</v>
      </c>
      <c r="K18" s="414">
        <v>7</v>
      </c>
      <c r="L18" s="415"/>
      <c r="M18" s="411"/>
      <c r="N18" s="411"/>
      <c r="O18" s="411"/>
      <c r="P18" s="411"/>
      <c r="Q18" s="411"/>
    </row>
    <row r="19" spans="1:17" ht="16.5">
      <c r="A19" s="408" t="s">
        <v>11</v>
      </c>
      <c r="B19" s="409">
        <v>5000</v>
      </c>
      <c r="C19" s="409">
        <v>3000</v>
      </c>
      <c r="D19" s="409">
        <v>6000</v>
      </c>
      <c r="E19" s="409">
        <v>7000</v>
      </c>
      <c r="F19"/>
      <c r="G19"/>
      <c r="H19"/>
      <c r="I19" s="413" t="s">
        <v>772</v>
      </c>
      <c r="J19" s="414">
        <v>23</v>
      </c>
      <c r="K19" s="414">
        <v>25</v>
      </c>
      <c r="L19" s="415"/>
      <c r="M19" s="411"/>
      <c r="N19" s="411"/>
      <c r="O19" s="411"/>
      <c r="P19" s="411"/>
      <c r="Q19" s="411"/>
    </row>
    <row r="20" spans="1:17" ht="16.5">
      <c r="A20" s="408" t="s">
        <v>4</v>
      </c>
      <c r="B20" s="409">
        <f t="shared" ref="B20:E20" si="1">SUM(B15:B19)</f>
        <v>19400</v>
      </c>
      <c r="C20" s="409">
        <f t="shared" si="1"/>
        <v>20700</v>
      </c>
      <c r="D20" s="409">
        <f t="shared" si="1"/>
        <v>27400</v>
      </c>
      <c r="E20" s="409">
        <f t="shared" si="1"/>
        <v>27000</v>
      </c>
      <c r="F20"/>
      <c r="G20"/>
      <c r="H20"/>
      <c r="I20" s="413" t="s">
        <v>770</v>
      </c>
      <c r="J20" s="414">
        <v>19</v>
      </c>
      <c r="K20" s="414">
        <v>20</v>
      </c>
      <c r="L20" s="415"/>
      <c r="M20" s="411"/>
      <c r="N20" s="411"/>
      <c r="O20" s="411"/>
      <c r="P20" s="411"/>
      <c r="Q20" s="411"/>
    </row>
    <row r="21" spans="1:17" ht="16.5">
      <c r="A21"/>
      <c r="B21"/>
      <c r="C21"/>
      <c r="D21"/>
      <c r="E21"/>
      <c r="F21"/>
      <c r="G21"/>
      <c r="H21"/>
      <c r="I21" s="413" t="s">
        <v>774</v>
      </c>
      <c r="J21" s="414">
        <v>13</v>
      </c>
      <c r="K21" s="414">
        <v>15</v>
      </c>
      <c r="L21" s="415"/>
      <c r="M21" s="411"/>
      <c r="N21" s="411"/>
      <c r="O21" s="411"/>
      <c r="P21" s="411"/>
      <c r="Q21" s="411"/>
    </row>
    <row r="22" spans="1:17" ht="20.25">
      <c r="A22" s="407" t="s">
        <v>784</v>
      </c>
      <c r="B22"/>
      <c r="C22"/>
      <c r="D22"/>
      <c r="E22"/>
      <c r="F22"/>
      <c r="G22"/>
      <c r="H22"/>
      <c r="I22" s="413" t="s">
        <v>770</v>
      </c>
      <c r="J22" s="414">
        <v>8</v>
      </c>
      <c r="K22" s="414">
        <v>10</v>
      </c>
      <c r="L22" s="415"/>
      <c r="M22" s="411"/>
      <c r="N22" s="411"/>
      <c r="O22" s="411"/>
      <c r="P22" s="411"/>
      <c r="Q22" s="411"/>
    </row>
    <row r="23" spans="1:17" ht="16.5">
      <c r="I23" s="413" t="s">
        <v>771</v>
      </c>
      <c r="J23" s="414">
        <v>14</v>
      </c>
      <c r="K23" s="414">
        <v>15</v>
      </c>
      <c r="L23" s="415"/>
      <c r="M23" s="411"/>
      <c r="N23" s="411"/>
      <c r="O23" s="411"/>
      <c r="P23" s="411"/>
      <c r="Q23" s="411"/>
    </row>
    <row r="24" spans="1:17" ht="16.5">
      <c r="I24" s="413" t="s">
        <v>772</v>
      </c>
      <c r="J24" s="414">
        <v>9</v>
      </c>
      <c r="K24" s="414">
        <v>15</v>
      </c>
      <c r="L24" s="415"/>
      <c r="M24" s="411"/>
      <c r="N24" s="411"/>
      <c r="O24" s="411"/>
      <c r="P24" s="411"/>
      <c r="Q24" s="411"/>
    </row>
    <row r="25" spans="1:17" ht="16.5">
      <c r="I25" s="413" t="s">
        <v>770</v>
      </c>
      <c r="J25" s="414">
        <v>12</v>
      </c>
      <c r="K25" s="414">
        <v>15</v>
      </c>
      <c r="L25" s="415"/>
      <c r="M25" s="411"/>
      <c r="N25" s="411"/>
      <c r="O25" s="411"/>
      <c r="P25" s="411"/>
      <c r="Q25" s="411"/>
    </row>
    <row r="26" spans="1:17" ht="16.5">
      <c r="I26" s="413" t="s">
        <v>771</v>
      </c>
      <c r="J26" s="414">
        <v>19</v>
      </c>
      <c r="K26" s="414">
        <v>25</v>
      </c>
      <c r="L26" s="415"/>
      <c r="M26" s="411"/>
      <c r="N26" s="411"/>
      <c r="O26" s="411"/>
      <c r="P26" s="411"/>
      <c r="Q26" s="411"/>
    </row>
    <row r="27" spans="1:17" ht="16.5">
      <c r="I27" s="413" t="s">
        <v>774</v>
      </c>
      <c r="J27" s="414">
        <v>24</v>
      </c>
      <c r="K27" s="414">
        <v>30</v>
      </c>
      <c r="L27" s="415"/>
      <c r="M27" s="411"/>
      <c r="N27" s="411"/>
      <c r="O27" s="411"/>
      <c r="P27" s="411"/>
      <c r="Q27" s="411"/>
    </row>
    <row r="28" spans="1:17" ht="16.5">
      <c r="I28" s="413" t="s">
        <v>772</v>
      </c>
      <c r="J28" s="414">
        <v>21</v>
      </c>
      <c r="K28" s="414">
        <v>29</v>
      </c>
      <c r="L28" s="415"/>
      <c r="M28" s="411"/>
      <c r="N28" s="411"/>
      <c r="O28" s="411"/>
      <c r="P28" s="411"/>
      <c r="Q28" s="411"/>
    </row>
    <row r="29" spans="1:17" ht="16.5">
      <c r="I29" s="411"/>
      <c r="J29" s="411"/>
      <c r="K29" s="411"/>
      <c r="L29" s="411"/>
      <c r="M29" s="411"/>
      <c r="N29" s="411"/>
      <c r="O29" s="411"/>
      <c r="P29" s="411"/>
      <c r="Q29" s="411"/>
    </row>
    <row r="30" spans="1:17" ht="16.5">
      <c r="I30" s="411"/>
      <c r="J30" s="411"/>
      <c r="K30" s="411"/>
      <c r="L30" s="411"/>
      <c r="M30" s="411"/>
      <c r="N30" s="411"/>
      <c r="O30" s="411"/>
      <c r="P30" s="411"/>
      <c r="Q30" s="411"/>
    </row>
    <row r="31" spans="1:17" ht="16.5">
      <c r="I31" s="411"/>
      <c r="J31" s="411"/>
      <c r="K31" s="411"/>
      <c r="L31" s="411"/>
      <c r="M31" s="411"/>
      <c r="N31" s="411"/>
      <c r="O31" s="411"/>
      <c r="P31" s="411"/>
      <c r="Q31" s="411"/>
    </row>
    <row r="32" spans="1:17" ht="16.5">
      <c r="I32" s="411"/>
      <c r="J32" s="411"/>
      <c r="K32" s="411"/>
      <c r="L32" s="411"/>
      <c r="M32" s="411"/>
      <c r="N32" s="411"/>
      <c r="O32" s="411"/>
      <c r="P32" s="411"/>
      <c r="Q32" s="411"/>
    </row>
  </sheetData>
  <dataConsolidate topLabels="1"/>
  <mergeCells count="4">
    <mergeCell ref="T2:V2"/>
    <mergeCell ref="M7:O7"/>
    <mergeCell ref="I15:K15"/>
    <mergeCell ref="I2:K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28"/>
  <sheetViews>
    <sheetView zoomScaleNormal="100" workbookViewId="0">
      <selection activeCell="M31" sqref="M31"/>
    </sheetView>
  </sheetViews>
  <sheetFormatPr defaultRowHeight="13.5"/>
  <cols>
    <col min="1" max="1" width="4.25" style="406" customWidth="1"/>
    <col min="2" max="2" width="9" style="406"/>
    <col min="3" max="4" width="10.125" style="406" customWidth="1"/>
    <col min="5" max="5" width="10.75" style="406" customWidth="1"/>
    <col min="6" max="6" width="3.125" style="406" customWidth="1"/>
    <col min="7" max="7" width="9" style="406"/>
    <col min="8" max="8" width="10.75" style="406" customWidth="1"/>
    <col min="9" max="9" width="9" style="406"/>
    <col min="10" max="10" width="11.125" style="406" customWidth="1"/>
    <col min="11" max="256" width="9" style="406"/>
    <col min="257" max="257" width="4.25" style="406" customWidth="1"/>
    <col min="258" max="258" width="9" style="406"/>
    <col min="259" max="260" width="10.125" style="406" customWidth="1"/>
    <col min="261" max="261" width="10.75" style="406" customWidth="1"/>
    <col min="262" max="262" width="3.125" style="406" customWidth="1"/>
    <col min="263" max="263" width="9" style="406"/>
    <col min="264" max="264" width="10.75" style="406" customWidth="1"/>
    <col min="265" max="265" width="9" style="406"/>
    <col min="266" max="266" width="11.125" style="406" customWidth="1"/>
    <col min="267" max="512" width="9" style="406"/>
    <col min="513" max="513" width="4.25" style="406" customWidth="1"/>
    <col min="514" max="514" width="9" style="406"/>
    <col min="515" max="516" width="10.125" style="406" customWidth="1"/>
    <col min="517" max="517" width="10.75" style="406" customWidth="1"/>
    <col min="518" max="518" width="3.125" style="406" customWidth="1"/>
    <col min="519" max="519" width="9" style="406"/>
    <col min="520" max="520" width="10.75" style="406" customWidth="1"/>
    <col min="521" max="521" width="9" style="406"/>
    <col min="522" max="522" width="11.125" style="406" customWidth="1"/>
    <col min="523" max="768" width="9" style="406"/>
    <col min="769" max="769" width="4.25" style="406" customWidth="1"/>
    <col min="770" max="770" width="9" style="406"/>
    <col min="771" max="772" width="10.125" style="406" customWidth="1"/>
    <col min="773" max="773" width="10.75" style="406" customWidth="1"/>
    <col min="774" max="774" width="3.125" style="406" customWidth="1"/>
    <col min="775" max="775" width="9" style="406"/>
    <col min="776" max="776" width="10.75" style="406" customWidth="1"/>
    <col min="777" max="777" width="9" style="406"/>
    <col min="778" max="778" width="11.125" style="406" customWidth="1"/>
    <col min="779" max="1024" width="9" style="406"/>
    <col min="1025" max="1025" width="4.25" style="406" customWidth="1"/>
    <col min="1026" max="1026" width="9" style="406"/>
    <col min="1027" max="1028" width="10.125" style="406" customWidth="1"/>
    <col min="1029" max="1029" width="10.75" style="406" customWidth="1"/>
    <col min="1030" max="1030" width="3.125" style="406" customWidth="1"/>
    <col min="1031" max="1031" width="9" style="406"/>
    <col min="1032" max="1032" width="10.75" style="406" customWidth="1"/>
    <col min="1033" max="1033" width="9" style="406"/>
    <col min="1034" max="1034" width="11.125" style="406" customWidth="1"/>
    <col min="1035" max="1280" width="9" style="406"/>
    <col min="1281" max="1281" width="4.25" style="406" customWidth="1"/>
    <col min="1282" max="1282" width="9" style="406"/>
    <col min="1283" max="1284" width="10.125" style="406" customWidth="1"/>
    <col min="1285" max="1285" width="10.75" style="406" customWidth="1"/>
    <col min="1286" max="1286" width="3.125" style="406" customWidth="1"/>
    <col min="1287" max="1287" width="9" style="406"/>
    <col min="1288" max="1288" width="10.75" style="406" customWidth="1"/>
    <col min="1289" max="1289" width="9" style="406"/>
    <col min="1290" max="1290" width="11.125" style="406" customWidth="1"/>
    <col min="1291" max="1536" width="9" style="406"/>
    <col min="1537" max="1537" width="4.25" style="406" customWidth="1"/>
    <col min="1538" max="1538" width="9" style="406"/>
    <col min="1539" max="1540" width="10.125" style="406" customWidth="1"/>
    <col min="1541" max="1541" width="10.75" style="406" customWidth="1"/>
    <col min="1542" max="1542" width="3.125" style="406" customWidth="1"/>
    <col min="1543" max="1543" width="9" style="406"/>
    <col min="1544" max="1544" width="10.75" style="406" customWidth="1"/>
    <col min="1545" max="1545" width="9" style="406"/>
    <col min="1546" max="1546" width="11.125" style="406" customWidth="1"/>
    <col min="1547" max="1792" width="9" style="406"/>
    <col min="1793" max="1793" width="4.25" style="406" customWidth="1"/>
    <col min="1794" max="1794" width="9" style="406"/>
    <col min="1795" max="1796" width="10.125" style="406" customWidth="1"/>
    <col min="1797" max="1797" width="10.75" style="406" customWidth="1"/>
    <col min="1798" max="1798" width="3.125" style="406" customWidth="1"/>
    <col min="1799" max="1799" width="9" style="406"/>
    <col min="1800" max="1800" width="10.75" style="406" customWidth="1"/>
    <col min="1801" max="1801" width="9" style="406"/>
    <col min="1802" max="1802" width="11.125" style="406" customWidth="1"/>
    <col min="1803" max="2048" width="9" style="406"/>
    <col min="2049" max="2049" width="4.25" style="406" customWidth="1"/>
    <col min="2050" max="2050" width="9" style="406"/>
    <col min="2051" max="2052" width="10.125" style="406" customWidth="1"/>
    <col min="2053" max="2053" width="10.75" style="406" customWidth="1"/>
    <col min="2054" max="2054" width="3.125" style="406" customWidth="1"/>
    <col min="2055" max="2055" width="9" style="406"/>
    <col min="2056" max="2056" width="10.75" style="406" customWidth="1"/>
    <col min="2057" max="2057" width="9" style="406"/>
    <col min="2058" max="2058" width="11.125" style="406" customWidth="1"/>
    <col min="2059" max="2304" width="9" style="406"/>
    <col min="2305" max="2305" width="4.25" style="406" customWidth="1"/>
    <col min="2306" max="2306" width="9" style="406"/>
    <col min="2307" max="2308" width="10.125" style="406" customWidth="1"/>
    <col min="2309" max="2309" width="10.75" style="406" customWidth="1"/>
    <col min="2310" max="2310" width="3.125" style="406" customWidth="1"/>
    <col min="2311" max="2311" width="9" style="406"/>
    <col min="2312" max="2312" width="10.75" style="406" customWidth="1"/>
    <col min="2313" max="2313" width="9" style="406"/>
    <col min="2314" max="2314" width="11.125" style="406" customWidth="1"/>
    <col min="2315" max="2560" width="9" style="406"/>
    <col min="2561" max="2561" width="4.25" style="406" customWidth="1"/>
    <col min="2562" max="2562" width="9" style="406"/>
    <col min="2563" max="2564" width="10.125" style="406" customWidth="1"/>
    <col min="2565" max="2565" width="10.75" style="406" customWidth="1"/>
    <col min="2566" max="2566" width="3.125" style="406" customWidth="1"/>
    <col min="2567" max="2567" width="9" style="406"/>
    <col min="2568" max="2568" width="10.75" style="406" customWidth="1"/>
    <col min="2569" max="2569" width="9" style="406"/>
    <col min="2570" max="2570" width="11.125" style="406" customWidth="1"/>
    <col min="2571" max="2816" width="9" style="406"/>
    <col min="2817" max="2817" width="4.25" style="406" customWidth="1"/>
    <col min="2818" max="2818" width="9" style="406"/>
    <col min="2819" max="2820" width="10.125" style="406" customWidth="1"/>
    <col min="2821" max="2821" width="10.75" style="406" customWidth="1"/>
    <col min="2822" max="2822" width="3.125" style="406" customWidth="1"/>
    <col min="2823" max="2823" width="9" style="406"/>
    <col min="2824" max="2824" width="10.75" style="406" customWidth="1"/>
    <col min="2825" max="2825" width="9" style="406"/>
    <col min="2826" max="2826" width="11.125" style="406" customWidth="1"/>
    <col min="2827" max="3072" width="9" style="406"/>
    <col min="3073" max="3073" width="4.25" style="406" customWidth="1"/>
    <col min="3074" max="3074" width="9" style="406"/>
    <col min="3075" max="3076" width="10.125" style="406" customWidth="1"/>
    <col min="3077" max="3077" width="10.75" style="406" customWidth="1"/>
    <col min="3078" max="3078" width="3.125" style="406" customWidth="1"/>
    <col min="3079" max="3079" width="9" style="406"/>
    <col min="3080" max="3080" width="10.75" style="406" customWidth="1"/>
    <col min="3081" max="3081" width="9" style="406"/>
    <col min="3082" max="3082" width="11.125" style="406" customWidth="1"/>
    <col min="3083" max="3328" width="9" style="406"/>
    <col min="3329" max="3329" width="4.25" style="406" customWidth="1"/>
    <col min="3330" max="3330" width="9" style="406"/>
    <col min="3331" max="3332" width="10.125" style="406" customWidth="1"/>
    <col min="3333" max="3333" width="10.75" style="406" customWidth="1"/>
    <col min="3334" max="3334" width="3.125" style="406" customWidth="1"/>
    <col min="3335" max="3335" width="9" style="406"/>
    <col min="3336" max="3336" width="10.75" style="406" customWidth="1"/>
    <col min="3337" max="3337" width="9" style="406"/>
    <col min="3338" max="3338" width="11.125" style="406" customWidth="1"/>
    <col min="3339" max="3584" width="9" style="406"/>
    <col min="3585" max="3585" width="4.25" style="406" customWidth="1"/>
    <col min="3586" max="3586" width="9" style="406"/>
    <col min="3587" max="3588" width="10.125" style="406" customWidth="1"/>
    <col min="3589" max="3589" width="10.75" style="406" customWidth="1"/>
    <col min="3590" max="3590" width="3.125" style="406" customWidth="1"/>
    <col min="3591" max="3591" width="9" style="406"/>
    <col min="3592" max="3592" width="10.75" style="406" customWidth="1"/>
    <col min="3593" max="3593" width="9" style="406"/>
    <col min="3594" max="3594" width="11.125" style="406" customWidth="1"/>
    <col min="3595" max="3840" width="9" style="406"/>
    <col min="3841" max="3841" width="4.25" style="406" customWidth="1"/>
    <col min="3842" max="3842" width="9" style="406"/>
    <col min="3843" max="3844" width="10.125" style="406" customWidth="1"/>
    <col min="3845" max="3845" width="10.75" style="406" customWidth="1"/>
    <col min="3846" max="3846" width="3.125" style="406" customWidth="1"/>
    <col min="3847" max="3847" width="9" style="406"/>
    <col min="3848" max="3848" width="10.75" style="406" customWidth="1"/>
    <col min="3849" max="3849" width="9" style="406"/>
    <col min="3850" max="3850" width="11.125" style="406" customWidth="1"/>
    <col min="3851" max="4096" width="9" style="406"/>
    <col min="4097" max="4097" width="4.25" style="406" customWidth="1"/>
    <col min="4098" max="4098" width="9" style="406"/>
    <col min="4099" max="4100" width="10.125" style="406" customWidth="1"/>
    <col min="4101" max="4101" width="10.75" style="406" customWidth="1"/>
    <col min="4102" max="4102" width="3.125" style="406" customWidth="1"/>
    <col min="4103" max="4103" width="9" style="406"/>
    <col min="4104" max="4104" width="10.75" style="406" customWidth="1"/>
    <col min="4105" max="4105" width="9" style="406"/>
    <col min="4106" max="4106" width="11.125" style="406" customWidth="1"/>
    <col min="4107" max="4352" width="9" style="406"/>
    <col min="4353" max="4353" width="4.25" style="406" customWidth="1"/>
    <col min="4354" max="4354" width="9" style="406"/>
    <col min="4355" max="4356" width="10.125" style="406" customWidth="1"/>
    <col min="4357" max="4357" width="10.75" style="406" customWidth="1"/>
    <col min="4358" max="4358" width="3.125" style="406" customWidth="1"/>
    <col min="4359" max="4359" width="9" style="406"/>
    <col min="4360" max="4360" width="10.75" style="406" customWidth="1"/>
    <col min="4361" max="4361" width="9" style="406"/>
    <col min="4362" max="4362" width="11.125" style="406" customWidth="1"/>
    <col min="4363" max="4608" width="9" style="406"/>
    <col min="4609" max="4609" width="4.25" style="406" customWidth="1"/>
    <col min="4610" max="4610" width="9" style="406"/>
    <col min="4611" max="4612" width="10.125" style="406" customWidth="1"/>
    <col min="4613" max="4613" width="10.75" style="406" customWidth="1"/>
    <col min="4614" max="4614" width="3.125" style="406" customWidth="1"/>
    <col min="4615" max="4615" width="9" style="406"/>
    <col min="4616" max="4616" width="10.75" style="406" customWidth="1"/>
    <col min="4617" max="4617" width="9" style="406"/>
    <col min="4618" max="4618" width="11.125" style="406" customWidth="1"/>
    <col min="4619" max="4864" width="9" style="406"/>
    <col min="4865" max="4865" width="4.25" style="406" customWidth="1"/>
    <col min="4866" max="4866" width="9" style="406"/>
    <col min="4867" max="4868" width="10.125" style="406" customWidth="1"/>
    <col min="4869" max="4869" width="10.75" style="406" customWidth="1"/>
    <col min="4870" max="4870" width="3.125" style="406" customWidth="1"/>
    <col min="4871" max="4871" width="9" style="406"/>
    <col min="4872" max="4872" width="10.75" style="406" customWidth="1"/>
    <col min="4873" max="4873" width="9" style="406"/>
    <col min="4874" max="4874" width="11.125" style="406" customWidth="1"/>
    <col min="4875" max="5120" width="9" style="406"/>
    <col min="5121" max="5121" width="4.25" style="406" customWidth="1"/>
    <col min="5122" max="5122" width="9" style="406"/>
    <col min="5123" max="5124" width="10.125" style="406" customWidth="1"/>
    <col min="5125" max="5125" width="10.75" style="406" customWidth="1"/>
    <col min="5126" max="5126" width="3.125" style="406" customWidth="1"/>
    <col min="5127" max="5127" width="9" style="406"/>
    <col min="5128" max="5128" width="10.75" style="406" customWidth="1"/>
    <col min="5129" max="5129" width="9" style="406"/>
    <col min="5130" max="5130" width="11.125" style="406" customWidth="1"/>
    <col min="5131" max="5376" width="9" style="406"/>
    <col min="5377" max="5377" width="4.25" style="406" customWidth="1"/>
    <col min="5378" max="5378" width="9" style="406"/>
    <col min="5379" max="5380" width="10.125" style="406" customWidth="1"/>
    <col min="5381" max="5381" width="10.75" style="406" customWidth="1"/>
    <col min="5382" max="5382" width="3.125" style="406" customWidth="1"/>
    <col min="5383" max="5383" width="9" style="406"/>
    <col min="5384" max="5384" width="10.75" style="406" customWidth="1"/>
    <col min="5385" max="5385" width="9" style="406"/>
    <col min="5386" max="5386" width="11.125" style="406" customWidth="1"/>
    <col min="5387" max="5632" width="9" style="406"/>
    <col min="5633" max="5633" width="4.25" style="406" customWidth="1"/>
    <col min="5634" max="5634" width="9" style="406"/>
    <col min="5635" max="5636" width="10.125" style="406" customWidth="1"/>
    <col min="5637" max="5637" width="10.75" style="406" customWidth="1"/>
    <col min="5638" max="5638" width="3.125" style="406" customWidth="1"/>
    <col min="5639" max="5639" width="9" style="406"/>
    <col min="5640" max="5640" width="10.75" style="406" customWidth="1"/>
    <col min="5641" max="5641" width="9" style="406"/>
    <col min="5642" max="5642" width="11.125" style="406" customWidth="1"/>
    <col min="5643" max="5888" width="9" style="406"/>
    <col min="5889" max="5889" width="4.25" style="406" customWidth="1"/>
    <col min="5890" max="5890" width="9" style="406"/>
    <col min="5891" max="5892" width="10.125" style="406" customWidth="1"/>
    <col min="5893" max="5893" width="10.75" style="406" customWidth="1"/>
    <col min="5894" max="5894" width="3.125" style="406" customWidth="1"/>
    <col min="5895" max="5895" width="9" style="406"/>
    <col min="5896" max="5896" width="10.75" style="406" customWidth="1"/>
    <col min="5897" max="5897" width="9" style="406"/>
    <col min="5898" max="5898" width="11.125" style="406" customWidth="1"/>
    <col min="5899" max="6144" width="9" style="406"/>
    <col min="6145" max="6145" width="4.25" style="406" customWidth="1"/>
    <col min="6146" max="6146" width="9" style="406"/>
    <col min="6147" max="6148" width="10.125" style="406" customWidth="1"/>
    <col min="6149" max="6149" width="10.75" style="406" customWidth="1"/>
    <col min="6150" max="6150" width="3.125" style="406" customWidth="1"/>
    <col min="6151" max="6151" width="9" style="406"/>
    <col min="6152" max="6152" width="10.75" style="406" customWidth="1"/>
    <col min="6153" max="6153" width="9" style="406"/>
    <col min="6154" max="6154" width="11.125" style="406" customWidth="1"/>
    <col min="6155" max="6400" width="9" style="406"/>
    <col min="6401" max="6401" width="4.25" style="406" customWidth="1"/>
    <col min="6402" max="6402" width="9" style="406"/>
    <col min="6403" max="6404" width="10.125" style="406" customWidth="1"/>
    <col min="6405" max="6405" width="10.75" style="406" customWidth="1"/>
    <col min="6406" max="6406" width="3.125" style="406" customWidth="1"/>
    <col min="6407" max="6407" width="9" style="406"/>
    <col min="6408" max="6408" width="10.75" style="406" customWidth="1"/>
    <col min="6409" max="6409" width="9" style="406"/>
    <col min="6410" max="6410" width="11.125" style="406" customWidth="1"/>
    <col min="6411" max="6656" width="9" style="406"/>
    <col min="6657" max="6657" width="4.25" style="406" customWidth="1"/>
    <col min="6658" max="6658" width="9" style="406"/>
    <col min="6659" max="6660" width="10.125" style="406" customWidth="1"/>
    <col min="6661" max="6661" width="10.75" style="406" customWidth="1"/>
    <col min="6662" max="6662" width="3.125" style="406" customWidth="1"/>
    <col min="6663" max="6663" width="9" style="406"/>
    <col min="6664" max="6664" width="10.75" style="406" customWidth="1"/>
    <col min="6665" max="6665" width="9" style="406"/>
    <col min="6666" max="6666" width="11.125" style="406" customWidth="1"/>
    <col min="6667" max="6912" width="9" style="406"/>
    <col min="6913" max="6913" width="4.25" style="406" customWidth="1"/>
    <col min="6914" max="6914" width="9" style="406"/>
    <col min="6915" max="6916" width="10.125" style="406" customWidth="1"/>
    <col min="6917" max="6917" width="10.75" style="406" customWidth="1"/>
    <col min="6918" max="6918" width="3.125" style="406" customWidth="1"/>
    <col min="6919" max="6919" width="9" style="406"/>
    <col min="6920" max="6920" width="10.75" style="406" customWidth="1"/>
    <col min="6921" max="6921" width="9" style="406"/>
    <col min="6922" max="6922" width="11.125" style="406" customWidth="1"/>
    <col min="6923" max="7168" width="9" style="406"/>
    <col min="7169" max="7169" width="4.25" style="406" customWidth="1"/>
    <col min="7170" max="7170" width="9" style="406"/>
    <col min="7171" max="7172" width="10.125" style="406" customWidth="1"/>
    <col min="7173" max="7173" width="10.75" style="406" customWidth="1"/>
    <col min="7174" max="7174" width="3.125" style="406" customWidth="1"/>
    <col min="7175" max="7175" width="9" style="406"/>
    <col min="7176" max="7176" width="10.75" style="406" customWidth="1"/>
    <col min="7177" max="7177" width="9" style="406"/>
    <col min="7178" max="7178" width="11.125" style="406" customWidth="1"/>
    <col min="7179" max="7424" width="9" style="406"/>
    <col min="7425" max="7425" width="4.25" style="406" customWidth="1"/>
    <col min="7426" max="7426" width="9" style="406"/>
    <col min="7427" max="7428" width="10.125" style="406" customWidth="1"/>
    <col min="7429" max="7429" width="10.75" style="406" customWidth="1"/>
    <col min="7430" max="7430" width="3.125" style="406" customWidth="1"/>
    <col min="7431" max="7431" width="9" style="406"/>
    <col min="7432" max="7432" width="10.75" style="406" customWidth="1"/>
    <col min="7433" max="7433" width="9" style="406"/>
    <col min="7434" max="7434" width="11.125" style="406" customWidth="1"/>
    <col min="7435" max="7680" width="9" style="406"/>
    <col min="7681" max="7681" width="4.25" style="406" customWidth="1"/>
    <col min="7682" max="7682" width="9" style="406"/>
    <col min="7683" max="7684" width="10.125" style="406" customWidth="1"/>
    <col min="7685" max="7685" width="10.75" style="406" customWidth="1"/>
    <col min="7686" max="7686" width="3.125" style="406" customWidth="1"/>
    <col min="7687" max="7687" width="9" style="406"/>
    <col min="7688" max="7688" width="10.75" style="406" customWidth="1"/>
    <col min="7689" max="7689" width="9" style="406"/>
    <col min="7690" max="7690" width="11.125" style="406" customWidth="1"/>
    <col min="7691" max="7936" width="9" style="406"/>
    <col min="7937" max="7937" width="4.25" style="406" customWidth="1"/>
    <col min="7938" max="7938" width="9" style="406"/>
    <col min="7939" max="7940" width="10.125" style="406" customWidth="1"/>
    <col min="7941" max="7941" width="10.75" style="406" customWidth="1"/>
    <col min="7942" max="7942" width="3.125" style="406" customWidth="1"/>
    <col min="7943" max="7943" width="9" style="406"/>
    <col min="7944" max="7944" width="10.75" style="406" customWidth="1"/>
    <col min="7945" max="7945" width="9" style="406"/>
    <col min="7946" max="7946" width="11.125" style="406" customWidth="1"/>
    <col min="7947" max="8192" width="9" style="406"/>
    <col min="8193" max="8193" width="4.25" style="406" customWidth="1"/>
    <col min="8194" max="8194" width="9" style="406"/>
    <col min="8195" max="8196" width="10.125" style="406" customWidth="1"/>
    <col min="8197" max="8197" width="10.75" style="406" customWidth="1"/>
    <col min="8198" max="8198" width="3.125" style="406" customWidth="1"/>
    <col min="8199" max="8199" width="9" style="406"/>
    <col min="8200" max="8200" width="10.75" style="406" customWidth="1"/>
    <col min="8201" max="8201" width="9" style="406"/>
    <col min="8202" max="8202" width="11.125" style="406" customWidth="1"/>
    <col min="8203" max="8448" width="9" style="406"/>
    <col min="8449" max="8449" width="4.25" style="406" customWidth="1"/>
    <col min="8450" max="8450" width="9" style="406"/>
    <col min="8451" max="8452" width="10.125" style="406" customWidth="1"/>
    <col min="8453" max="8453" width="10.75" style="406" customWidth="1"/>
    <col min="8454" max="8454" width="3.125" style="406" customWidth="1"/>
    <col min="8455" max="8455" width="9" style="406"/>
    <col min="8456" max="8456" width="10.75" style="406" customWidth="1"/>
    <col min="8457" max="8457" width="9" style="406"/>
    <col min="8458" max="8458" width="11.125" style="406" customWidth="1"/>
    <col min="8459" max="8704" width="9" style="406"/>
    <col min="8705" max="8705" width="4.25" style="406" customWidth="1"/>
    <col min="8706" max="8706" width="9" style="406"/>
    <col min="8707" max="8708" width="10.125" style="406" customWidth="1"/>
    <col min="8709" max="8709" width="10.75" style="406" customWidth="1"/>
    <col min="8710" max="8710" width="3.125" style="406" customWidth="1"/>
    <col min="8711" max="8711" width="9" style="406"/>
    <col min="8712" max="8712" width="10.75" style="406" customWidth="1"/>
    <col min="8713" max="8713" width="9" style="406"/>
    <col min="8714" max="8714" width="11.125" style="406" customWidth="1"/>
    <col min="8715" max="8960" width="9" style="406"/>
    <col min="8961" max="8961" width="4.25" style="406" customWidth="1"/>
    <col min="8962" max="8962" width="9" style="406"/>
    <col min="8963" max="8964" width="10.125" style="406" customWidth="1"/>
    <col min="8965" max="8965" width="10.75" style="406" customWidth="1"/>
    <col min="8966" max="8966" width="3.125" style="406" customWidth="1"/>
    <col min="8967" max="8967" width="9" style="406"/>
    <col min="8968" max="8968" width="10.75" style="406" customWidth="1"/>
    <col min="8969" max="8969" width="9" style="406"/>
    <col min="8970" max="8970" width="11.125" style="406" customWidth="1"/>
    <col min="8971" max="9216" width="9" style="406"/>
    <col min="9217" max="9217" width="4.25" style="406" customWidth="1"/>
    <col min="9218" max="9218" width="9" style="406"/>
    <col min="9219" max="9220" width="10.125" style="406" customWidth="1"/>
    <col min="9221" max="9221" width="10.75" style="406" customWidth="1"/>
    <col min="9222" max="9222" width="3.125" style="406" customWidth="1"/>
    <col min="9223" max="9223" width="9" style="406"/>
    <col min="9224" max="9224" width="10.75" style="406" customWidth="1"/>
    <col min="9225" max="9225" width="9" style="406"/>
    <col min="9226" max="9226" width="11.125" style="406" customWidth="1"/>
    <col min="9227" max="9472" width="9" style="406"/>
    <col min="9473" max="9473" width="4.25" style="406" customWidth="1"/>
    <col min="9474" max="9474" width="9" style="406"/>
    <col min="9475" max="9476" width="10.125" style="406" customWidth="1"/>
    <col min="9477" max="9477" width="10.75" style="406" customWidth="1"/>
    <col min="9478" max="9478" width="3.125" style="406" customWidth="1"/>
    <col min="9479" max="9479" width="9" style="406"/>
    <col min="9480" max="9480" width="10.75" style="406" customWidth="1"/>
    <col min="9481" max="9481" width="9" style="406"/>
    <col min="9482" max="9482" width="11.125" style="406" customWidth="1"/>
    <col min="9483" max="9728" width="9" style="406"/>
    <col min="9729" max="9729" width="4.25" style="406" customWidth="1"/>
    <col min="9730" max="9730" width="9" style="406"/>
    <col min="9731" max="9732" width="10.125" style="406" customWidth="1"/>
    <col min="9733" max="9733" width="10.75" style="406" customWidth="1"/>
    <col min="9734" max="9734" width="3.125" style="406" customWidth="1"/>
    <col min="9735" max="9735" width="9" style="406"/>
    <col min="9736" max="9736" width="10.75" style="406" customWidth="1"/>
    <col min="9737" max="9737" width="9" style="406"/>
    <col min="9738" max="9738" width="11.125" style="406" customWidth="1"/>
    <col min="9739" max="9984" width="9" style="406"/>
    <col min="9985" max="9985" width="4.25" style="406" customWidth="1"/>
    <col min="9986" max="9986" width="9" style="406"/>
    <col min="9987" max="9988" width="10.125" style="406" customWidth="1"/>
    <col min="9989" max="9989" width="10.75" style="406" customWidth="1"/>
    <col min="9990" max="9990" width="3.125" style="406" customWidth="1"/>
    <col min="9991" max="9991" width="9" style="406"/>
    <col min="9992" max="9992" width="10.75" style="406" customWidth="1"/>
    <col min="9993" max="9993" width="9" style="406"/>
    <col min="9994" max="9994" width="11.125" style="406" customWidth="1"/>
    <col min="9995" max="10240" width="9" style="406"/>
    <col min="10241" max="10241" width="4.25" style="406" customWidth="1"/>
    <col min="10242" max="10242" width="9" style="406"/>
    <col min="10243" max="10244" width="10.125" style="406" customWidth="1"/>
    <col min="10245" max="10245" width="10.75" style="406" customWidth="1"/>
    <col min="10246" max="10246" width="3.125" style="406" customWidth="1"/>
    <col min="10247" max="10247" width="9" style="406"/>
    <col min="10248" max="10248" width="10.75" style="406" customWidth="1"/>
    <col min="10249" max="10249" width="9" style="406"/>
    <col min="10250" max="10250" width="11.125" style="406" customWidth="1"/>
    <col min="10251" max="10496" width="9" style="406"/>
    <col min="10497" max="10497" width="4.25" style="406" customWidth="1"/>
    <col min="10498" max="10498" width="9" style="406"/>
    <col min="10499" max="10500" width="10.125" style="406" customWidth="1"/>
    <col min="10501" max="10501" width="10.75" style="406" customWidth="1"/>
    <col min="10502" max="10502" width="3.125" style="406" customWidth="1"/>
    <col min="10503" max="10503" width="9" style="406"/>
    <col min="10504" max="10504" width="10.75" style="406" customWidth="1"/>
    <col min="10505" max="10505" width="9" style="406"/>
    <col min="10506" max="10506" width="11.125" style="406" customWidth="1"/>
    <col min="10507" max="10752" width="9" style="406"/>
    <col min="10753" max="10753" width="4.25" style="406" customWidth="1"/>
    <col min="10754" max="10754" width="9" style="406"/>
    <col min="10755" max="10756" width="10.125" style="406" customWidth="1"/>
    <col min="10757" max="10757" width="10.75" style="406" customWidth="1"/>
    <col min="10758" max="10758" width="3.125" style="406" customWidth="1"/>
    <col min="10759" max="10759" width="9" style="406"/>
    <col min="10760" max="10760" width="10.75" style="406" customWidth="1"/>
    <col min="10761" max="10761" width="9" style="406"/>
    <col min="10762" max="10762" width="11.125" style="406" customWidth="1"/>
    <col min="10763" max="11008" width="9" style="406"/>
    <col min="11009" max="11009" width="4.25" style="406" customWidth="1"/>
    <col min="11010" max="11010" width="9" style="406"/>
    <col min="11011" max="11012" width="10.125" style="406" customWidth="1"/>
    <col min="11013" max="11013" width="10.75" style="406" customWidth="1"/>
    <col min="11014" max="11014" width="3.125" style="406" customWidth="1"/>
    <col min="11015" max="11015" width="9" style="406"/>
    <col min="11016" max="11016" width="10.75" style="406" customWidth="1"/>
    <col min="11017" max="11017" width="9" style="406"/>
    <col min="11018" max="11018" width="11.125" style="406" customWidth="1"/>
    <col min="11019" max="11264" width="9" style="406"/>
    <col min="11265" max="11265" width="4.25" style="406" customWidth="1"/>
    <col min="11266" max="11266" width="9" style="406"/>
    <col min="11267" max="11268" width="10.125" style="406" customWidth="1"/>
    <col min="11269" max="11269" width="10.75" style="406" customWidth="1"/>
    <col min="11270" max="11270" width="3.125" style="406" customWidth="1"/>
    <col min="11271" max="11271" width="9" style="406"/>
    <col min="11272" max="11272" width="10.75" style="406" customWidth="1"/>
    <col min="11273" max="11273" width="9" style="406"/>
    <col min="11274" max="11274" width="11.125" style="406" customWidth="1"/>
    <col min="11275" max="11520" width="9" style="406"/>
    <col min="11521" max="11521" width="4.25" style="406" customWidth="1"/>
    <col min="11522" max="11522" width="9" style="406"/>
    <col min="11523" max="11524" width="10.125" style="406" customWidth="1"/>
    <col min="11525" max="11525" width="10.75" style="406" customWidth="1"/>
    <col min="11526" max="11526" width="3.125" style="406" customWidth="1"/>
    <col min="11527" max="11527" width="9" style="406"/>
    <col min="11528" max="11528" width="10.75" style="406" customWidth="1"/>
    <col min="11529" max="11529" width="9" style="406"/>
    <col min="11530" max="11530" width="11.125" style="406" customWidth="1"/>
    <col min="11531" max="11776" width="9" style="406"/>
    <col min="11777" max="11777" width="4.25" style="406" customWidth="1"/>
    <col min="11778" max="11778" width="9" style="406"/>
    <col min="11779" max="11780" width="10.125" style="406" customWidth="1"/>
    <col min="11781" max="11781" width="10.75" style="406" customWidth="1"/>
    <col min="11782" max="11782" width="3.125" style="406" customWidth="1"/>
    <col min="11783" max="11783" width="9" style="406"/>
    <col min="11784" max="11784" width="10.75" style="406" customWidth="1"/>
    <col min="11785" max="11785" width="9" style="406"/>
    <col min="11786" max="11786" width="11.125" style="406" customWidth="1"/>
    <col min="11787" max="12032" width="9" style="406"/>
    <col min="12033" max="12033" width="4.25" style="406" customWidth="1"/>
    <col min="12034" max="12034" width="9" style="406"/>
    <col min="12035" max="12036" width="10.125" style="406" customWidth="1"/>
    <col min="12037" max="12037" width="10.75" style="406" customWidth="1"/>
    <col min="12038" max="12038" width="3.125" style="406" customWidth="1"/>
    <col min="12039" max="12039" width="9" style="406"/>
    <col min="12040" max="12040" width="10.75" style="406" customWidth="1"/>
    <col min="12041" max="12041" width="9" style="406"/>
    <col min="12042" max="12042" width="11.125" style="406" customWidth="1"/>
    <col min="12043" max="12288" width="9" style="406"/>
    <col min="12289" max="12289" width="4.25" style="406" customWidth="1"/>
    <col min="12290" max="12290" width="9" style="406"/>
    <col min="12291" max="12292" width="10.125" style="406" customWidth="1"/>
    <col min="12293" max="12293" width="10.75" style="406" customWidth="1"/>
    <col min="12294" max="12294" width="3.125" style="406" customWidth="1"/>
    <col min="12295" max="12295" width="9" style="406"/>
    <col min="12296" max="12296" width="10.75" style="406" customWidth="1"/>
    <col min="12297" max="12297" width="9" style="406"/>
    <col min="12298" max="12298" width="11.125" style="406" customWidth="1"/>
    <col min="12299" max="12544" width="9" style="406"/>
    <col min="12545" max="12545" width="4.25" style="406" customWidth="1"/>
    <col min="12546" max="12546" width="9" style="406"/>
    <col min="12547" max="12548" width="10.125" style="406" customWidth="1"/>
    <col min="12549" max="12549" width="10.75" style="406" customWidth="1"/>
    <col min="12550" max="12550" width="3.125" style="406" customWidth="1"/>
    <col min="12551" max="12551" width="9" style="406"/>
    <col min="12552" max="12552" width="10.75" style="406" customWidth="1"/>
    <col min="12553" max="12553" width="9" style="406"/>
    <col min="12554" max="12554" width="11.125" style="406" customWidth="1"/>
    <col min="12555" max="12800" width="9" style="406"/>
    <col min="12801" max="12801" width="4.25" style="406" customWidth="1"/>
    <col min="12802" max="12802" width="9" style="406"/>
    <col min="12803" max="12804" width="10.125" style="406" customWidth="1"/>
    <col min="12805" max="12805" width="10.75" style="406" customWidth="1"/>
    <col min="12806" max="12806" width="3.125" style="406" customWidth="1"/>
    <col min="12807" max="12807" width="9" style="406"/>
    <col min="12808" max="12808" width="10.75" style="406" customWidth="1"/>
    <col min="12809" max="12809" width="9" style="406"/>
    <col min="12810" max="12810" width="11.125" style="406" customWidth="1"/>
    <col min="12811" max="13056" width="9" style="406"/>
    <col min="13057" max="13057" width="4.25" style="406" customWidth="1"/>
    <col min="13058" max="13058" width="9" style="406"/>
    <col min="13059" max="13060" width="10.125" style="406" customWidth="1"/>
    <col min="13061" max="13061" width="10.75" style="406" customWidth="1"/>
    <col min="13062" max="13062" width="3.125" style="406" customWidth="1"/>
    <col min="13063" max="13063" width="9" style="406"/>
    <col min="13064" max="13064" width="10.75" style="406" customWidth="1"/>
    <col min="13065" max="13065" width="9" style="406"/>
    <col min="13066" max="13066" width="11.125" style="406" customWidth="1"/>
    <col min="13067" max="13312" width="9" style="406"/>
    <col min="13313" max="13313" width="4.25" style="406" customWidth="1"/>
    <col min="13314" max="13314" width="9" style="406"/>
    <col min="13315" max="13316" width="10.125" style="406" customWidth="1"/>
    <col min="13317" max="13317" width="10.75" style="406" customWidth="1"/>
    <col min="13318" max="13318" width="3.125" style="406" customWidth="1"/>
    <col min="13319" max="13319" width="9" style="406"/>
    <col min="13320" max="13320" width="10.75" style="406" customWidth="1"/>
    <col min="13321" max="13321" width="9" style="406"/>
    <col min="13322" max="13322" width="11.125" style="406" customWidth="1"/>
    <col min="13323" max="13568" width="9" style="406"/>
    <col min="13569" max="13569" width="4.25" style="406" customWidth="1"/>
    <col min="13570" max="13570" width="9" style="406"/>
    <col min="13571" max="13572" width="10.125" style="406" customWidth="1"/>
    <col min="13573" max="13573" width="10.75" style="406" customWidth="1"/>
    <col min="13574" max="13574" width="3.125" style="406" customWidth="1"/>
    <col min="13575" max="13575" width="9" style="406"/>
    <col min="13576" max="13576" width="10.75" style="406" customWidth="1"/>
    <col min="13577" max="13577" width="9" style="406"/>
    <col min="13578" max="13578" width="11.125" style="406" customWidth="1"/>
    <col min="13579" max="13824" width="9" style="406"/>
    <col min="13825" max="13825" width="4.25" style="406" customWidth="1"/>
    <col min="13826" max="13826" width="9" style="406"/>
    <col min="13827" max="13828" width="10.125" style="406" customWidth="1"/>
    <col min="13829" max="13829" width="10.75" style="406" customWidth="1"/>
    <col min="13830" max="13830" width="3.125" style="406" customWidth="1"/>
    <col min="13831" max="13831" width="9" style="406"/>
    <col min="13832" max="13832" width="10.75" style="406" customWidth="1"/>
    <col min="13833" max="13833" width="9" style="406"/>
    <col min="13834" max="13834" width="11.125" style="406" customWidth="1"/>
    <col min="13835" max="14080" width="9" style="406"/>
    <col min="14081" max="14081" width="4.25" style="406" customWidth="1"/>
    <col min="14082" max="14082" width="9" style="406"/>
    <col min="14083" max="14084" width="10.125" style="406" customWidth="1"/>
    <col min="14085" max="14085" width="10.75" style="406" customWidth="1"/>
    <col min="14086" max="14086" width="3.125" style="406" customWidth="1"/>
    <col min="14087" max="14087" width="9" style="406"/>
    <col min="14088" max="14088" width="10.75" style="406" customWidth="1"/>
    <col min="14089" max="14089" width="9" style="406"/>
    <col min="14090" max="14090" width="11.125" style="406" customWidth="1"/>
    <col min="14091" max="14336" width="9" style="406"/>
    <col min="14337" max="14337" width="4.25" style="406" customWidth="1"/>
    <col min="14338" max="14338" width="9" style="406"/>
    <col min="14339" max="14340" width="10.125" style="406" customWidth="1"/>
    <col min="14341" max="14341" width="10.75" style="406" customWidth="1"/>
    <col min="14342" max="14342" width="3.125" style="406" customWidth="1"/>
    <col min="14343" max="14343" width="9" style="406"/>
    <col min="14344" max="14344" width="10.75" style="406" customWidth="1"/>
    <col min="14345" max="14345" width="9" style="406"/>
    <col min="14346" max="14346" width="11.125" style="406" customWidth="1"/>
    <col min="14347" max="14592" width="9" style="406"/>
    <col min="14593" max="14593" width="4.25" style="406" customWidth="1"/>
    <col min="14594" max="14594" width="9" style="406"/>
    <col min="14595" max="14596" width="10.125" style="406" customWidth="1"/>
    <col min="14597" max="14597" width="10.75" style="406" customWidth="1"/>
    <col min="14598" max="14598" width="3.125" style="406" customWidth="1"/>
    <col min="14599" max="14599" width="9" style="406"/>
    <col min="14600" max="14600" width="10.75" style="406" customWidth="1"/>
    <col min="14601" max="14601" width="9" style="406"/>
    <col min="14602" max="14602" width="11.125" style="406" customWidth="1"/>
    <col min="14603" max="14848" width="9" style="406"/>
    <col min="14849" max="14849" width="4.25" style="406" customWidth="1"/>
    <col min="14850" max="14850" width="9" style="406"/>
    <col min="14851" max="14852" width="10.125" style="406" customWidth="1"/>
    <col min="14853" max="14853" width="10.75" style="406" customWidth="1"/>
    <col min="14854" max="14854" width="3.125" style="406" customWidth="1"/>
    <col min="14855" max="14855" width="9" style="406"/>
    <col min="14856" max="14856" width="10.75" style="406" customWidth="1"/>
    <col min="14857" max="14857" width="9" style="406"/>
    <col min="14858" max="14858" width="11.125" style="406" customWidth="1"/>
    <col min="14859" max="15104" width="9" style="406"/>
    <col min="15105" max="15105" width="4.25" style="406" customWidth="1"/>
    <col min="15106" max="15106" width="9" style="406"/>
    <col min="15107" max="15108" width="10.125" style="406" customWidth="1"/>
    <col min="15109" max="15109" width="10.75" style="406" customWidth="1"/>
    <col min="15110" max="15110" width="3.125" style="406" customWidth="1"/>
    <col min="15111" max="15111" width="9" style="406"/>
    <col min="15112" max="15112" width="10.75" style="406" customWidth="1"/>
    <col min="15113" max="15113" width="9" style="406"/>
    <col min="15114" max="15114" width="11.125" style="406" customWidth="1"/>
    <col min="15115" max="15360" width="9" style="406"/>
    <col min="15361" max="15361" width="4.25" style="406" customWidth="1"/>
    <col min="15362" max="15362" width="9" style="406"/>
    <col min="15363" max="15364" width="10.125" style="406" customWidth="1"/>
    <col min="15365" max="15365" width="10.75" style="406" customWidth="1"/>
    <col min="15366" max="15366" width="3.125" style="406" customWidth="1"/>
    <col min="15367" max="15367" width="9" style="406"/>
    <col min="15368" max="15368" width="10.75" style="406" customWidth="1"/>
    <col min="15369" max="15369" width="9" style="406"/>
    <col min="15370" max="15370" width="11.125" style="406" customWidth="1"/>
    <col min="15371" max="15616" width="9" style="406"/>
    <col min="15617" max="15617" width="4.25" style="406" customWidth="1"/>
    <col min="15618" max="15618" width="9" style="406"/>
    <col min="15619" max="15620" width="10.125" style="406" customWidth="1"/>
    <col min="15621" max="15621" width="10.75" style="406" customWidth="1"/>
    <col min="15622" max="15622" width="3.125" style="406" customWidth="1"/>
    <col min="15623" max="15623" width="9" style="406"/>
    <col min="15624" max="15624" width="10.75" style="406" customWidth="1"/>
    <col min="15625" max="15625" width="9" style="406"/>
    <col min="15626" max="15626" width="11.125" style="406" customWidth="1"/>
    <col min="15627" max="15872" width="9" style="406"/>
    <col min="15873" max="15873" width="4.25" style="406" customWidth="1"/>
    <col min="15874" max="15874" width="9" style="406"/>
    <col min="15875" max="15876" width="10.125" style="406" customWidth="1"/>
    <col min="15877" max="15877" width="10.75" style="406" customWidth="1"/>
    <col min="15878" max="15878" width="3.125" style="406" customWidth="1"/>
    <col min="15879" max="15879" width="9" style="406"/>
    <col min="15880" max="15880" width="10.75" style="406" customWidth="1"/>
    <col min="15881" max="15881" width="9" style="406"/>
    <col min="15882" max="15882" width="11.125" style="406" customWidth="1"/>
    <col min="15883" max="16128" width="9" style="406"/>
    <col min="16129" max="16129" width="4.25" style="406" customWidth="1"/>
    <col min="16130" max="16130" width="9" style="406"/>
    <col min="16131" max="16132" width="10.125" style="406" customWidth="1"/>
    <col min="16133" max="16133" width="10.75" style="406" customWidth="1"/>
    <col min="16134" max="16134" width="3.125" style="406" customWidth="1"/>
    <col min="16135" max="16135" width="9" style="406"/>
    <col min="16136" max="16136" width="10.75" style="406" customWidth="1"/>
    <col min="16137" max="16137" width="9" style="406"/>
    <col min="16138" max="16138" width="11.125" style="406" customWidth="1"/>
    <col min="16139" max="16384" width="9" style="406"/>
  </cols>
  <sheetData>
    <row r="1" spans="1:11" ht="16.5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</row>
    <row r="2" spans="1:11" ht="16.5">
      <c r="A2" s="411"/>
      <c r="B2" s="834" t="s">
        <v>797</v>
      </c>
      <c r="C2" s="834"/>
      <c r="D2" s="834"/>
      <c r="E2" s="834"/>
      <c r="F2" s="411"/>
      <c r="G2" s="411"/>
      <c r="H2" s="411"/>
      <c r="I2" s="411"/>
      <c r="J2" s="411"/>
      <c r="K2" s="411"/>
    </row>
    <row r="3" spans="1:11" ht="16.5">
      <c r="A3" s="411"/>
      <c r="B3" s="417" t="s">
        <v>798</v>
      </c>
      <c r="C3" s="417" t="s">
        <v>799</v>
      </c>
      <c r="D3" s="417" t="s">
        <v>800</v>
      </c>
      <c r="E3" s="417" t="s">
        <v>801</v>
      </c>
      <c r="F3" s="411"/>
      <c r="G3" s="411"/>
      <c r="H3" s="411"/>
      <c r="I3" s="411"/>
      <c r="J3" s="411"/>
      <c r="K3" s="411"/>
    </row>
    <row r="4" spans="1:11" ht="16.5">
      <c r="A4" s="411"/>
      <c r="B4" s="417" t="s">
        <v>802</v>
      </c>
      <c r="C4" s="418">
        <v>1000</v>
      </c>
      <c r="D4" s="418">
        <v>120</v>
      </c>
      <c r="E4" s="418">
        <f>C4*D4</f>
        <v>120000</v>
      </c>
      <c r="F4" s="411"/>
      <c r="G4" s="411"/>
      <c r="H4" s="411"/>
      <c r="I4" s="411"/>
      <c r="J4" s="411"/>
      <c r="K4" s="411"/>
    </row>
    <row r="5" spans="1:11" ht="16.5">
      <c r="A5" s="411"/>
      <c r="B5" s="417" t="s">
        <v>803</v>
      </c>
      <c r="C5" s="418">
        <v>1500</v>
      </c>
      <c r="D5" s="418">
        <v>100</v>
      </c>
      <c r="E5" s="418">
        <f>C5*D5</f>
        <v>150000</v>
      </c>
      <c r="F5" s="411"/>
      <c r="G5" s="411"/>
      <c r="H5" s="411"/>
      <c r="I5" s="411"/>
      <c r="J5" s="411"/>
      <c r="K5" s="411"/>
    </row>
    <row r="6" spans="1:11" ht="16.5">
      <c r="A6" s="411"/>
      <c r="B6" s="417" t="s">
        <v>804</v>
      </c>
      <c r="C6" s="418">
        <v>1366</v>
      </c>
      <c r="D6" s="418">
        <v>120</v>
      </c>
      <c r="E6" s="418">
        <f>C6*D6</f>
        <v>163920</v>
      </c>
      <c r="F6" s="411"/>
      <c r="G6" s="411"/>
      <c r="H6" s="411"/>
      <c r="I6" s="411"/>
      <c r="J6" s="411"/>
      <c r="K6" s="411"/>
    </row>
    <row r="7" spans="1:11" ht="16.5">
      <c r="A7" s="411"/>
      <c r="B7" s="417" t="s">
        <v>805</v>
      </c>
      <c r="C7" s="418">
        <v>1548</v>
      </c>
      <c r="D7" s="418">
        <v>130</v>
      </c>
      <c r="E7" s="418">
        <f>C7*D7</f>
        <v>201240</v>
      </c>
      <c r="F7" s="411"/>
      <c r="G7" s="411"/>
      <c r="H7" s="411"/>
      <c r="I7" s="411"/>
      <c r="J7" s="411"/>
      <c r="K7" s="411"/>
    </row>
    <row r="8" spans="1:11" ht="16.5">
      <c r="A8" s="411"/>
      <c r="B8" s="417" t="s">
        <v>806</v>
      </c>
      <c r="C8" s="418">
        <v>1236</v>
      </c>
      <c r="D8" s="418">
        <v>100</v>
      </c>
      <c r="E8" s="418">
        <f>C8*D8</f>
        <v>123600</v>
      </c>
      <c r="F8" s="411"/>
      <c r="G8" s="411"/>
      <c r="H8" s="411"/>
      <c r="I8" s="411"/>
      <c r="J8" s="411"/>
      <c r="K8" s="411"/>
    </row>
    <row r="9" spans="1:11" ht="16.5">
      <c r="A9" s="411"/>
      <c r="B9" s="411"/>
      <c r="C9" s="411"/>
      <c r="D9" s="411"/>
      <c r="E9" s="411"/>
      <c r="F9" s="411"/>
      <c r="G9" s="411"/>
      <c r="H9" s="411"/>
      <c r="I9" s="411"/>
      <c r="J9" s="411"/>
      <c r="K9" s="411"/>
    </row>
    <row r="10" spans="1:11" ht="16.5">
      <c r="A10" s="411"/>
      <c r="B10" s="832" t="s">
        <v>807</v>
      </c>
      <c r="C10" s="832"/>
      <c r="D10" s="832"/>
      <c r="E10" s="832"/>
      <c r="F10" s="411"/>
      <c r="G10" s="834" t="s">
        <v>808</v>
      </c>
      <c r="H10" s="834"/>
      <c r="I10" s="834"/>
      <c r="J10" s="834"/>
      <c r="K10" s="411"/>
    </row>
    <row r="11" spans="1:11" ht="16.5">
      <c r="A11" s="411"/>
      <c r="B11" s="417" t="s">
        <v>798</v>
      </c>
      <c r="C11" s="417" t="s">
        <v>799</v>
      </c>
      <c r="D11" s="417" t="s">
        <v>800</v>
      </c>
      <c r="E11" s="417" t="s">
        <v>801</v>
      </c>
      <c r="F11" s="411"/>
      <c r="G11" s="419" t="s">
        <v>798</v>
      </c>
      <c r="H11" s="419" t="s">
        <v>809</v>
      </c>
      <c r="I11" s="419" t="s">
        <v>777</v>
      </c>
      <c r="J11" s="419" t="s">
        <v>810</v>
      </c>
      <c r="K11" s="411"/>
    </row>
    <row r="12" spans="1:11" ht="16.5">
      <c r="A12" s="411"/>
      <c r="B12" s="417" t="s">
        <v>802</v>
      </c>
      <c r="C12" s="418">
        <v>2400</v>
      </c>
      <c r="D12" s="418">
        <v>120</v>
      </c>
      <c r="E12" s="418">
        <f>C12*D12</f>
        <v>288000</v>
      </c>
      <c r="F12" s="411"/>
      <c r="G12" s="417" t="s">
        <v>778</v>
      </c>
      <c r="H12" s="418"/>
      <c r="I12" s="418"/>
      <c r="J12" s="418"/>
      <c r="K12" s="411"/>
    </row>
    <row r="13" spans="1:11" ht="16.5">
      <c r="A13" s="411"/>
      <c r="B13" s="417" t="s">
        <v>803</v>
      </c>
      <c r="C13" s="418">
        <v>1320</v>
      </c>
      <c r="D13" s="418">
        <v>100</v>
      </c>
      <c r="E13" s="418">
        <f>C13*D13</f>
        <v>132000</v>
      </c>
      <c r="F13" s="411"/>
      <c r="G13" s="417" t="s">
        <v>779</v>
      </c>
      <c r="H13" s="418"/>
      <c r="I13" s="418"/>
      <c r="J13" s="418"/>
      <c r="K13" s="411"/>
    </row>
    <row r="14" spans="1:11" ht="16.5">
      <c r="A14" s="411"/>
      <c r="B14" s="417" t="s">
        <v>804</v>
      </c>
      <c r="C14" s="418">
        <v>1548</v>
      </c>
      <c r="D14" s="418">
        <v>120</v>
      </c>
      <c r="E14" s="418">
        <f>C14*D14</f>
        <v>185760</v>
      </c>
      <c r="F14" s="411"/>
      <c r="G14" s="417" t="s">
        <v>780</v>
      </c>
      <c r="H14" s="418"/>
      <c r="I14" s="418"/>
      <c r="J14" s="418"/>
      <c r="K14" s="411"/>
    </row>
    <row r="15" spans="1:11" ht="16.5">
      <c r="A15" s="411"/>
      <c r="B15" s="417" t="s">
        <v>805</v>
      </c>
      <c r="C15" s="418">
        <v>1234</v>
      </c>
      <c r="D15" s="418">
        <v>130</v>
      </c>
      <c r="E15" s="418">
        <f>C15*D15</f>
        <v>160420</v>
      </c>
      <c r="F15" s="411"/>
      <c r="G15" s="417" t="s">
        <v>781</v>
      </c>
      <c r="H15" s="418"/>
      <c r="I15" s="418"/>
      <c r="J15" s="418"/>
      <c r="K15" s="411"/>
    </row>
    <row r="16" spans="1:11" ht="16.5">
      <c r="A16" s="411"/>
      <c r="B16" s="417" t="s">
        <v>806</v>
      </c>
      <c r="C16" s="418">
        <v>1589</v>
      </c>
      <c r="D16" s="418">
        <v>100</v>
      </c>
      <c r="E16" s="418">
        <f>C16*D16</f>
        <v>158900</v>
      </c>
      <c r="F16" s="411"/>
      <c r="G16" s="417" t="s">
        <v>782</v>
      </c>
      <c r="H16" s="418"/>
      <c r="I16" s="418"/>
      <c r="J16" s="418"/>
      <c r="K16" s="411"/>
    </row>
    <row r="17" spans="1:11" ht="16.5">
      <c r="A17" s="411"/>
      <c r="B17" s="411"/>
      <c r="C17" s="411"/>
      <c r="D17" s="411"/>
      <c r="E17" s="411"/>
      <c r="F17" s="411"/>
      <c r="G17" s="411"/>
      <c r="H17" s="411"/>
      <c r="I17" s="411"/>
      <c r="J17" s="411"/>
      <c r="K17" s="411"/>
    </row>
    <row r="18" spans="1:11" ht="16.5">
      <c r="A18" s="411"/>
      <c r="B18" s="411"/>
      <c r="C18" s="411"/>
      <c r="D18" s="411"/>
      <c r="E18" s="411"/>
      <c r="F18" s="411"/>
      <c r="G18" s="411"/>
      <c r="H18" s="411"/>
      <c r="I18" s="411"/>
      <c r="J18" s="411"/>
      <c r="K18" s="411"/>
    </row>
    <row r="19" spans="1:11" ht="16.5">
      <c r="A19" s="411"/>
      <c r="B19" s="834" t="s">
        <v>811</v>
      </c>
      <c r="C19" s="834"/>
      <c r="D19" s="834"/>
      <c r="E19" s="834"/>
      <c r="F19" s="411"/>
      <c r="G19" s="411"/>
      <c r="H19" s="411"/>
      <c r="I19" s="411"/>
      <c r="J19" s="411"/>
      <c r="K19" s="411"/>
    </row>
    <row r="20" spans="1:11" ht="16.5">
      <c r="A20" s="411"/>
      <c r="B20" s="417" t="s">
        <v>798</v>
      </c>
      <c r="C20" s="417" t="s">
        <v>799</v>
      </c>
      <c r="D20" s="417" t="s">
        <v>800</v>
      </c>
      <c r="E20" s="417" t="s">
        <v>801</v>
      </c>
      <c r="F20" s="411"/>
      <c r="G20" s="411"/>
      <c r="H20" s="411"/>
      <c r="I20" s="411"/>
      <c r="J20" s="411"/>
      <c r="K20" s="411"/>
    </row>
    <row r="21" spans="1:11" ht="16.5">
      <c r="A21" s="411"/>
      <c r="B21" s="417" t="s">
        <v>802</v>
      </c>
      <c r="C21" s="418">
        <v>4500</v>
      </c>
      <c r="D21" s="418">
        <v>120</v>
      </c>
      <c r="E21" s="418">
        <f>C21*D21</f>
        <v>540000</v>
      </c>
      <c r="F21" s="411"/>
      <c r="G21" s="411"/>
      <c r="H21" s="411"/>
      <c r="I21" s="411"/>
      <c r="J21" s="411"/>
      <c r="K21" s="411"/>
    </row>
    <row r="22" spans="1:11" ht="16.5">
      <c r="A22" s="411"/>
      <c r="B22" s="417" t="s">
        <v>803</v>
      </c>
      <c r="C22" s="418">
        <v>3200</v>
      </c>
      <c r="D22" s="418">
        <v>100</v>
      </c>
      <c r="E22" s="418">
        <f>C22*D22</f>
        <v>320000</v>
      </c>
      <c r="F22" s="411"/>
      <c r="G22" s="411"/>
      <c r="H22" s="411"/>
      <c r="I22" s="411"/>
      <c r="J22" s="411"/>
      <c r="K22" s="411"/>
    </row>
    <row r="23" spans="1:11" ht="16.5">
      <c r="A23" s="411"/>
      <c r="B23" s="417" t="s">
        <v>804</v>
      </c>
      <c r="C23" s="418">
        <v>1598</v>
      </c>
      <c r="D23" s="418">
        <v>120</v>
      </c>
      <c r="E23" s="418">
        <f>C23*D23</f>
        <v>191760</v>
      </c>
      <c r="F23" s="411"/>
      <c r="G23" s="411"/>
      <c r="H23" s="411"/>
      <c r="I23" s="411"/>
      <c r="J23" s="411"/>
      <c r="K23" s="411"/>
    </row>
    <row r="24" spans="1:11" ht="16.5">
      <c r="A24" s="411"/>
      <c r="B24" s="417" t="s">
        <v>805</v>
      </c>
      <c r="C24" s="418">
        <v>1320</v>
      </c>
      <c r="D24" s="418">
        <v>130</v>
      </c>
      <c r="E24" s="418">
        <f>C24*D24</f>
        <v>171600</v>
      </c>
      <c r="F24" s="411"/>
      <c r="G24" s="411"/>
      <c r="H24" s="411"/>
      <c r="I24" s="411"/>
      <c r="J24" s="411"/>
      <c r="K24" s="411"/>
    </row>
    <row r="25" spans="1:11" ht="16.5">
      <c r="A25" s="411"/>
      <c r="B25" s="417" t="s">
        <v>806</v>
      </c>
      <c r="C25" s="418">
        <v>1458</v>
      </c>
      <c r="D25" s="418">
        <v>100</v>
      </c>
      <c r="E25" s="418">
        <f>C25*D25</f>
        <v>145800</v>
      </c>
      <c r="F25" s="411"/>
      <c r="G25" s="411"/>
      <c r="H25" s="411"/>
      <c r="I25" s="411"/>
      <c r="J25" s="411"/>
      <c r="K25" s="411"/>
    </row>
    <row r="26" spans="1:11" ht="16.5">
      <c r="A26" s="411"/>
      <c r="B26" s="411"/>
      <c r="C26" s="411"/>
      <c r="D26" s="411"/>
      <c r="E26" s="411"/>
      <c r="F26" s="411"/>
      <c r="G26" s="411"/>
      <c r="H26" s="411"/>
      <c r="I26" s="411"/>
      <c r="J26" s="411"/>
      <c r="K26" s="411"/>
    </row>
    <row r="27" spans="1:11" ht="16.5">
      <c r="A27" s="411"/>
      <c r="B27" s="411"/>
      <c r="C27" s="411"/>
      <c r="D27" s="411"/>
      <c r="E27" s="411"/>
      <c r="F27" s="411"/>
      <c r="G27" s="411"/>
      <c r="H27" s="411"/>
      <c r="I27" s="411"/>
      <c r="J27" s="411"/>
      <c r="K27" s="411"/>
    </row>
    <row r="28" spans="1:11" ht="16.5">
      <c r="A28" s="411"/>
      <c r="B28" s="411"/>
      <c r="C28" s="411"/>
      <c r="D28" s="411"/>
      <c r="E28" s="411"/>
      <c r="F28" s="411"/>
      <c r="G28" s="411"/>
      <c r="H28" s="411"/>
      <c r="I28" s="411"/>
      <c r="J28" s="411"/>
      <c r="K28" s="411"/>
    </row>
  </sheetData>
  <dataConsolidate topLabels="1"/>
  <mergeCells count="4">
    <mergeCell ref="B2:E2"/>
    <mergeCell ref="B10:E10"/>
    <mergeCell ref="G10:J10"/>
    <mergeCell ref="B19:E19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T42"/>
  <sheetViews>
    <sheetView workbookViewId="0">
      <selection activeCell="B1" sqref="B1"/>
    </sheetView>
  </sheetViews>
  <sheetFormatPr defaultRowHeight="16.5"/>
  <cols>
    <col min="1" max="2" width="11" style="422" customWidth="1"/>
    <col min="3" max="3" width="14.75" style="422" customWidth="1"/>
    <col min="4" max="4" width="28.125" style="422" customWidth="1"/>
    <col min="5" max="7" width="11" style="422" customWidth="1"/>
    <col min="8" max="256" width="9" style="424"/>
    <col min="257" max="257" width="8.5" style="424" customWidth="1"/>
    <col min="258" max="258" width="7.5" style="424" customWidth="1"/>
    <col min="259" max="259" width="14" style="424" customWidth="1"/>
    <col min="260" max="260" width="28" style="424" customWidth="1"/>
    <col min="261" max="261" width="7.5" style="424" customWidth="1"/>
    <col min="262" max="262" width="5.75" style="424" customWidth="1"/>
    <col min="263" max="263" width="13" style="424" customWidth="1"/>
    <col min="264" max="512" width="9" style="424"/>
    <col min="513" max="513" width="8.5" style="424" customWidth="1"/>
    <col min="514" max="514" width="7.5" style="424" customWidth="1"/>
    <col min="515" max="515" width="14" style="424" customWidth="1"/>
    <col min="516" max="516" width="28" style="424" customWidth="1"/>
    <col min="517" max="517" width="7.5" style="424" customWidth="1"/>
    <col min="518" max="518" width="5.75" style="424" customWidth="1"/>
    <col min="519" max="519" width="13" style="424" customWidth="1"/>
    <col min="520" max="768" width="9" style="424"/>
    <col min="769" max="769" width="8.5" style="424" customWidth="1"/>
    <col min="770" max="770" width="7.5" style="424" customWidth="1"/>
    <col min="771" max="771" width="14" style="424" customWidth="1"/>
    <col min="772" max="772" width="28" style="424" customWidth="1"/>
    <col min="773" max="773" width="7.5" style="424" customWidth="1"/>
    <col min="774" max="774" width="5.75" style="424" customWidth="1"/>
    <col min="775" max="775" width="13" style="424" customWidth="1"/>
    <col min="776" max="1024" width="9" style="424"/>
    <col min="1025" max="1025" width="8.5" style="424" customWidth="1"/>
    <col min="1026" max="1026" width="7.5" style="424" customWidth="1"/>
    <col min="1027" max="1027" width="14" style="424" customWidth="1"/>
    <col min="1028" max="1028" width="28" style="424" customWidth="1"/>
    <col min="1029" max="1029" width="7.5" style="424" customWidth="1"/>
    <col min="1030" max="1030" width="5.75" style="424" customWidth="1"/>
    <col min="1031" max="1031" width="13" style="424" customWidth="1"/>
    <col min="1032" max="1280" width="9" style="424"/>
    <col min="1281" max="1281" width="8.5" style="424" customWidth="1"/>
    <col min="1282" max="1282" width="7.5" style="424" customWidth="1"/>
    <col min="1283" max="1283" width="14" style="424" customWidth="1"/>
    <col min="1284" max="1284" width="28" style="424" customWidth="1"/>
    <col min="1285" max="1285" width="7.5" style="424" customWidth="1"/>
    <col min="1286" max="1286" width="5.75" style="424" customWidth="1"/>
    <col min="1287" max="1287" width="13" style="424" customWidth="1"/>
    <col min="1288" max="1536" width="9" style="424"/>
    <col min="1537" max="1537" width="8.5" style="424" customWidth="1"/>
    <col min="1538" max="1538" width="7.5" style="424" customWidth="1"/>
    <col min="1539" max="1539" width="14" style="424" customWidth="1"/>
    <col min="1540" max="1540" width="28" style="424" customWidth="1"/>
    <col min="1541" max="1541" width="7.5" style="424" customWidth="1"/>
    <col min="1542" max="1542" width="5.75" style="424" customWidth="1"/>
    <col min="1543" max="1543" width="13" style="424" customWidth="1"/>
    <col min="1544" max="1792" width="9" style="424"/>
    <col min="1793" max="1793" width="8.5" style="424" customWidth="1"/>
    <col min="1794" max="1794" width="7.5" style="424" customWidth="1"/>
    <col min="1795" max="1795" width="14" style="424" customWidth="1"/>
    <col min="1796" max="1796" width="28" style="424" customWidth="1"/>
    <col min="1797" max="1797" width="7.5" style="424" customWidth="1"/>
    <col min="1798" max="1798" width="5.75" style="424" customWidth="1"/>
    <col min="1799" max="1799" width="13" style="424" customWidth="1"/>
    <col min="1800" max="2048" width="9" style="424"/>
    <col min="2049" max="2049" width="8.5" style="424" customWidth="1"/>
    <col min="2050" max="2050" width="7.5" style="424" customWidth="1"/>
    <col min="2051" max="2051" width="14" style="424" customWidth="1"/>
    <col min="2052" max="2052" width="28" style="424" customWidth="1"/>
    <col min="2053" max="2053" width="7.5" style="424" customWidth="1"/>
    <col min="2054" max="2054" width="5.75" style="424" customWidth="1"/>
    <col min="2055" max="2055" width="13" style="424" customWidth="1"/>
    <col min="2056" max="2304" width="9" style="424"/>
    <col min="2305" max="2305" width="8.5" style="424" customWidth="1"/>
    <col min="2306" max="2306" width="7.5" style="424" customWidth="1"/>
    <col min="2307" max="2307" width="14" style="424" customWidth="1"/>
    <col min="2308" max="2308" width="28" style="424" customWidth="1"/>
    <col min="2309" max="2309" width="7.5" style="424" customWidth="1"/>
    <col min="2310" max="2310" width="5.75" style="424" customWidth="1"/>
    <col min="2311" max="2311" width="13" style="424" customWidth="1"/>
    <col min="2312" max="2560" width="9" style="424"/>
    <col min="2561" max="2561" width="8.5" style="424" customWidth="1"/>
    <col min="2562" max="2562" width="7.5" style="424" customWidth="1"/>
    <col min="2563" max="2563" width="14" style="424" customWidth="1"/>
    <col min="2564" max="2564" width="28" style="424" customWidth="1"/>
    <col min="2565" max="2565" width="7.5" style="424" customWidth="1"/>
    <col min="2566" max="2566" width="5.75" style="424" customWidth="1"/>
    <col min="2567" max="2567" width="13" style="424" customWidth="1"/>
    <col min="2568" max="2816" width="9" style="424"/>
    <col min="2817" max="2817" width="8.5" style="424" customWidth="1"/>
    <col min="2818" max="2818" width="7.5" style="424" customWidth="1"/>
    <col min="2819" max="2819" width="14" style="424" customWidth="1"/>
    <col min="2820" max="2820" width="28" style="424" customWidth="1"/>
    <col min="2821" max="2821" width="7.5" style="424" customWidth="1"/>
    <col min="2822" max="2822" width="5.75" style="424" customWidth="1"/>
    <col min="2823" max="2823" width="13" style="424" customWidth="1"/>
    <col min="2824" max="3072" width="9" style="424"/>
    <col min="3073" max="3073" width="8.5" style="424" customWidth="1"/>
    <col min="3074" max="3074" width="7.5" style="424" customWidth="1"/>
    <col min="3075" max="3075" width="14" style="424" customWidth="1"/>
    <col min="3076" max="3076" width="28" style="424" customWidth="1"/>
    <col min="3077" max="3077" width="7.5" style="424" customWidth="1"/>
    <col min="3078" max="3078" width="5.75" style="424" customWidth="1"/>
    <col min="3079" max="3079" width="13" style="424" customWidth="1"/>
    <col min="3080" max="3328" width="9" style="424"/>
    <col min="3329" max="3329" width="8.5" style="424" customWidth="1"/>
    <col min="3330" max="3330" width="7.5" style="424" customWidth="1"/>
    <col min="3331" max="3331" width="14" style="424" customWidth="1"/>
    <col min="3332" max="3332" width="28" style="424" customWidth="1"/>
    <col min="3333" max="3333" width="7.5" style="424" customWidth="1"/>
    <col min="3334" max="3334" width="5.75" style="424" customWidth="1"/>
    <col min="3335" max="3335" width="13" style="424" customWidth="1"/>
    <col min="3336" max="3584" width="9" style="424"/>
    <col min="3585" max="3585" width="8.5" style="424" customWidth="1"/>
    <col min="3586" max="3586" width="7.5" style="424" customWidth="1"/>
    <col min="3587" max="3587" width="14" style="424" customWidth="1"/>
    <col min="3588" max="3588" width="28" style="424" customWidth="1"/>
    <col min="3589" max="3589" width="7.5" style="424" customWidth="1"/>
    <col min="3590" max="3590" width="5.75" style="424" customWidth="1"/>
    <col min="3591" max="3591" width="13" style="424" customWidth="1"/>
    <col min="3592" max="3840" width="9" style="424"/>
    <col min="3841" max="3841" width="8.5" style="424" customWidth="1"/>
    <col min="3842" max="3842" width="7.5" style="424" customWidth="1"/>
    <col min="3843" max="3843" width="14" style="424" customWidth="1"/>
    <col min="3844" max="3844" width="28" style="424" customWidth="1"/>
    <col min="3845" max="3845" width="7.5" style="424" customWidth="1"/>
    <col min="3846" max="3846" width="5.75" style="424" customWidth="1"/>
    <col min="3847" max="3847" width="13" style="424" customWidth="1"/>
    <col min="3848" max="4096" width="9" style="424"/>
    <col min="4097" max="4097" width="8.5" style="424" customWidth="1"/>
    <col min="4098" max="4098" width="7.5" style="424" customWidth="1"/>
    <col min="4099" max="4099" width="14" style="424" customWidth="1"/>
    <col min="4100" max="4100" width="28" style="424" customWidth="1"/>
    <col min="4101" max="4101" width="7.5" style="424" customWidth="1"/>
    <col min="4102" max="4102" width="5.75" style="424" customWidth="1"/>
    <col min="4103" max="4103" width="13" style="424" customWidth="1"/>
    <col min="4104" max="4352" width="9" style="424"/>
    <col min="4353" max="4353" width="8.5" style="424" customWidth="1"/>
    <col min="4354" max="4354" width="7.5" style="424" customWidth="1"/>
    <col min="4355" max="4355" width="14" style="424" customWidth="1"/>
    <col min="4356" max="4356" width="28" style="424" customWidth="1"/>
    <col min="4357" max="4357" width="7.5" style="424" customWidth="1"/>
    <col min="4358" max="4358" width="5.75" style="424" customWidth="1"/>
    <col min="4359" max="4359" width="13" style="424" customWidth="1"/>
    <col min="4360" max="4608" width="9" style="424"/>
    <col min="4609" max="4609" width="8.5" style="424" customWidth="1"/>
    <col min="4610" max="4610" width="7.5" style="424" customWidth="1"/>
    <col min="4611" max="4611" width="14" style="424" customWidth="1"/>
    <col min="4612" max="4612" width="28" style="424" customWidth="1"/>
    <col min="4613" max="4613" width="7.5" style="424" customWidth="1"/>
    <col min="4614" max="4614" width="5.75" style="424" customWidth="1"/>
    <col min="4615" max="4615" width="13" style="424" customWidth="1"/>
    <col min="4616" max="4864" width="9" style="424"/>
    <col min="4865" max="4865" width="8.5" style="424" customWidth="1"/>
    <col min="4866" max="4866" width="7.5" style="424" customWidth="1"/>
    <col min="4867" max="4867" width="14" style="424" customWidth="1"/>
    <col min="4868" max="4868" width="28" style="424" customWidth="1"/>
    <col min="4869" max="4869" width="7.5" style="424" customWidth="1"/>
    <col min="4870" max="4870" width="5.75" style="424" customWidth="1"/>
    <col min="4871" max="4871" width="13" style="424" customWidth="1"/>
    <col min="4872" max="5120" width="9" style="424"/>
    <col min="5121" max="5121" width="8.5" style="424" customWidth="1"/>
    <col min="5122" max="5122" width="7.5" style="424" customWidth="1"/>
    <col min="5123" max="5123" width="14" style="424" customWidth="1"/>
    <col min="5124" max="5124" width="28" style="424" customWidth="1"/>
    <col min="5125" max="5125" width="7.5" style="424" customWidth="1"/>
    <col min="5126" max="5126" width="5.75" style="424" customWidth="1"/>
    <col min="5127" max="5127" width="13" style="424" customWidth="1"/>
    <col min="5128" max="5376" width="9" style="424"/>
    <col min="5377" max="5377" width="8.5" style="424" customWidth="1"/>
    <col min="5378" max="5378" width="7.5" style="424" customWidth="1"/>
    <col min="5379" max="5379" width="14" style="424" customWidth="1"/>
    <col min="5380" max="5380" width="28" style="424" customWidth="1"/>
    <col min="5381" max="5381" width="7.5" style="424" customWidth="1"/>
    <col min="5382" max="5382" width="5.75" style="424" customWidth="1"/>
    <col min="5383" max="5383" width="13" style="424" customWidth="1"/>
    <col min="5384" max="5632" width="9" style="424"/>
    <col min="5633" max="5633" width="8.5" style="424" customWidth="1"/>
    <col min="5634" max="5634" width="7.5" style="424" customWidth="1"/>
    <col min="5635" max="5635" width="14" style="424" customWidth="1"/>
    <col min="5636" max="5636" width="28" style="424" customWidth="1"/>
    <col min="5637" max="5637" width="7.5" style="424" customWidth="1"/>
    <col min="5638" max="5638" width="5.75" style="424" customWidth="1"/>
    <col min="5639" max="5639" width="13" style="424" customWidth="1"/>
    <col min="5640" max="5888" width="9" style="424"/>
    <col min="5889" max="5889" width="8.5" style="424" customWidth="1"/>
    <col min="5890" max="5890" width="7.5" style="424" customWidth="1"/>
    <col min="5891" max="5891" width="14" style="424" customWidth="1"/>
    <col min="5892" max="5892" width="28" style="424" customWidth="1"/>
    <col min="5893" max="5893" width="7.5" style="424" customWidth="1"/>
    <col min="5894" max="5894" width="5.75" style="424" customWidth="1"/>
    <col min="5895" max="5895" width="13" style="424" customWidth="1"/>
    <col min="5896" max="6144" width="9" style="424"/>
    <col min="6145" max="6145" width="8.5" style="424" customWidth="1"/>
    <col min="6146" max="6146" width="7.5" style="424" customWidth="1"/>
    <col min="6147" max="6147" width="14" style="424" customWidth="1"/>
    <col min="6148" max="6148" width="28" style="424" customWidth="1"/>
    <col min="6149" max="6149" width="7.5" style="424" customWidth="1"/>
    <col min="6150" max="6150" width="5.75" style="424" customWidth="1"/>
    <col min="6151" max="6151" width="13" style="424" customWidth="1"/>
    <col min="6152" max="6400" width="9" style="424"/>
    <col min="6401" max="6401" width="8.5" style="424" customWidth="1"/>
    <col min="6402" max="6402" width="7.5" style="424" customWidth="1"/>
    <col min="6403" max="6403" width="14" style="424" customWidth="1"/>
    <col min="6404" max="6404" width="28" style="424" customWidth="1"/>
    <col min="6405" max="6405" width="7.5" style="424" customWidth="1"/>
    <col min="6406" max="6406" width="5.75" style="424" customWidth="1"/>
    <col min="6407" max="6407" width="13" style="424" customWidth="1"/>
    <col min="6408" max="6656" width="9" style="424"/>
    <col min="6657" max="6657" width="8.5" style="424" customWidth="1"/>
    <col min="6658" max="6658" width="7.5" style="424" customWidth="1"/>
    <col min="6659" max="6659" width="14" style="424" customWidth="1"/>
    <col min="6660" max="6660" width="28" style="424" customWidth="1"/>
    <col min="6661" max="6661" width="7.5" style="424" customWidth="1"/>
    <col min="6662" max="6662" width="5.75" style="424" customWidth="1"/>
    <col min="6663" max="6663" width="13" style="424" customWidth="1"/>
    <col min="6664" max="6912" width="9" style="424"/>
    <col min="6913" max="6913" width="8.5" style="424" customWidth="1"/>
    <col min="6914" max="6914" width="7.5" style="424" customWidth="1"/>
    <col min="6915" max="6915" width="14" style="424" customWidth="1"/>
    <col min="6916" max="6916" width="28" style="424" customWidth="1"/>
    <col min="6917" max="6917" width="7.5" style="424" customWidth="1"/>
    <col min="6918" max="6918" width="5.75" style="424" customWidth="1"/>
    <col min="6919" max="6919" width="13" style="424" customWidth="1"/>
    <col min="6920" max="7168" width="9" style="424"/>
    <col min="7169" max="7169" width="8.5" style="424" customWidth="1"/>
    <col min="7170" max="7170" width="7.5" style="424" customWidth="1"/>
    <col min="7171" max="7171" width="14" style="424" customWidth="1"/>
    <col min="7172" max="7172" width="28" style="424" customWidth="1"/>
    <col min="7173" max="7173" width="7.5" style="424" customWidth="1"/>
    <col min="7174" max="7174" width="5.75" style="424" customWidth="1"/>
    <col min="7175" max="7175" width="13" style="424" customWidth="1"/>
    <col min="7176" max="7424" width="9" style="424"/>
    <col min="7425" max="7425" width="8.5" style="424" customWidth="1"/>
    <col min="7426" max="7426" width="7.5" style="424" customWidth="1"/>
    <col min="7427" max="7427" width="14" style="424" customWidth="1"/>
    <col min="7428" max="7428" width="28" style="424" customWidth="1"/>
    <col min="7429" max="7429" width="7.5" style="424" customWidth="1"/>
    <col min="7430" max="7430" width="5.75" style="424" customWidth="1"/>
    <col min="7431" max="7431" width="13" style="424" customWidth="1"/>
    <col min="7432" max="7680" width="9" style="424"/>
    <col min="7681" max="7681" width="8.5" style="424" customWidth="1"/>
    <col min="7682" max="7682" width="7.5" style="424" customWidth="1"/>
    <col min="7683" max="7683" width="14" style="424" customWidth="1"/>
    <col min="7684" max="7684" width="28" style="424" customWidth="1"/>
    <col min="7685" max="7685" width="7.5" style="424" customWidth="1"/>
    <col min="7686" max="7686" width="5.75" style="424" customWidth="1"/>
    <col min="7687" max="7687" width="13" style="424" customWidth="1"/>
    <col min="7688" max="7936" width="9" style="424"/>
    <col min="7937" max="7937" width="8.5" style="424" customWidth="1"/>
    <col min="7938" max="7938" width="7.5" style="424" customWidth="1"/>
    <col min="7939" max="7939" width="14" style="424" customWidth="1"/>
    <col min="7940" max="7940" width="28" style="424" customWidth="1"/>
    <col min="7941" max="7941" width="7.5" style="424" customWidth="1"/>
    <col min="7942" max="7942" width="5.75" style="424" customWidth="1"/>
    <col min="7943" max="7943" width="13" style="424" customWidth="1"/>
    <col min="7944" max="8192" width="9" style="424"/>
    <col min="8193" max="8193" width="8.5" style="424" customWidth="1"/>
    <col min="8194" max="8194" width="7.5" style="424" customWidth="1"/>
    <col min="8195" max="8195" width="14" style="424" customWidth="1"/>
    <col min="8196" max="8196" width="28" style="424" customWidth="1"/>
    <col min="8197" max="8197" width="7.5" style="424" customWidth="1"/>
    <col min="8198" max="8198" width="5.75" style="424" customWidth="1"/>
    <col min="8199" max="8199" width="13" style="424" customWidth="1"/>
    <col min="8200" max="8448" width="9" style="424"/>
    <col min="8449" max="8449" width="8.5" style="424" customWidth="1"/>
    <col min="8450" max="8450" width="7.5" style="424" customWidth="1"/>
    <col min="8451" max="8451" width="14" style="424" customWidth="1"/>
    <col min="8452" max="8452" width="28" style="424" customWidth="1"/>
    <col min="8453" max="8453" width="7.5" style="424" customWidth="1"/>
    <col min="8454" max="8454" width="5.75" style="424" customWidth="1"/>
    <col min="8455" max="8455" width="13" style="424" customWidth="1"/>
    <col min="8456" max="8704" width="9" style="424"/>
    <col min="8705" max="8705" width="8.5" style="424" customWidth="1"/>
    <col min="8706" max="8706" width="7.5" style="424" customWidth="1"/>
    <col min="8707" max="8707" width="14" style="424" customWidth="1"/>
    <col min="8708" max="8708" width="28" style="424" customWidth="1"/>
    <col min="8709" max="8709" width="7.5" style="424" customWidth="1"/>
    <col min="8710" max="8710" width="5.75" style="424" customWidth="1"/>
    <col min="8711" max="8711" width="13" style="424" customWidth="1"/>
    <col min="8712" max="8960" width="9" style="424"/>
    <col min="8961" max="8961" width="8.5" style="424" customWidth="1"/>
    <col min="8962" max="8962" width="7.5" style="424" customWidth="1"/>
    <col min="8963" max="8963" width="14" style="424" customWidth="1"/>
    <col min="8964" max="8964" width="28" style="424" customWidth="1"/>
    <col min="8965" max="8965" width="7.5" style="424" customWidth="1"/>
    <col min="8966" max="8966" width="5.75" style="424" customWidth="1"/>
    <col min="8967" max="8967" width="13" style="424" customWidth="1"/>
    <col min="8968" max="9216" width="9" style="424"/>
    <col min="9217" max="9217" width="8.5" style="424" customWidth="1"/>
    <col min="9218" max="9218" width="7.5" style="424" customWidth="1"/>
    <col min="9219" max="9219" width="14" style="424" customWidth="1"/>
    <col min="9220" max="9220" width="28" style="424" customWidth="1"/>
    <col min="9221" max="9221" width="7.5" style="424" customWidth="1"/>
    <col min="9222" max="9222" width="5.75" style="424" customWidth="1"/>
    <col min="9223" max="9223" width="13" style="424" customWidth="1"/>
    <col min="9224" max="9472" width="9" style="424"/>
    <col min="9473" max="9473" width="8.5" style="424" customWidth="1"/>
    <col min="9474" max="9474" width="7.5" style="424" customWidth="1"/>
    <col min="9475" max="9475" width="14" style="424" customWidth="1"/>
    <col min="9476" max="9476" width="28" style="424" customWidth="1"/>
    <col min="9477" max="9477" width="7.5" style="424" customWidth="1"/>
    <col min="9478" max="9478" width="5.75" style="424" customWidth="1"/>
    <col min="9479" max="9479" width="13" style="424" customWidth="1"/>
    <col min="9480" max="9728" width="9" style="424"/>
    <col min="9729" max="9729" width="8.5" style="424" customWidth="1"/>
    <col min="9730" max="9730" width="7.5" style="424" customWidth="1"/>
    <col min="9731" max="9731" width="14" style="424" customWidth="1"/>
    <col min="9732" max="9732" width="28" style="424" customWidth="1"/>
    <col min="9733" max="9733" width="7.5" style="424" customWidth="1"/>
    <col min="9734" max="9734" width="5.75" style="424" customWidth="1"/>
    <col min="9735" max="9735" width="13" style="424" customWidth="1"/>
    <col min="9736" max="9984" width="9" style="424"/>
    <col min="9985" max="9985" width="8.5" style="424" customWidth="1"/>
    <col min="9986" max="9986" width="7.5" style="424" customWidth="1"/>
    <col min="9987" max="9987" width="14" style="424" customWidth="1"/>
    <col min="9988" max="9988" width="28" style="424" customWidth="1"/>
    <col min="9989" max="9989" width="7.5" style="424" customWidth="1"/>
    <col min="9990" max="9990" width="5.75" style="424" customWidth="1"/>
    <col min="9991" max="9991" width="13" style="424" customWidth="1"/>
    <col min="9992" max="10240" width="9" style="424"/>
    <col min="10241" max="10241" width="8.5" style="424" customWidth="1"/>
    <col min="10242" max="10242" width="7.5" style="424" customWidth="1"/>
    <col min="10243" max="10243" width="14" style="424" customWidth="1"/>
    <col min="10244" max="10244" width="28" style="424" customWidth="1"/>
    <col min="10245" max="10245" width="7.5" style="424" customWidth="1"/>
    <col min="10246" max="10246" width="5.75" style="424" customWidth="1"/>
    <col min="10247" max="10247" width="13" style="424" customWidth="1"/>
    <col min="10248" max="10496" width="9" style="424"/>
    <col min="10497" max="10497" width="8.5" style="424" customWidth="1"/>
    <col min="10498" max="10498" width="7.5" style="424" customWidth="1"/>
    <col min="10499" max="10499" width="14" style="424" customWidth="1"/>
    <col min="10500" max="10500" width="28" style="424" customWidth="1"/>
    <col min="10501" max="10501" width="7.5" style="424" customWidth="1"/>
    <col min="10502" max="10502" width="5.75" style="424" customWidth="1"/>
    <col min="10503" max="10503" width="13" style="424" customWidth="1"/>
    <col min="10504" max="10752" width="9" style="424"/>
    <col min="10753" max="10753" width="8.5" style="424" customWidth="1"/>
    <col min="10754" max="10754" width="7.5" style="424" customWidth="1"/>
    <col min="10755" max="10755" width="14" style="424" customWidth="1"/>
    <col min="10756" max="10756" width="28" style="424" customWidth="1"/>
    <col min="10757" max="10757" width="7.5" style="424" customWidth="1"/>
    <col min="10758" max="10758" width="5.75" style="424" customWidth="1"/>
    <col min="10759" max="10759" width="13" style="424" customWidth="1"/>
    <col min="10760" max="11008" width="9" style="424"/>
    <col min="11009" max="11009" width="8.5" style="424" customWidth="1"/>
    <col min="11010" max="11010" width="7.5" style="424" customWidth="1"/>
    <col min="11011" max="11011" width="14" style="424" customWidth="1"/>
    <col min="11012" max="11012" width="28" style="424" customWidth="1"/>
    <col min="11013" max="11013" width="7.5" style="424" customWidth="1"/>
    <col min="11014" max="11014" width="5.75" style="424" customWidth="1"/>
    <col min="11015" max="11015" width="13" style="424" customWidth="1"/>
    <col min="11016" max="11264" width="9" style="424"/>
    <col min="11265" max="11265" width="8.5" style="424" customWidth="1"/>
    <col min="11266" max="11266" width="7.5" style="424" customWidth="1"/>
    <col min="11267" max="11267" width="14" style="424" customWidth="1"/>
    <col min="11268" max="11268" width="28" style="424" customWidth="1"/>
    <col min="11269" max="11269" width="7.5" style="424" customWidth="1"/>
    <col min="11270" max="11270" width="5.75" style="424" customWidth="1"/>
    <col min="11271" max="11271" width="13" style="424" customWidth="1"/>
    <col min="11272" max="11520" width="9" style="424"/>
    <col min="11521" max="11521" width="8.5" style="424" customWidth="1"/>
    <col min="11522" max="11522" width="7.5" style="424" customWidth="1"/>
    <col min="11523" max="11523" width="14" style="424" customWidth="1"/>
    <col min="11524" max="11524" width="28" style="424" customWidth="1"/>
    <col min="11525" max="11525" width="7.5" style="424" customWidth="1"/>
    <col min="11526" max="11526" width="5.75" style="424" customWidth="1"/>
    <col min="11527" max="11527" width="13" style="424" customWidth="1"/>
    <col min="11528" max="11776" width="9" style="424"/>
    <col min="11777" max="11777" width="8.5" style="424" customWidth="1"/>
    <col min="11778" max="11778" width="7.5" style="424" customWidth="1"/>
    <col min="11779" max="11779" width="14" style="424" customWidth="1"/>
    <col min="11780" max="11780" width="28" style="424" customWidth="1"/>
    <col min="11781" max="11781" width="7.5" style="424" customWidth="1"/>
    <col min="11782" max="11782" width="5.75" style="424" customWidth="1"/>
    <col min="11783" max="11783" width="13" style="424" customWidth="1"/>
    <col min="11784" max="12032" width="9" style="424"/>
    <col min="12033" max="12033" width="8.5" style="424" customWidth="1"/>
    <col min="12034" max="12034" width="7.5" style="424" customWidth="1"/>
    <col min="12035" max="12035" width="14" style="424" customWidth="1"/>
    <col min="12036" max="12036" width="28" style="424" customWidth="1"/>
    <col min="12037" max="12037" width="7.5" style="424" customWidth="1"/>
    <col min="12038" max="12038" width="5.75" style="424" customWidth="1"/>
    <col min="12039" max="12039" width="13" style="424" customWidth="1"/>
    <col min="12040" max="12288" width="9" style="424"/>
    <col min="12289" max="12289" width="8.5" style="424" customWidth="1"/>
    <col min="12290" max="12290" width="7.5" style="424" customWidth="1"/>
    <col min="12291" max="12291" width="14" style="424" customWidth="1"/>
    <col min="12292" max="12292" width="28" style="424" customWidth="1"/>
    <col min="12293" max="12293" width="7.5" style="424" customWidth="1"/>
    <col min="12294" max="12294" width="5.75" style="424" customWidth="1"/>
    <col min="12295" max="12295" width="13" style="424" customWidth="1"/>
    <col min="12296" max="12544" width="9" style="424"/>
    <col min="12545" max="12545" width="8.5" style="424" customWidth="1"/>
    <col min="12546" max="12546" width="7.5" style="424" customWidth="1"/>
    <col min="12547" max="12547" width="14" style="424" customWidth="1"/>
    <col min="12548" max="12548" width="28" style="424" customWidth="1"/>
    <col min="12549" max="12549" width="7.5" style="424" customWidth="1"/>
    <col min="12550" max="12550" width="5.75" style="424" customWidth="1"/>
    <col min="12551" max="12551" width="13" style="424" customWidth="1"/>
    <col min="12552" max="12800" width="9" style="424"/>
    <col min="12801" max="12801" width="8.5" style="424" customWidth="1"/>
    <col min="12802" max="12802" width="7.5" style="424" customWidth="1"/>
    <col min="12803" max="12803" width="14" style="424" customWidth="1"/>
    <col min="12804" max="12804" width="28" style="424" customWidth="1"/>
    <col min="12805" max="12805" width="7.5" style="424" customWidth="1"/>
    <col min="12806" max="12806" width="5.75" style="424" customWidth="1"/>
    <col min="12807" max="12807" width="13" style="424" customWidth="1"/>
    <col min="12808" max="13056" width="9" style="424"/>
    <col min="13057" max="13057" width="8.5" style="424" customWidth="1"/>
    <col min="13058" max="13058" width="7.5" style="424" customWidth="1"/>
    <col min="13059" max="13059" width="14" style="424" customWidth="1"/>
    <col min="13060" max="13060" width="28" style="424" customWidth="1"/>
    <col min="13061" max="13061" width="7.5" style="424" customWidth="1"/>
    <col min="13062" max="13062" width="5.75" style="424" customWidth="1"/>
    <col min="13063" max="13063" width="13" style="424" customWidth="1"/>
    <col min="13064" max="13312" width="9" style="424"/>
    <col min="13313" max="13313" width="8.5" style="424" customWidth="1"/>
    <col min="13314" max="13314" width="7.5" style="424" customWidth="1"/>
    <col min="13315" max="13315" width="14" style="424" customWidth="1"/>
    <col min="13316" max="13316" width="28" style="424" customWidth="1"/>
    <col min="13317" max="13317" width="7.5" style="424" customWidth="1"/>
    <col min="13318" max="13318" width="5.75" style="424" customWidth="1"/>
    <col min="13319" max="13319" width="13" style="424" customWidth="1"/>
    <col min="13320" max="13568" width="9" style="424"/>
    <col min="13569" max="13569" width="8.5" style="424" customWidth="1"/>
    <col min="13570" max="13570" width="7.5" style="424" customWidth="1"/>
    <col min="13571" max="13571" width="14" style="424" customWidth="1"/>
    <col min="13572" max="13572" width="28" style="424" customWidth="1"/>
    <col min="13573" max="13573" width="7.5" style="424" customWidth="1"/>
    <col min="13574" max="13574" width="5.75" style="424" customWidth="1"/>
    <col min="13575" max="13575" width="13" style="424" customWidth="1"/>
    <col min="13576" max="13824" width="9" style="424"/>
    <col min="13825" max="13825" width="8.5" style="424" customWidth="1"/>
    <col min="13826" max="13826" width="7.5" style="424" customWidth="1"/>
    <col min="13827" max="13827" width="14" style="424" customWidth="1"/>
    <col min="13828" max="13828" width="28" style="424" customWidth="1"/>
    <col min="13829" max="13829" width="7.5" style="424" customWidth="1"/>
    <col min="13830" max="13830" width="5.75" style="424" customWidth="1"/>
    <col min="13831" max="13831" width="13" style="424" customWidth="1"/>
    <col min="13832" max="14080" width="9" style="424"/>
    <col min="14081" max="14081" width="8.5" style="424" customWidth="1"/>
    <col min="14082" max="14082" width="7.5" style="424" customWidth="1"/>
    <col min="14083" max="14083" width="14" style="424" customWidth="1"/>
    <col min="14084" max="14084" width="28" style="424" customWidth="1"/>
    <col min="14085" max="14085" width="7.5" style="424" customWidth="1"/>
    <col min="14086" max="14086" width="5.75" style="424" customWidth="1"/>
    <col min="14087" max="14087" width="13" style="424" customWidth="1"/>
    <col min="14088" max="14336" width="9" style="424"/>
    <col min="14337" max="14337" width="8.5" style="424" customWidth="1"/>
    <col min="14338" max="14338" width="7.5" style="424" customWidth="1"/>
    <col min="14339" max="14339" width="14" style="424" customWidth="1"/>
    <col min="14340" max="14340" width="28" style="424" customWidth="1"/>
    <col min="14341" max="14341" width="7.5" style="424" customWidth="1"/>
    <col min="14342" max="14342" width="5.75" style="424" customWidth="1"/>
    <col min="14343" max="14343" width="13" style="424" customWidth="1"/>
    <col min="14344" max="14592" width="9" style="424"/>
    <col min="14593" max="14593" width="8.5" style="424" customWidth="1"/>
    <col min="14594" max="14594" width="7.5" style="424" customWidth="1"/>
    <col min="14595" max="14595" width="14" style="424" customWidth="1"/>
    <col min="14596" max="14596" width="28" style="424" customWidth="1"/>
    <col min="14597" max="14597" width="7.5" style="424" customWidth="1"/>
    <col min="14598" max="14598" width="5.75" style="424" customWidth="1"/>
    <col min="14599" max="14599" width="13" style="424" customWidth="1"/>
    <col min="14600" max="14848" width="9" style="424"/>
    <col min="14849" max="14849" width="8.5" style="424" customWidth="1"/>
    <col min="14850" max="14850" width="7.5" style="424" customWidth="1"/>
    <col min="14851" max="14851" width="14" style="424" customWidth="1"/>
    <col min="14852" max="14852" width="28" style="424" customWidth="1"/>
    <col min="14853" max="14853" width="7.5" style="424" customWidth="1"/>
    <col min="14854" max="14854" width="5.75" style="424" customWidth="1"/>
    <col min="14855" max="14855" width="13" style="424" customWidth="1"/>
    <col min="14856" max="15104" width="9" style="424"/>
    <col min="15105" max="15105" width="8.5" style="424" customWidth="1"/>
    <col min="15106" max="15106" width="7.5" style="424" customWidth="1"/>
    <col min="15107" max="15107" width="14" style="424" customWidth="1"/>
    <col min="15108" max="15108" width="28" style="424" customWidth="1"/>
    <col min="15109" max="15109" width="7.5" style="424" customWidth="1"/>
    <col min="15110" max="15110" width="5.75" style="424" customWidth="1"/>
    <col min="15111" max="15111" width="13" style="424" customWidth="1"/>
    <col min="15112" max="15360" width="9" style="424"/>
    <col min="15361" max="15361" width="8.5" style="424" customWidth="1"/>
    <col min="15362" max="15362" width="7.5" style="424" customWidth="1"/>
    <col min="15363" max="15363" width="14" style="424" customWidth="1"/>
    <col min="15364" max="15364" width="28" style="424" customWidth="1"/>
    <col min="15365" max="15365" width="7.5" style="424" customWidth="1"/>
    <col min="15366" max="15366" width="5.75" style="424" customWidth="1"/>
    <col min="15367" max="15367" width="13" style="424" customWidth="1"/>
    <col min="15368" max="15616" width="9" style="424"/>
    <col min="15617" max="15617" width="8.5" style="424" customWidth="1"/>
    <col min="15618" max="15618" width="7.5" style="424" customWidth="1"/>
    <col min="15619" max="15619" width="14" style="424" customWidth="1"/>
    <col min="15620" max="15620" width="28" style="424" customWidth="1"/>
    <col min="15621" max="15621" width="7.5" style="424" customWidth="1"/>
    <col min="15622" max="15622" width="5.75" style="424" customWidth="1"/>
    <col min="15623" max="15623" width="13" style="424" customWidth="1"/>
    <col min="15624" max="15872" width="9" style="424"/>
    <col min="15873" max="15873" width="8.5" style="424" customWidth="1"/>
    <col min="15874" max="15874" width="7.5" style="424" customWidth="1"/>
    <col min="15875" max="15875" width="14" style="424" customWidth="1"/>
    <col min="15876" max="15876" width="28" style="424" customWidth="1"/>
    <col min="15877" max="15877" width="7.5" style="424" customWidth="1"/>
    <col min="15878" max="15878" width="5.75" style="424" customWidth="1"/>
    <col min="15879" max="15879" width="13" style="424" customWidth="1"/>
    <col min="15880" max="16128" width="9" style="424"/>
    <col min="16129" max="16129" width="8.5" style="424" customWidth="1"/>
    <col min="16130" max="16130" width="7.5" style="424" customWidth="1"/>
    <col min="16131" max="16131" width="14" style="424" customWidth="1"/>
    <col min="16132" max="16132" width="28" style="424" customWidth="1"/>
    <col min="16133" max="16133" width="7.5" style="424" customWidth="1"/>
    <col min="16134" max="16134" width="5.75" style="424" customWidth="1"/>
    <col min="16135" max="16135" width="13" style="424" customWidth="1"/>
    <col min="16136" max="16384" width="9" style="424"/>
  </cols>
  <sheetData>
    <row r="1" spans="1:20" ht="17.25" thickBot="1">
      <c r="A1" s="423" t="s">
        <v>818</v>
      </c>
      <c r="B1" s="423" t="s">
        <v>199</v>
      </c>
      <c r="C1" s="423" t="s">
        <v>479</v>
      </c>
      <c r="D1" s="423" t="s">
        <v>819</v>
      </c>
      <c r="E1" s="423" t="s">
        <v>820</v>
      </c>
      <c r="F1" s="423" t="s">
        <v>821</v>
      </c>
      <c r="G1" s="423" t="s">
        <v>822</v>
      </c>
    </row>
    <row r="2" spans="1:20" ht="17.25" thickTop="1">
      <c r="A2" s="425" t="s">
        <v>839</v>
      </c>
      <c r="B2" s="425" t="s">
        <v>977</v>
      </c>
      <c r="C2" s="426">
        <v>5609032009775</v>
      </c>
      <c r="D2" s="422" t="s">
        <v>978</v>
      </c>
      <c r="E2" s="425" t="s">
        <v>840</v>
      </c>
      <c r="F2" s="425" t="s">
        <v>827</v>
      </c>
      <c r="G2" s="427">
        <v>37376</v>
      </c>
      <c r="I2" s="406" t="s">
        <v>976</v>
      </c>
      <c r="J2" s="406" t="s">
        <v>828</v>
      </c>
      <c r="K2" s="406" t="s">
        <v>829</v>
      </c>
      <c r="L2" s="406" t="s">
        <v>830</v>
      </c>
      <c r="M2" s="406" t="s">
        <v>831</v>
      </c>
      <c r="N2" s="406" t="s">
        <v>832</v>
      </c>
      <c r="O2" s="406" t="s">
        <v>833</v>
      </c>
      <c r="P2" s="406" t="s">
        <v>834</v>
      </c>
      <c r="Q2" s="406" t="s">
        <v>835</v>
      </c>
      <c r="R2" s="406" t="s">
        <v>836</v>
      </c>
      <c r="S2" s="406" t="s">
        <v>837</v>
      </c>
      <c r="T2" s="406" t="s">
        <v>838</v>
      </c>
    </row>
    <row r="3" spans="1:20">
      <c r="A3" s="425" t="s">
        <v>877</v>
      </c>
      <c r="B3" s="425" t="s">
        <v>973</v>
      </c>
      <c r="C3" s="426">
        <v>6409041003139</v>
      </c>
      <c r="D3" s="422" t="s">
        <v>974</v>
      </c>
      <c r="E3" s="425" t="s">
        <v>845</v>
      </c>
      <c r="F3" s="425" t="s">
        <v>975</v>
      </c>
      <c r="G3" s="427">
        <v>34299</v>
      </c>
    </row>
    <row r="4" spans="1:20">
      <c r="A4" s="425" t="s">
        <v>873</v>
      </c>
      <c r="B4" s="425" t="s">
        <v>971</v>
      </c>
      <c r="C4" s="426">
        <v>5902112002611</v>
      </c>
      <c r="D4" s="422" t="s">
        <v>874</v>
      </c>
      <c r="E4" s="425" t="s">
        <v>845</v>
      </c>
      <c r="F4" s="425" t="s">
        <v>858</v>
      </c>
      <c r="G4" s="427">
        <v>34641</v>
      </c>
    </row>
    <row r="5" spans="1:20">
      <c r="A5" s="425" t="s">
        <v>875</v>
      </c>
      <c r="B5" s="425" t="s">
        <v>972</v>
      </c>
      <c r="C5" s="426">
        <v>6201112005622</v>
      </c>
      <c r="D5" s="422" t="s">
        <v>876</v>
      </c>
      <c r="E5" s="425" t="s">
        <v>845</v>
      </c>
      <c r="F5" s="425" t="s">
        <v>858</v>
      </c>
      <c r="G5" s="427">
        <v>35829</v>
      </c>
    </row>
    <row r="6" spans="1:20">
      <c r="A6" s="425" t="s">
        <v>864</v>
      </c>
      <c r="B6" s="425" t="s">
        <v>962</v>
      </c>
      <c r="C6" s="426">
        <v>5401052007385</v>
      </c>
      <c r="D6" s="422" t="s">
        <v>865</v>
      </c>
      <c r="E6" s="425" t="s">
        <v>58</v>
      </c>
      <c r="F6" s="425" t="s">
        <v>848</v>
      </c>
      <c r="G6" s="427">
        <v>35302</v>
      </c>
    </row>
    <row r="7" spans="1:20">
      <c r="A7" s="425" t="s">
        <v>861</v>
      </c>
      <c r="B7" s="425" t="s">
        <v>957</v>
      </c>
      <c r="C7" s="426">
        <v>7403081006396</v>
      </c>
      <c r="D7" s="422" t="s">
        <v>855</v>
      </c>
      <c r="E7" s="425" t="s">
        <v>845</v>
      </c>
      <c r="F7" s="425" t="s">
        <v>856</v>
      </c>
      <c r="G7" s="427">
        <v>32883</v>
      </c>
    </row>
    <row r="8" spans="1:20">
      <c r="A8" s="425" t="s">
        <v>859</v>
      </c>
      <c r="B8" s="425" t="s">
        <v>953</v>
      </c>
      <c r="C8" s="426">
        <v>6810282004638</v>
      </c>
      <c r="D8" s="422" t="s">
        <v>954</v>
      </c>
      <c r="E8" s="425" t="s">
        <v>851</v>
      </c>
      <c r="F8" s="425" t="s">
        <v>843</v>
      </c>
      <c r="G8" s="427">
        <v>35163</v>
      </c>
    </row>
    <row r="9" spans="1:20">
      <c r="A9" s="425" t="s">
        <v>853</v>
      </c>
      <c r="B9" s="425" t="s">
        <v>948</v>
      </c>
      <c r="C9" s="426">
        <v>5604111002318</v>
      </c>
      <c r="D9" s="422" t="s">
        <v>949</v>
      </c>
      <c r="E9" s="425" t="s">
        <v>58</v>
      </c>
      <c r="F9" s="425" t="s">
        <v>848</v>
      </c>
      <c r="G9" s="427">
        <v>33496</v>
      </c>
    </row>
    <row r="10" spans="1:20">
      <c r="A10" s="425" t="s">
        <v>857</v>
      </c>
      <c r="B10" s="425" t="s">
        <v>951</v>
      </c>
      <c r="C10" s="426">
        <v>5807152004349</v>
      </c>
      <c r="D10" s="422" t="s">
        <v>952</v>
      </c>
      <c r="E10" s="425" t="s">
        <v>826</v>
      </c>
      <c r="F10" s="425" t="s">
        <v>858</v>
      </c>
      <c r="G10" s="427">
        <v>36633</v>
      </c>
    </row>
    <row r="11" spans="1:20">
      <c r="A11" s="425" t="s">
        <v>823</v>
      </c>
      <c r="B11" s="425" t="s">
        <v>824</v>
      </c>
      <c r="C11" s="426">
        <v>6202031005733</v>
      </c>
      <c r="D11" s="422" t="s">
        <v>825</v>
      </c>
      <c r="E11" s="425" t="s">
        <v>826</v>
      </c>
      <c r="F11" s="425" t="s">
        <v>827</v>
      </c>
      <c r="G11" s="427">
        <v>35335</v>
      </c>
    </row>
    <row r="12" spans="1:20">
      <c r="A12" s="425" t="s">
        <v>872</v>
      </c>
      <c r="B12" s="425" t="s">
        <v>969</v>
      </c>
      <c r="C12" s="426">
        <v>6408161007304</v>
      </c>
      <c r="D12" s="422" t="s">
        <v>970</v>
      </c>
      <c r="E12" s="425" t="s">
        <v>840</v>
      </c>
      <c r="F12" s="425" t="s">
        <v>827</v>
      </c>
      <c r="G12" s="427">
        <v>35221</v>
      </c>
      <c r="K12" s="428"/>
      <c r="L12" s="429"/>
    </row>
    <row r="13" spans="1:20">
      <c r="A13" s="425" t="s">
        <v>863</v>
      </c>
      <c r="B13" s="425" t="s">
        <v>960</v>
      </c>
      <c r="C13" s="426">
        <v>6202232008900</v>
      </c>
      <c r="D13" s="422" t="s">
        <v>961</v>
      </c>
      <c r="E13" s="425" t="s">
        <v>840</v>
      </c>
      <c r="F13" s="425" t="s">
        <v>858</v>
      </c>
      <c r="G13" s="427">
        <v>34233</v>
      </c>
      <c r="K13" s="428"/>
      <c r="L13" s="429"/>
    </row>
    <row r="14" spans="1:20">
      <c r="A14" s="425" t="s">
        <v>854</v>
      </c>
      <c r="B14" s="425" t="s">
        <v>950</v>
      </c>
      <c r="C14" s="426">
        <v>6808062003951</v>
      </c>
      <c r="D14" s="422" t="s">
        <v>855</v>
      </c>
      <c r="E14" s="425" t="s">
        <v>845</v>
      </c>
      <c r="F14" s="425" t="s">
        <v>856</v>
      </c>
      <c r="G14" s="427">
        <v>34371</v>
      </c>
      <c r="K14" s="428"/>
      <c r="L14" s="429"/>
    </row>
    <row r="15" spans="1:20">
      <c r="A15" s="425" t="s">
        <v>868</v>
      </c>
      <c r="B15" s="425" t="s">
        <v>964</v>
      </c>
      <c r="C15" s="426">
        <v>5405102005007</v>
      </c>
      <c r="D15" s="422" t="s">
        <v>965</v>
      </c>
      <c r="E15" s="425" t="s">
        <v>826</v>
      </c>
      <c r="F15" s="425" t="s">
        <v>843</v>
      </c>
      <c r="G15" s="427">
        <v>36239</v>
      </c>
      <c r="K15" s="428"/>
      <c r="L15" s="429"/>
    </row>
    <row r="16" spans="1:20">
      <c r="A16" s="425" t="s">
        <v>869</v>
      </c>
      <c r="B16" s="425" t="s">
        <v>966</v>
      </c>
      <c r="C16" s="426">
        <v>7311282006358</v>
      </c>
      <c r="D16" s="422" t="s">
        <v>967</v>
      </c>
      <c r="E16" s="425" t="s">
        <v>851</v>
      </c>
      <c r="F16" s="425" t="s">
        <v>858</v>
      </c>
      <c r="G16" s="427">
        <v>37745</v>
      </c>
      <c r="K16" s="428"/>
      <c r="L16" s="429"/>
    </row>
    <row r="17" spans="1:12">
      <c r="A17" s="425" t="s">
        <v>860</v>
      </c>
      <c r="B17" s="425" t="s">
        <v>955</v>
      </c>
      <c r="C17" s="426">
        <v>6110151006025</v>
      </c>
      <c r="D17" s="422" t="s">
        <v>956</v>
      </c>
      <c r="E17" s="425" t="s">
        <v>58</v>
      </c>
      <c r="F17" s="425" t="s">
        <v>843</v>
      </c>
      <c r="G17" s="427">
        <v>37359</v>
      </c>
      <c r="K17" s="428"/>
      <c r="L17" s="429"/>
    </row>
    <row r="18" spans="1:12">
      <c r="A18" s="425" t="s">
        <v>841</v>
      </c>
      <c r="B18" s="425" t="s">
        <v>938</v>
      </c>
      <c r="C18" s="426">
        <v>7303251002605</v>
      </c>
      <c r="D18" s="422" t="s">
        <v>842</v>
      </c>
      <c r="E18" s="425" t="s">
        <v>826</v>
      </c>
      <c r="F18" s="425" t="s">
        <v>843</v>
      </c>
      <c r="G18" s="427">
        <v>34413</v>
      </c>
      <c r="K18" s="428"/>
      <c r="L18" s="429"/>
    </row>
    <row r="19" spans="1:12">
      <c r="A19" s="425" t="s">
        <v>846</v>
      </c>
      <c r="B19" s="425" t="s">
        <v>941</v>
      </c>
      <c r="C19" s="426">
        <v>5902261005856</v>
      </c>
      <c r="D19" s="422" t="s">
        <v>847</v>
      </c>
      <c r="E19" s="425" t="s">
        <v>845</v>
      </c>
      <c r="F19" s="425" t="s">
        <v>848</v>
      </c>
      <c r="G19" s="427">
        <v>37133</v>
      </c>
      <c r="K19" s="428"/>
      <c r="L19" s="429"/>
    </row>
    <row r="20" spans="1:12">
      <c r="A20" s="425" t="s">
        <v>852</v>
      </c>
      <c r="B20" s="425" t="s">
        <v>946</v>
      </c>
      <c r="C20" s="426">
        <v>5605311004812</v>
      </c>
      <c r="D20" s="422" t="s">
        <v>947</v>
      </c>
      <c r="E20" s="425" t="s">
        <v>58</v>
      </c>
      <c r="F20" s="425" t="s">
        <v>848</v>
      </c>
      <c r="G20" s="427">
        <v>36942</v>
      </c>
      <c r="K20" s="428"/>
      <c r="L20" s="429"/>
    </row>
    <row r="21" spans="1:12">
      <c r="A21" s="425" t="s">
        <v>862</v>
      </c>
      <c r="B21" s="425" t="s">
        <v>958</v>
      </c>
      <c r="C21" s="426">
        <v>7207072008872</v>
      </c>
      <c r="D21" s="422" t="s">
        <v>959</v>
      </c>
      <c r="E21" s="425" t="s">
        <v>851</v>
      </c>
      <c r="F21" s="425" t="s">
        <v>848</v>
      </c>
      <c r="G21" s="427">
        <v>32923</v>
      </c>
    </row>
    <row r="22" spans="1:12">
      <c r="A22" s="425" t="s">
        <v>870</v>
      </c>
      <c r="B22" s="425" t="s">
        <v>968</v>
      </c>
      <c r="C22" s="426">
        <v>5607261008604</v>
      </c>
      <c r="D22" s="422" t="s">
        <v>871</v>
      </c>
      <c r="E22" s="425" t="s">
        <v>845</v>
      </c>
      <c r="F22" s="425" t="s">
        <v>856</v>
      </c>
      <c r="G22" s="427">
        <v>32946</v>
      </c>
    </row>
    <row r="23" spans="1:12">
      <c r="A23" s="425" t="s">
        <v>849</v>
      </c>
      <c r="B23" s="425" t="s">
        <v>942</v>
      </c>
      <c r="C23" s="426">
        <v>6602082006000</v>
      </c>
      <c r="D23" s="422" t="s">
        <v>943</v>
      </c>
      <c r="E23" s="425" t="s">
        <v>845</v>
      </c>
      <c r="F23" s="425" t="s">
        <v>827</v>
      </c>
      <c r="G23" s="427">
        <v>36687</v>
      </c>
    </row>
    <row r="24" spans="1:12">
      <c r="A24" s="425" t="s">
        <v>866</v>
      </c>
      <c r="B24" s="425" t="s">
        <v>963</v>
      </c>
      <c r="C24" s="426">
        <v>5407211006695</v>
      </c>
      <c r="D24" s="422" t="s">
        <v>867</v>
      </c>
      <c r="E24" s="425" t="s">
        <v>840</v>
      </c>
      <c r="F24" s="425" t="s">
        <v>827</v>
      </c>
      <c r="G24" s="427">
        <v>33782</v>
      </c>
    </row>
    <row r="25" spans="1:12">
      <c r="A25" s="425" t="s">
        <v>844</v>
      </c>
      <c r="B25" s="425" t="s">
        <v>939</v>
      </c>
      <c r="C25" s="426">
        <v>6207021003034</v>
      </c>
      <c r="D25" s="422" t="s">
        <v>940</v>
      </c>
      <c r="E25" s="425" t="s">
        <v>845</v>
      </c>
      <c r="F25" s="425" t="s">
        <v>827</v>
      </c>
      <c r="G25" s="427">
        <v>34667</v>
      </c>
    </row>
    <row r="26" spans="1:12">
      <c r="A26" s="425" t="s">
        <v>850</v>
      </c>
      <c r="B26" s="425" t="s">
        <v>944</v>
      </c>
      <c r="C26" s="426">
        <v>6902091004056</v>
      </c>
      <c r="D26" s="422" t="s">
        <v>945</v>
      </c>
      <c r="E26" s="425" t="s">
        <v>851</v>
      </c>
      <c r="F26" s="425" t="s">
        <v>843</v>
      </c>
      <c r="G26" s="427">
        <v>37769</v>
      </c>
    </row>
    <row r="28" spans="1:12" ht="17.25" thickBot="1">
      <c r="B28" s="423" t="s">
        <v>199</v>
      </c>
      <c r="C28" s="423" t="s">
        <v>819</v>
      </c>
    </row>
    <row r="29" spans="1:12" ht="17.25" thickTop="1">
      <c r="E29" s="425"/>
      <c r="F29" s="425"/>
    </row>
    <row r="30" spans="1:12">
      <c r="E30" s="425"/>
      <c r="F30" s="425"/>
    </row>
    <row r="31" spans="1:12">
      <c r="F31" s="425"/>
    </row>
    <row r="35" spans="1:7">
      <c r="A35" s="425"/>
      <c r="B35" s="425"/>
      <c r="C35" s="430"/>
      <c r="E35" s="425"/>
      <c r="F35" s="425"/>
      <c r="G35" s="427"/>
    </row>
    <row r="36" spans="1:7">
      <c r="A36" s="425"/>
      <c r="B36" s="425"/>
      <c r="C36" s="430"/>
      <c r="E36" s="425"/>
      <c r="F36" s="425"/>
      <c r="G36" s="427"/>
    </row>
    <row r="37" spans="1:7">
      <c r="A37" s="425"/>
      <c r="B37" s="425"/>
      <c r="C37" s="430"/>
      <c r="E37" s="425"/>
      <c r="F37" s="425"/>
      <c r="G37" s="427"/>
    </row>
    <row r="38" spans="1:7">
      <c r="A38" s="425"/>
      <c r="B38" s="425"/>
      <c r="C38" s="430"/>
      <c r="E38" s="425"/>
      <c r="F38" s="425"/>
      <c r="G38" s="427"/>
    </row>
    <row r="39" spans="1:7">
      <c r="A39" s="425"/>
      <c r="B39" s="425"/>
      <c r="C39" s="430"/>
      <c r="E39" s="425"/>
      <c r="F39" s="425"/>
      <c r="G39" s="427"/>
    </row>
    <row r="40" spans="1:7">
      <c r="A40" s="425"/>
      <c r="B40" s="425"/>
      <c r="C40" s="430"/>
      <c r="E40" s="425"/>
      <c r="F40" s="425"/>
      <c r="G40" s="427"/>
    </row>
    <row r="41" spans="1:7">
      <c r="A41" s="425"/>
      <c r="B41" s="425"/>
      <c r="C41" s="430"/>
      <c r="E41" s="425"/>
      <c r="F41" s="425"/>
      <c r="G41" s="427"/>
    </row>
    <row r="42" spans="1:7">
      <c r="A42" s="425"/>
      <c r="B42" s="425"/>
      <c r="C42" s="430"/>
      <c r="E42" s="425"/>
      <c r="F42" s="425"/>
      <c r="G42" s="427"/>
    </row>
  </sheetData>
  <sortState xmlns:xlrd2="http://schemas.microsoft.com/office/spreadsheetml/2017/richdata2" ref="A2:G26">
    <sortCondition descending="1" ref="B2:B26"/>
  </sortState>
  <phoneticPr fontId="1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56"/>
  <sheetViews>
    <sheetView workbookViewId="0">
      <selection activeCell="D9" sqref="D9"/>
    </sheetView>
  </sheetViews>
  <sheetFormatPr defaultRowHeight="16.5"/>
  <cols>
    <col min="1" max="1" width="8.625" style="411" customWidth="1"/>
    <col min="2" max="2" width="5.125" style="411" customWidth="1"/>
    <col min="3" max="3" width="18" style="411" customWidth="1"/>
    <col min="4" max="253" width="9" style="406"/>
    <col min="254" max="254" width="8.625" style="406" customWidth="1"/>
    <col min="255" max="255" width="18" style="406" customWidth="1"/>
    <col min="256" max="509" width="9" style="406"/>
    <col min="510" max="510" width="8.625" style="406" customWidth="1"/>
    <col min="511" max="511" width="18" style="406" customWidth="1"/>
    <col min="512" max="765" width="9" style="406"/>
    <col min="766" max="766" width="8.625" style="406" customWidth="1"/>
    <col min="767" max="767" width="18" style="406" customWidth="1"/>
    <col min="768" max="1021" width="9" style="406"/>
    <col min="1022" max="1022" width="8.625" style="406" customWidth="1"/>
    <col min="1023" max="1023" width="18" style="406" customWidth="1"/>
    <col min="1024" max="1277" width="9" style="406"/>
    <col min="1278" max="1278" width="8.625" style="406" customWidth="1"/>
    <col min="1279" max="1279" width="18" style="406" customWidth="1"/>
    <col min="1280" max="1533" width="9" style="406"/>
    <col min="1534" max="1534" width="8.625" style="406" customWidth="1"/>
    <col min="1535" max="1535" width="18" style="406" customWidth="1"/>
    <col min="1536" max="1789" width="9" style="406"/>
    <col min="1790" max="1790" width="8.625" style="406" customWidth="1"/>
    <col min="1791" max="1791" width="18" style="406" customWidth="1"/>
    <col min="1792" max="2045" width="9" style="406"/>
    <col min="2046" max="2046" width="8.625" style="406" customWidth="1"/>
    <col min="2047" max="2047" width="18" style="406" customWidth="1"/>
    <col min="2048" max="2301" width="9" style="406"/>
    <col min="2302" max="2302" width="8.625" style="406" customWidth="1"/>
    <col min="2303" max="2303" width="18" style="406" customWidth="1"/>
    <col min="2304" max="2557" width="9" style="406"/>
    <col min="2558" max="2558" width="8.625" style="406" customWidth="1"/>
    <col min="2559" max="2559" width="18" style="406" customWidth="1"/>
    <col min="2560" max="2813" width="9" style="406"/>
    <col min="2814" max="2814" width="8.625" style="406" customWidth="1"/>
    <col min="2815" max="2815" width="18" style="406" customWidth="1"/>
    <col min="2816" max="3069" width="9" style="406"/>
    <col min="3070" max="3070" width="8.625" style="406" customWidth="1"/>
    <col min="3071" max="3071" width="18" style="406" customWidth="1"/>
    <col min="3072" max="3325" width="9" style="406"/>
    <col min="3326" max="3326" width="8.625" style="406" customWidth="1"/>
    <col min="3327" max="3327" width="18" style="406" customWidth="1"/>
    <col min="3328" max="3581" width="9" style="406"/>
    <col min="3582" max="3582" width="8.625" style="406" customWidth="1"/>
    <col min="3583" max="3583" width="18" style="406" customWidth="1"/>
    <col min="3584" max="3837" width="9" style="406"/>
    <col min="3838" max="3838" width="8.625" style="406" customWidth="1"/>
    <col min="3839" max="3839" width="18" style="406" customWidth="1"/>
    <col min="3840" max="4093" width="9" style="406"/>
    <col min="4094" max="4094" width="8.625" style="406" customWidth="1"/>
    <col min="4095" max="4095" width="18" style="406" customWidth="1"/>
    <col min="4096" max="4349" width="9" style="406"/>
    <col min="4350" max="4350" width="8.625" style="406" customWidth="1"/>
    <col min="4351" max="4351" width="18" style="406" customWidth="1"/>
    <col min="4352" max="4605" width="9" style="406"/>
    <col min="4606" max="4606" width="8.625" style="406" customWidth="1"/>
    <col min="4607" max="4607" width="18" style="406" customWidth="1"/>
    <col min="4608" max="4861" width="9" style="406"/>
    <col min="4862" max="4862" width="8.625" style="406" customWidth="1"/>
    <col min="4863" max="4863" width="18" style="406" customWidth="1"/>
    <col min="4864" max="5117" width="9" style="406"/>
    <col min="5118" max="5118" width="8.625" style="406" customWidth="1"/>
    <col min="5119" max="5119" width="18" style="406" customWidth="1"/>
    <col min="5120" max="5373" width="9" style="406"/>
    <col min="5374" max="5374" width="8.625" style="406" customWidth="1"/>
    <col min="5375" max="5375" width="18" style="406" customWidth="1"/>
    <col min="5376" max="5629" width="9" style="406"/>
    <col min="5630" max="5630" width="8.625" style="406" customWidth="1"/>
    <col min="5631" max="5631" width="18" style="406" customWidth="1"/>
    <col min="5632" max="5885" width="9" style="406"/>
    <col min="5886" max="5886" width="8.625" style="406" customWidth="1"/>
    <col min="5887" max="5887" width="18" style="406" customWidth="1"/>
    <col min="5888" max="6141" width="9" style="406"/>
    <col min="6142" max="6142" width="8.625" style="406" customWidth="1"/>
    <col min="6143" max="6143" width="18" style="406" customWidth="1"/>
    <col min="6144" max="6397" width="9" style="406"/>
    <col min="6398" max="6398" width="8.625" style="406" customWidth="1"/>
    <col min="6399" max="6399" width="18" style="406" customWidth="1"/>
    <col min="6400" max="6653" width="9" style="406"/>
    <col min="6654" max="6654" width="8.625" style="406" customWidth="1"/>
    <col min="6655" max="6655" width="18" style="406" customWidth="1"/>
    <col min="6656" max="6909" width="9" style="406"/>
    <col min="6910" max="6910" width="8.625" style="406" customWidth="1"/>
    <col min="6911" max="6911" width="18" style="406" customWidth="1"/>
    <col min="6912" max="7165" width="9" style="406"/>
    <col min="7166" max="7166" width="8.625" style="406" customWidth="1"/>
    <col min="7167" max="7167" width="18" style="406" customWidth="1"/>
    <col min="7168" max="7421" width="9" style="406"/>
    <col min="7422" max="7422" width="8.625" style="406" customWidth="1"/>
    <col min="7423" max="7423" width="18" style="406" customWidth="1"/>
    <col min="7424" max="7677" width="9" style="406"/>
    <col min="7678" max="7678" width="8.625" style="406" customWidth="1"/>
    <col min="7679" max="7679" width="18" style="406" customWidth="1"/>
    <col min="7680" max="7933" width="9" style="406"/>
    <col min="7934" max="7934" width="8.625" style="406" customWidth="1"/>
    <col min="7935" max="7935" width="18" style="406" customWidth="1"/>
    <col min="7936" max="8189" width="9" style="406"/>
    <col min="8190" max="8190" width="8.625" style="406" customWidth="1"/>
    <col min="8191" max="8191" width="18" style="406" customWidth="1"/>
    <col min="8192" max="8445" width="9" style="406"/>
    <col min="8446" max="8446" width="8.625" style="406" customWidth="1"/>
    <col min="8447" max="8447" width="18" style="406" customWidth="1"/>
    <col min="8448" max="8701" width="9" style="406"/>
    <col min="8702" max="8702" width="8.625" style="406" customWidth="1"/>
    <col min="8703" max="8703" width="18" style="406" customWidth="1"/>
    <col min="8704" max="8957" width="9" style="406"/>
    <col min="8958" max="8958" width="8.625" style="406" customWidth="1"/>
    <col min="8959" max="8959" width="18" style="406" customWidth="1"/>
    <col min="8960" max="9213" width="9" style="406"/>
    <col min="9214" max="9214" width="8.625" style="406" customWidth="1"/>
    <col min="9215" max="9215" width="18" style="406" customWidth="1"/>
    <col min="9216" max="9469" width="9" style="406"/>
    <col min="9470" max="9470" width="8.625" style="406" customWidth="1"/>
    <col min="9471" max="9471" width="18" style="406" customWidth="1"/>
    <col min="9472" max="9725" width="9" style="406"/>
    <col min="9726" max="9726" width="8.625" style="406" customWidth="1"/>
    <col min="9727" max="9727" width="18" style="406" customWidth="1"/>
    <col min="9728" max="9981" width="9" style="406"/>
    <col min="9982" max="9982" width="8.625" style="406" customWidth="1"/>
    <col min="9983" max="9983" width="18" style="406" customWidth="1"/>
    <col min="9984" max="10237" width="9" style="406"/>
    <col min="10238" max="10238" width="8.625" style="406" customWidth="1"/>
    <col min="10239" max="10239" width="18" style="406" customWidth="1"/>
    <col min="10240" max="10493" width="9" style="406"/>
    <col min="10494" max="10494" width="8.625" style="406" customWidth="1"/>
    <col min="10495" max="10495" width="18" style="406" customWidth="1"/>
    <col min="10496" max="10749" width="9" style="406"/>
    <col min="10750" max="10750" width="8.625" style="406" customWidth="1"/>
    <col min="10751" max="10751" width="18" style="406" customWidth="1"/>
    <col min="10752" max="11005" width="9" style="406"/>
    <col min="11006" max="11006" width="8.625" style="406" customWidth="1"/>
    <col min="11007" max="11007" width="18" style="406" customWidth="1"/>
    <col min="11008" max="11261" width="9" style="406"/>
    <col min="11262" max="11262" width="8.625" style="406" customWidth="1"/>
    <col min="11263" max="11263" width="18" style="406" customWidth="1"/>
    <col min="11264" max="11517" width="9" style="406"/>
    <col min="11518" max="11518" width="8.625" style="406" customWidth="1"/>
    <col min="11519" max="11519" width="18" style="406" customWidth="1"/>
    <col min="11520" max="11773" width="9" style="406"/>
    <col min="11774" max="11774" width="8.625" style="406" customWidth="1"/>
    <col min="11775" max="11775" width="18" style="406" customWidth="1"/>
    <col min="11776" max="12029" width="9" style="406"/>
    <col min="12030" max="12030" width="8.625" style="406" customWidth="1"/>
    <col min="12031" max="12031" width="18" style="406" customWidth="1"/>
    <col min="12032" max="12285" width="9" style="406"/>
    <col min="12286" max="12286" width="8.625" style="406" customWidth="1"/>
    <col min="12287" max="12287" width="18" style="406" customWidth="1"/>
    <col min="12288" max="12541" width="9" style="406"/>
    <col min="12542" max="12542" width="8.625" style="406" customWidth="1"/>
    <col min="12543" max="12543" width="18" style="406" customWidth="1"/>
    <col min="12544" max="12797" width="9" style="406"/>
    <col min="12798" max="12798" width="8.625" style="406" customWidth="1"/>
    <col min="12799" max="12799" width="18" style="406" customWidth="1"/>
    <col min="12800" max="13053" width="9" style="406"/>
    <col min="13054" max="13054" width="8.625" style="406" customWidth="1"/>
    <col min="13055" max="13055" width="18" style="406" customWidth="1"/>
    <col min="13056" max="13309" width="9" style="406"/>
    <col min="13310" max="13310" width="8.625" style="406" customWidth="1"/>
    <col min="13311" max="13311" width="18" style="406" customWidth="1"/>
    <col min="13312" max="13565" width="9" style="406"/>
    <col min="13566" max="13566" width="8.625" style="406" customWidth="1"/>
    <col min="13567" max="13567" width="18" style="406" customWidth="1"/>
    <col min="13568" max="13821" width="9" style="406"/>
    <col min="13822" max="13822" width="8.625" style="406" customWidth="1"/>
    <col min="13823" max="13823" width="18" style="406" customWidth="1"/>
    <col min="13824" max="14077" width="9" style="406"/>
    <col min="14078" max="14078" width="8.625" style="406" customWidth="1"/>
    <col min="14079" max="14079" width="18" style="406" customWidth="1"/>
    <col min="14080" max="14333" width="9" style="406"/>
    <col min="14334" max="14334" width="8.625" style="406" customWidth="1"/>
    <col min="14335" max="14335" width="18" style="406" customWidth="1"/>
    <col min="14336" max="14589" width="9" style="406"/>
    <col min="14590" max="14590" width="8.625" style="406" customWidth="1"/>
    <col min="14591" max="14591" width="18" style="406" customWidth="1"/>
    <col min="14592" max="14845" width="9" style="406"/>
    <col min="14846" max="14846" width="8.625" style="406" customWidth="1"/>
    <col min="14847" max="14847" width="18" style="406" customWidth="1"/>
    <col min="14848" max="15101" width="9" style="406"/>
    <col min="15102" max="15102" width="8.625" style="406" customWidth="1"/>
    <col min="15103" max="15103" width="18" style="406" customWidth="1"/>
    <col min="15104" max="15357" width="9" style="406"/>
    <col min="15358" max="15358" width="8.625" style="406" customWidth="1"/>
    <col min="15359" max="15359" width="18" style="406" customWidth="1"/>
    <col min="15360" max="15613" width="9" style="406"/>
    <col min="15614" max="15614" width="8.625" style="406" customWidth="1"/>
    <col min="15615" max="15615" width="18" style="406" customWidth="1"/>
    <col min="15616" max="15869" width="9" style="406"/>
    <col min="15870" max="15870" width="8.625" style="406" customWidth="1"/>
    <col min="15871" max="15871" width="18" style="406" customWidth="1"/>
    <col min="15872" max="16125" width="9" style="406"/>
    <col min="16126" max="16126" width="8.625" style="406" customWidth="1"/>
    <col min="16127" max="16127" width="18" style="406" customWidth="1"/>
    <col min="16128" max="16384" width="9" style="406"/>
  </cols>
  <sheetData>
    <row r="1" spans="1:3">
      <c r="A1" s="411" t="s">
        <v>931</v>
      </c>
      <c r="C1" s="411" t="s">
        <v>934</v>
      </c>
    </row>
    <row r="2" spans="1:3">
      <c r="A2" s="411" t="s">
        <v>932</v>
      </c>
      <c r="C2" s="411" t="s">
        <v>935</v>
      </c>
    </row>
    <row r="3" spans="1:3">
      <c r="A3" s="411" t="s">
        <v>933</v>
      </c>
      <c r="C3" s="411" t="s">
        <v>936</v>
      </c>
    </row>
    <row r="4" spans="1:3">
      <c r="C4" s="411" t="s">
        <v>878</v>
      </c>
    </row>
    <row r="5" spans="1:3">
      <c r="C5" s="411" t="s">
        <v>879</v>
      </c>
    </row>
    <row r="6" spans="1:3">
      <c r="C6" s="411" t="s">
        <v>880</v>
      </c>
    </row>
    <row r="7" spans="1:3">
      <c r="C7" s="411" t="s">
        <v>881</v>
      </c>
    </row>
    <row r="8" spans="1:3">
      <c r="C8" s="411" t="s">
        <v>882</v>
      </c>
    </row>
    <row r="9" spans="1:3">
      <c r="C9" s="411" t="s">
        <v>883</v>
      </c>
    </row>
    <row r="10" spans="1:3">
      <c r="C10" s="411" t="s">
        <v>884</v>
      </c>
    </row>
    <row r="11" spans="1:3">
      <c r="C11" s="411" t="s">
        <v>885</v>
      </c>
    </row>
    <row r="12" spans="1:3">
      <c r="C12" s="411" t="s">
        <v>886</v>
      </c>
    </row>
    <row r="13" spans="1:3">
      <c r="C13" s="411" t="s">
        <v>887</v>
      </c>
    </row>
    <row r="14" spans="1:3">
      <c r="C14" s="411" t="s">
        <v>888</v>
      </c>
    </row>
    <row r="15" spans="1:3">
      <c r="C15" s="411" t="s">
        <v>889</v>
      </c>
    </row>
    <row r="16" spans="1:3">
      <c r="C16" s="411" t="s">
        <v>890</v>
      </c>
    </row>
    <row r="17" spans="3:3">
      <c r="C17" s="411" t="s">
        <v>891</v>
      </c>
    </row>
    <row r="18" spans="3:3">
      <c r="C18" s="411" t="s">
        <v>892</v>
      </c>
    </row>
    <row r="19" spans="3:3">
      <c r="C19" s="411" t="s">
        <v>893</v>
      </c>
    </row>
    <row r="20" spans="3:3">
      <c r="C20" s="411" t="s">
        <v>894</v>
      </c>
    </row>
    <row r="21" spans="3:3">
      <c r="C21" s="411" t="s">
        <v>895</v>
      </c>
    </row>
    <row r="22" spans="3:3">
      <c r="C22" s="411" t="s">
        <v>896</v>
      </c>
    </row>
    <row r="23" spans="3:3">
      <c r="C23" s="411" t="s">
        <v>897</v>
      </c>
    </row>
    <row r="24" spans="3:3">
      <c r="C24" s="411" t="s">
        <v>898</v>
      </c>
    </row>
    <row r="25" spans="3:3">
      <c r="C25" s="411" t="s">
        <v>899</v>
      </c>
    </row>
    <row r="26" spans="3:3">
      <c r="C26" s="411" t="s">
        <v>900</v>
      </c>
    </row>
    <row r="27" spans="3:3">
      <c r="C27" s="411" t="s">
        <v>901</v>
      </c>
    </row>
    <row r="28" spans="3:3">
      <c r="C28" s="411" t="s">
        <v>902</v>
      </c>
    </row>
    <row r="29" spans="3:3">
      <c r="C29" s="411" t="s">
        <v>903</v>
      </c>
    </row>
    <row r="30" spans="3:3">
      <c r="C30" s="411" t="s">
        <v>904</v>
      </c>
    </row>
    <row r="31" spans="3:3">
      <c r="C31" s="411" t="s">
        <v>905</v>
      </c>
    </row>
    <row r="32" spans="3:3">
      <c r="C32" s="411" t="s">
        <v>906</v>
      </c>
    </row>
    <row r="33" spans="3:3">
      <c r="C33" s="411" t="s">
        <v>907</v>
      </c>
    </row>
    <row r="34" spans="3:3">
      <c r="C34" s="411" t="s">
        <v>908</v>
      </c>
    </row>
    <row r="35" spans="3:3">
      <c r="C35" s="411" t="s">
        <v>909</v>
      </c>
    </row>
    <row r="36" spans="3:3">
      <c r="C36" s="411" t="s">
        <v>910</v>
      </c>
    </row>
    <row r="37" spans="3:3">
      <c r="C37" s="411" t="s">
        <v>911</v>
      </c>
    </row>
    <row r="38" spans="3:3">
      <c r="C38" s="411" t="s">
        <v>912</v>
      </c>
    </row>
    <row r="39" spans="3:3">
      <c r="C39" s="411" t="s">
        <v>913</v>
      </c>
    </row>
    <row r="40" spans="3:3">
      <c r="C40" s="411" t="s">
        <v>914</v>
      </c>
    </row>
    <row r="41" spans="3:3">
      <c r="C41" s="411" t="s">
        <v>915</v>
      </c>
    </row>
    <row r="42" spans="3:3">
      <c r="C42" s="411" t="s">
        <v>916</v>
      </c>
    </row>
    <row r="43" spans="3:3">
      <c r="C43" s="411" t="s">
        <v>917</v>
      </c>
    </row>
    <row r="44" spans="3:3">
      <c r="C44" s="411" t="s">
        <v>918</v>
      </c>
    </row>
    <row r="45" spans="3:3">
      <c r="C45" s="411" t="s">
        <v>919</v>
      </c>
    </row>
    <row r="46" spans="3:3">
      <c r="C46" s="411" t="s">
        <v>920</v>
      </c>
    </row>
    <row r="47" spans="3:3">
      <c r="C47" s="411" t="s">
        <v>921</v>
      </c>
    </row>
    <row r="48" spans="3:3">
      <c r="C48" s="411" t="s">
        <v>922</v>
      </c>
    </row>
    <row r="49" spans="3:3">
      <c r="C49" s="411" t="s">
        <v>923</v>
      </c>
    </row>
    <row r="50" spans="3:3">
      <c r="C50" s="411" t="s">
        <v>924</v>
      </c>
    </row>
    <row r="51" spans="3:3">
      <c r="C51" s="411" t="s">
        <v>925</v>
      </c>
    </row>
    <row r="52" spans="3:3">
      <c r="C52" s="411" t="s">
        <v>926</v>
      </c>
    </row>
    <row r="53" spans="3:3">
      <c r="C53" s="411" t="s">
        <v>927</v>
      </c>
    </row>
    <row r="54" spans="3:3">
      <c r="C54" s="411" t="s">
        <v>928</v>
      </c>
    </row>
    <row r="55" spans="3:3">
      <c r="C55" s="411" t="s">
        <v>929</v>
      </c>
    </row>
    <row r="56" spans="3:3">
      <c r="C56" s="411" t="s">
        <v>930</v>
      </c>
    </row>
  </sheetData>
  <phoneticPr fontId="1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C6BE-4830-4D1D-8718-5F41F3AD196B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E24A-F7BE-4DB8-A0AD-6E1E305CDD2A}">
  <dimension ref="B2:G5"/>
  <sheetViews>
    <sheetView workbookViewId="0">
      <selection activeCell="B10" sqref="B10"/>
    </sheetView>
  </sheetViews>
  <sheetFormatPr defaultRowHeight="16.5"/>
  <cols>
    <col min="7" max="7" width="11" bestFit="1" customWidth="1"/>
  </cols>
  <sheetData>
    <row r="2" spans="2:7">
      <c r="B2">
        <v>123</v>
      </c>
      <c r="C2" s="889">
        <v>123</v>
      </c>
      <c r="F2">
        <v>134</v>
      </c>
      <c r="G2" s="890">
        <v>134</v>
      </c>
    </row>
    <row r="3" spans="2:7">
      <c r="B3">
        <v>-123</v>
      </c>
      <c r="C3" s="889">
        <v>-123</v>
      </c>
      <c r="F3">
        <v>134</v>
      </c>
      <c r="G3" s="890">
        <v>134</v>
      </c>
    </row>
    <row r="4" spans="2:7">
      <c r="B4">
        <v>0</v>
      </c>
      <c r="C4" s="889">
        <v>0</v>
      </c>
      <c r="F4">
        <v>134</v>
      </c>
      <c r="G4" s="890">
        <v>134</v>
      </c>
    </row>
    <row r="5" spans="2:7">
      <c r="B5" t="s">
        <v>2126</v>
      </c>
      <c r="C5" s="889" t="s">
        <v>2126</v>
      </c>
      <c r="F5">
        <v>134</v>
      </c>
      <c r="G5" s="890">
        <v>134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G28"/>
  <sheetViews>
    <sheetView workbookViewId="0">
      <selection activeCell="G20" sqref="G20"/>
    </sheetView>
  </sheetViews>
  <sheetFormatPr defaultRowHeight="13.5"/>
  <cols>
    <col min="1" max="16384" width="9" style="406"/>
  </cols>
  <sheetData>
    <row r="1" spans="2:7" ht="14.25" thickBot="1"/>
    <row r="2" spans="2:7">
      <c r="B2" s="431" t="s">
        <v>979</v>
      </c>
      <c r="C2" s="432" t="s">
        <v>980</v>
      </c>
      <c r="D2" s="432" t="s">
        <v>981</v>
      </c>
      <c r="E2" s="433" t="s">
        <v>982</v>
      </c>
    </row>
    <row r="3" spans="2:7">
      <c r="B3" s="434" t="s">
        <v>983</v>
      </c>
      <c r="C3" s="435">
        <v>70</v>
      </c>
      <c r="D3" s="435">
        <v>65</v>
      </c>
      <c r="E3" s="436">
        <f t="shared" ref="E3:E9" si="0">AVERAGE(C3:D3)</f>
        <v>67.5</v>
      </c>
    </row>
    <row r="4" spans="2:7">
      <c r="B4" s="434" t="s">
        <v>984</v>
      </c>
      <c r="C4" s="435">
        <v>85</v>
      </c>
      <c r="D4" s="435">
        <v>80</v>
      </c>
      <c r="E4" s="436">
        <f t="shared" si="0"/>
        <v>82.5</v>
      </c>
    </row>
    <row r="5" spans="2:7">
      <c r="B5" s="434" t="s">
        <v>985</v>
      </c>
      <c r="C5" s="435">
        <v>40</v>
      </c>
      <c r="D5" s="435">
        <v>55</v>
      </c>
      <c r="E5" s="436">
        <f t="shared" si="0"/>
        <v>47.5</v>
      </c>
    </row>
    <row r="6" spans="2:7">
      <c r="B6" s="434" t="s">
        <v>986</v>
      </c>
      <c r="C6" s="435">
        <v>90</v>
      </c>
      <c r="D6" s="435">
        <v>93</v>
      </c>
      <c r="E6" s="436">
        <f t="shared" si="0"/>
        <v>91.5</v>
      </c>
    </row>
    <row r="7" spans="2:7">
      <c r="B7" s="434" t="s">
        <v>987</v>
      </c>
      <c r="C7" s="435">
        <v>95</v>
      </c>
      <c r="D7" s="435">
        <v>92</v>
      </c>
      <c r="E7" s="436">
        <f t="shared" si="0"/>
        <v>93.5</v>
      </c>
    </row>
    <row r="8" spans="2:7">
      <c r="B8" s="434" t="s">
        <v>988</v>
      </c>
      <c r="C8" s="435">
        <v>82</v>
      </c>
      <c r="D8" s="435">
        <v>60</v>
      </c>
      <c r="E8" s="436">
        <f t="shared" si="0"/>
        <v>71</v>
      </c>
    </row>
    <row r="9" spans="2:7" ht="14.25" thickBot="1">
      <c r="B9" s="437" t="s">
        <v>989</v>
      </c>
      <c r="C9" s="438">
        <v>57</v>
      </c>
      <c r="D9" s="438">
        <v>84</v>
      </c>
      <c r="E9" s="439">
        <f t="shared" si="0"/>
        <v>70.5</v>
      </c>
    </row>
    <row r="11" spans="2:7">
      <c r="C11" s="406" t="s">
        <v>982</v>
      </c>
      <c r="D11" s="406" t="s">
        <v>982</v>
      </c>
      <c r="F11" s="406" t="s">
        <v>982</v>
      </c>
      <c r="G11" s="406" t="s">
        <v>982</v>
      </c>
    </row>
    <row r="12" spans="2:7">
      <c r="B12" s="406" t="s">
        <v>2094</v>
      </c>
      <c r="C12" s="406" t="s">
        <v>990</v>
      </c>
      <c r="E12" s="406" t="s">
        <v>2093</v>
      </c>
      <c r="F12" s="406" t="s">
        <v>990</v>
      </c>
      <c r="G12" s="406" t="s">
        <v>991</v>
      </c>
    </row>
    <row r="13" spans="2:7">
      <c r="D13" s="406" t="s">
        <v>991</v>
      </c>
    </row>
    <row r="15" spans="2:7" ht="14.25" thickBot="1"/>
    <row r="16" spans="2:7">
      <c r="B16" s="431" t="s">
        <v>979</v>
      </c>
      <c r="C16" s="432" t="s">
        <v>980</v>
      </c>
      <c r="D16" s="432" t="s">
        <v>981</v>
      </c>
      <c r="E16" s="433" t="s">
        <v>982</v>
      </c>
    </row>
    <row r="17" spans="2:5">
      <c r="B17" s="434" t="s">
        <v>988</v>
      </c>
      <c r="C17" s="435">
        <v>82</v>
      </c>
      <c r="D17" s="435">
        <v>60</v>
      </c>
      <c r="E17" s="436">
        <v>71</v>
      </c>
    </row>
    <row r="18" spans="2:5" ht="14.25" thickBot="1">
      <c r="B18" s="437" t="s">
        <v>989</v>
      </c>
      <c r="C18" s="438">
        <v>57</v>
      </c>
      <c r="D18" s="438">
        <v>84</v>
      </c>
      <c r="E18" s="439">
        <v>70.5</v>
      </c>
    </row>
    <row r="20" spans="2:5" ht="14.25" thickBot="1"/>
    <row r="21" spans="2:5">
      <c r="B21" s="431" t="s">
        <v>979</v>
      </c>
      <c r="C21" s="432" t="s">
        <v>980</v>
      </c>
      <c r="D21" s="432" t="s">
        <v>981</v>
      </c>
      <c r="E21" s="433" t="s">
        <v>982</v>
      </c>
    </row>
    <row r="22" spans="2:5">
      <c r="B22" s="434" t="s">
        <v>983</v>
      </c>
      <c r="C22" s="435">
        <v>70</v>
      </c>
      <c r="D22" s="435">
        <v>65</v>
      </c>
      <c r="E22" s="436">
        <v>67.5</v>
      </c>
    </row>
    <row r="23" spans="2:5">
      <c r="B23" s="434" t="s">
        <v>984</v>
      </c>
      <c r="C23" s="435">
        <v>85</v>
      </c>
      <c r="D23" s="435">
        <v>80</v>
      </c>
      <c r="E23" s="436">
        <v>82.5</v>
      </c>
    </row>
    <row r="24" spans="2:5">
      <c r="B24" s="434" t="s">
        <v>985</v>
      </c>
      <c r="C24" s="435">
        <v>40</v>
      </c>
      <c r="D24" s="435">
        <v>55</v>
      </c>
      <c r="E24" s="436">
        <v>47.5</v>
      </c>
    </row>
    <row r="25" spans="2:5">
      <c r="B25" s="434" t="s">
        <v>986</v>
      </c>
      <c r="C25" s="435">
        <v>90</v>
      </c>
      <c r="D25" s="435">
        <v>93</v>
      </c>
      <c r="E25" s="436">
        <v>91.5</v>
      </c>
    </row>
    <row r="26" spans="2:5">
      <c r="B26" s="434" t="s">
        <v>987</v>
      </c>
      <c r="C26" s="435">
        <v>95</v>
      </c>
      <c r="D26" s="435">
        <v>92</v>
      </c>
      <c r="E26" s="436">
        <v>93.5</v>
      </c>
    </row>
    <row r="27" spans="2:5">
      <c r="B27" s="434" t="s">
        <v>988</v>
      </c>
      <c r="C27" s="435">
        <v>82</v>
      </c>
      <c r="D27" s="435">
        <v>60</v>
      </c>
      <c r="E27" s="436">
        <v>71</v>
      </c>
    </row>
    <row r="28" spans="2:5" ht="14.25" thickBot="1">
      <c r="B28" s="437" t="s">
        <v>989</v>
      </c>
      <c r="C28" s="438">
        <v>57</v>
      </c>
      <c r="D28" s="438">
        <v>84</v>
      </c>
      <c r="E28" s="439">
        <v>70.5</v>
      </c>
    </row>
  </sheetData>
  <phoneticPr fontId="1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0"/>
  <sheetViews>
    <sheetView topLeftCell="A7" workbookViewId="0">
      <selection activeCell="G20" sqref="G20"/>
    </sheetView>
  </sheetViews>
  <sheetFormatPr defaultRowHeight="13.5" outlineLevelRow="3"/>
  <cols>
    <col min="1" max="1" width="4.625" style="406" customWidth="1"/>
    <col min="2" max="2" width="12.75" style="406" bestFit="1" customWidth="1"/>
    <col min="3" max="3" width="5.5" style="406" bestFit="1" customWidth="1"/>
    <col min="4" max="4" width="7.375" style="448" bestFit="1" customWidth="1"/>
    <col min="5" max="5" width="5.5" style="406" bestFit="1" customWidth="1"/>
    <col min="6" max="6" width="13.125" style="406" bestFit="1" customWidth="1"/>
    <col min="7" max="7" width="11.25" style="406" bestFit="1" customWidth="1"/>
    <col min="8" max="8" width="13.125" style="406" bestFit="1" customWidth="1"/>
    <col min="9" max="11" width="9" style="406"/>
    <col min="12" max="12" width="13" style="406" customWidth="1"/>
    <col min="13" max="13" width="9" style="406"/>
    <col min="14" max="14" width="11.125" style="406" customWidth="1"/>
    <col min="15" max="256" width="9" style="406"/>
    <col min="257" max="258" width="11.75" style="406" customWidth="1"/>
    <col min="259" max="259" width="10.75" style="406" customWidth="1"/>
    <col min="260" max="260" width="5.5" style="406" customWidth="1"/>
    <col min="261" max="261" width="15" style="406" customWidth="1"/>
    <col min="262" max="263" width="14.5" style="406" customWidth="1"/>
    <col min="264" max="267" width="9" style="406"/>
    <col min="268" max="268" width="13" style="406" customWidth="1"/>
    <col min="269" max="269" width="9" style="406"/>
    <col min="270" max="270" width="11.125" style="406" customWidth="1"/>
    <col min="271" max="512" width="9" style="406"/>
    <col min="513" max="514" width="11.75" style="406" customWidth="1"/>
    <col min="515" max="515" width="10.75" style="406" customWidth="1"/>
    <col min="516" max="516" width="5.5" style="406" customWidth="1"/>
    <col min="517" max="517" width="15" style="406" customWidth="1"/>
    <col min="518" max="519" width="14.5" style="406" customWidth="1"/>
    <col min="520" max="523" width="9" style="406"/>
    <col min="524" max="524" width="13" style="406" customWidth="1"/>
    <col min="525" max="525" width="9" style="406"/>
    <col min="526" max="526" width="11.125" style="406" customWidth="1"/>
    <col min="527" max="768" width="9" style="406"/>
    <col min="769" max="770" width="11.75" style="406" customWidth="1"/>
    <col min="771" max="771" width="10.75" style="406" customWidth="1"/>
    <col min="772" max="772" width="5.5" style="406" customWidth="1"/>
    <col min="773" max="773" width="15" style="406" customWidth="1"/>
    <col min="774" max="775" width="14.5" style="406" customWidth="1"/>
    <col min="776" max="779" width="9" style="406"/>
    <col min="780" max="780" width="13" style="406" customWidth="1"/>
    <col min="781" max="781" width="9" style="406"/>
    <col min="782" max="782" width="11.125" style="406" customWidth="1"/>
    <col min="783" max="1024" width="9" style="406"/>
    <col min="1025" max="1026" width="11.75" style="406" customWidth="1"/>
    <col min="1027" max="1027" width="10.75" style="406" customWidth="1"/>
    <col min="1028" max="1028" width="5.5" style="406" customWidth="1"/>
    <col min="1029" max="1029" width="15" style="406" customWidth="1"/>
    <col min="1030" max="1031" width="14.5" style="406" customWidth="1"/>
    <col min="1032" max="1035" width="9" style="406"/>
    <col min="1036" max="1036" width="13" style="406" customWidth="1"/>
    <col min="1037" max="1037" width="9" style="406"/>
    <col min="1038" max="1038" width="11.125" style="406" customWidth="1"/>
    <col min="1039" max="1280" width="9" style="406"/>
    <col min="1281" max="1282" width="11.75" style="406" customWidth="1"/>
    <col min="1283" max="1283" width="10.75" style="406" customWidth="1"/>
    <col min="1284" max="1284" width="5.5" style="406" customWidth="1"/>
    <col min="1285" max="1285" width="15" style="406" customWidth="1"/>
    <col min="1286" max="1287" width="14.5" style="406" customWidth="1"/>
    <col min="1288" max="1291" width="9" style="406"/>
    <col min="1292" max="1292" width="13" style="406" customWidth="1"/>
    <col min="1293" max="1293" width="9" style="406"/>
    <col min="1294" max="1294" width="11.125" style="406" customWidth="1"/>
    <col min="1295" max="1536" width="9" style="406"/>
    <col min="1537" max="1538" width="11.75" style="406" customWidth="1"/>
    <col min="1539" max="1539" width="10.75" style="406" customWidth="1"/>
    <col min="1540" max="1540" width="5.5" style="406" customWidth="1"/>
    <col min="1541" max="1541" width="15" style="406" customWidth="1"/>
    <col min="1542" max="1543" width="14.5" style="406" customWidth="1"/>
    <col min="1544" max="1547" width="9" style="406"/>
    <col min="1548" max="1548" width="13" style="406" customWidth="1"/>
    <col min="1549" max="1549" width="9" style="406"/>
    <col min="1550" max="1550" width="11.125" style="406" customWidth="1"/>
    <col min="1551" max="1792" width="9" style="406"/>
    <col min="1793" max="1794" width="11.75" style="406" customWidth="1"/>
    <col min="1795" max="1795" width="10.75" style="406" customWidth="1"/>
    <col min="1796" max="1796" width="5.5" style="406" customWidth="1"/>
    <col min="1797" max="1797" width="15" style="406" customWidth="1"/>
    <col min="1798" max="1799" width="14.5" style="406" customWidth="1"/>
    <col min="1800" max="1803" width="9" style="406"/>
    <col min="1804" max="1804" width="13" style="406" customWidth="1"/>
    <col min="1805" max="1805" width="9" style="406"/>
    <col min="1806" max="1806" width="11.125" style="406" customWidth="1"/>
    <col min="1807" max="2048" width="9" style="406"/>
    <col min="2049" max="2050" width="11.75" style="406" customWidth="1"/>
    <col min="2051" max="2051" width="10.75" style="406" customWidth="1"/>
    <col min="2052" max="2052" width="5.5" style="406" customWidth="1"/>
    <col min="2053" max="2053" width="15" style="406" customWidth="1"/>
    <col min="2054" max="2055" width="14.5" style="406" customWidth="1"/>
    <col min="2056" max="2059" width="9" style="406"/>
    <col min="2060" max="2060" width="13" style="406" customWidth="1"/>
    <col min="2061" max="2061" width="9" style="406"/>
    <col min="2062" max="2062" width="11.125" style="406" customWidth="1"/>
    <col min="2063" max="2304" width="9" style="406"/>
    <col min="2305" max="2306" width="11.75" style="406" customWidth="1"/>
    <col min="2307" max="2307" width="10.75" style="406" customWidth="1"/>
    <col min="2308" max="2308" width="5.5" style="406" customWidth="1"/>
    <col min="2309" max="2309" width="15" style="406" customWidth="1"/>
    <col min="2310" max="2311" width="14.5" style="406" customWidth="1"/>
    <col min="2312" max="2315" width="9" style="406"/>
    <col min="2316" max="2316" width="13" style="406" customWidth="1"/>
    <col min="2317" max="2317" width="9" style="406"/>
    <col min="2318" max="2318" width="11.125" style="406" customWidth="1"/>
    <col min="2319" max="2560" width="9" style="406"/>
    <col min="2561" max="2562" width="11.75" style="406" customWidth="1"/>
    <col min="2563" max="2563" width="10.75" style="406" customWidth="1"/>
    <col min="2564" max="2564" width="5.5" style="406" customWidth="1"/>
    <col min="2565" max="2565" width="15" style="406" customWidth="1"/>
    <col min="2566" max="2567" width="14.5" style="406" customWidth="1"/>
    <col min="2568" max="2571" width="9" style="406"/>
    <col min="2572" max="2572" width="13" style="406" customWidth="1"/>
    <col min="2573" max="2573" width="9" style="406"/>
    <col min="2574" max="2574" width="11.125" style="406" customWidth="1"/>
    <col min="2575" max="2816" width="9" style="406"/>
    <col min="2817" max="2818" width="11.75" style="406" customWidth="1"/>
    <col min="2819" max="2819" width="10.75" style="406" customWidth="1"/>
    <col min="2820" max="2820" width="5.5" style="406" customWidth="1"/>
    <col min="2821" max="2821" width="15" style="406" customWidth="1"/>
    <col min="2822" max="2823" width="14.5" style="406" customWidth="1"/>
    <col min="2824" max="2827" width="9" style="406"/>
    <col min="2828" max="2828" width="13" style="406" customWidth="1"/>
    <col min="2829" max="2829" width="9" style="406"/>
    <col min="2830" max="2830" width="11.125" style="406" customWidth="1"/>
    <col min="2831" max="3072" width="9" style="406"/>
    <col min="3073" max="3074" width="11.75" style="406" customWidth="1"/>
    <col min="3075" max="3075" width="10.75" style="406" customWidth="1"/>
    <col min="3076" max="3076" width="5.5" style="406" customWidth="1"/>
    <col min="3077" max="3077" width="15" style="406" customWidth="1"/>
    <col min="3078" max="3079" width="14.5" style="406" customWidth="1"/>
    <col min="3080" max="3083" width="9" style="406"/>
    <col min="3084" max="3084" width="13" style="406" customWidth="1"/>
    <col min="3085" max="3085" width="9" style="406"/>
    <col min="3086" max="3086" width="11.125" style="406" customWidth="1"/>
    <col min="3087" max="3328" width="9" style="406"/>
    <col min="3329" max="3330" width="11.75" style="406" customWidth="1"/>
    <col min="3331" max="3331" width="10.75" style="406" customWidth="1"/>
    <col min="3332" max="3332" width="5.5" style="406" customWidth="1"/>
    <col min="3333" max="3333" width="15" style="406" customWidth="1"/>
    <col min="3334" max="3335" width="14.5" style="406" customWidth="1"/>
    <col min="3336" max="3339" width="9" style="406"/>
    <col min="3340" max="3340" width="13" style="406" customWidth="1"/>
    <col min="3341" max="3341" width="9" style="406"/>
    <col min="3342" max="3342" width="11.125" style="406" customWidth="1"/>
    <col min="3343" max="3584" width="9" style="406"/>
    <col min="3585" max="3586" width="11.75" style="406" customWidth="1"/>
    <col min="3587" max="3587" width="10.75" style="406" customWidth="1"/>
    <col min="3588" max="3588" width="5.5" style="406" customWidth="1"/>
    <col min="3589" max="3589" width="15" style="406" customWidth="1"/>
    <col min="3590" max="3591" width="14.5" style="406" customWidth="1"/>
    <col min="3592" max="3595" width="9" style="406"/>
    <col min="3596" max="3596" width="13" style="406" customWidth="1"/>
    <col min="3597" max="3597" width="9" style="406"/>
    <col min="3598" max="3598" width="11.125" style="406" customWidth="1"/>
    <col min="3599" max="3840" width="9" style="406"/>
    <col min="3841" max="3842" width="11.75" style="406" customWidth="1"/>
    <col min="3843" max="3843" width="10.75" style="406" customWidth="1"/>
    <col min="3844" max="3844" width="5.5" style="406" customWidth="1"/>
    <col min="3845" max="3845" width="15" style="406" customWidth="1"/>
    <col min="3846" max="3847" width="14.5" style="406" customWidth="1"/>
    <col min="3848" max="3851" width="9" style="406"/>
    <col min="3852" max="3852" width="13" style="406" customWidth="1"/>
    <col min="3853" max="3853" width="9" style="406"/>
    <col min="3854" max="3854" width="11.125" style="406" customWidth="1"/>
    <col min="3855" max="4096" width="9" style="406"/>
    <col min="4097" max="4098" width="11.75" style="406" customWidth="1"/>
    <col min="4099" max="4099" width="10.75" style="406" customWidth="1"/>
    <col min="4100" max="4100" width="5.5" style="406" customWidth="1"/>
    <col min="4101" max="4101" width="15" style="406" customWidth="1"/>
    <col min="4102" max="4103" width="14.5" style="406" customWidth="1"/>
    <col min="4104" max="4107" width="9" style="406"/>
    <col min="4108" max="4108" width="13" style="406" customWidth="1"/>
    <col min="4109" max="4109" width="9" style="406"/>
    <col min="4110" max="4110" width="11.125" style="406" customWidth="1"/>
    <col min="4111" max="4352" width="9" style="406"/>
    <col min="4353" max="4354" width="11.75" style="406" customWidth="1"/>
    <col min="4355" max="4355" width="10.75" style="406" customWidth="1"/>
    <col min="4356" max="4356" width="5.5" style="406" customWidth="1"/>
    <col min="4357" max="4357" width="15" style="406" customWidth="1"/>
    <col min="4358" max="4359" width="14.5" style="406" customWidth="1"/>
    <col min="4360" max="4363" width="9" style="406"/>
    <col min="4364" max="4364" width="13" style="406" customWidth="1"/>
    <col min="4365" max="4365" width="9" style="406"/>
    <col min="4366" max="4366" width="11.125" style="406" customWidth="1"/>
    <col min="4367" max="4608" width="9" style="406"/>
    <col min="4609" max="4610" width="11.75" style="406" customWidth="1"/>
    <col min="4611" max="4611" width="10.75" style="406" customWidth="1"/>
    <col min="4612" max="4612" width="5.5" style="406" customWidth="1"/>
    <col min="4613" max="4613" width="15" style="406" customWidth="1"/>
    <col min="4614" max="4615" width="14.5" style="406" customWidth="1"/>
    <col min="4616" max="4619" width="9" style="406"/>
    <col min="4620" max="4620" width="13" style="406" customWidth="1"/>
    <col min="4621" max="4621" width="9" style="406"/>
    <col min="4622" max="4622" width="11.125" style="406" customWidth="1"/>
    <col min="4623" max="4864" width="9" style="406"/>
    <col min="4865" max="4866" width="11.75" style="406" customWidth="1"/>
    <col min="4867" max="4867" width="10.75" style="406" customWidth="1"/>
    <col min="4868" max="4868" width="5.5" style="406" customWidth="1"/>
    <col min="4869" max="4869" width="15" style="406" customWidth="1"/>
    <col min="4870" max="4871" width="14.5" style="406" customWidth="1"/>
    <col min="4872" max="4875" width="9" style="406"/>
    <col min="4876" max="4876" width="13" style="406" customWidth="1"/>
    <col min="4877" max="4877" width="9" style="406"/>
    <col min="4878" max="4878" width="11.125" style="406" customWidth="1"/>
    <col min="4879" max="5120" width="9" style="406"/>
    <col min="5121" max="5122" width="11.75" style="406" customWidth="1"/>
    <col min="5123" max="5123" width="10.75" style="406" customWidth="1"/>
    <col min="5124" max="5124" width="5.5" style="406" customWidth="1"/>
    <col min="5125" max="5125" width="15" style="406" customWidth="1"/>
    <col min="5126" max="5127" width="14.5" style="406" customWidth="1"/>
    <col min="5128" max="5131" width="9" style="406"/>
    <col min="5132" max="5132" width="13" style="406" customWidth="1"/>
    <col min="5133" max="5133" width="9" style="406"/>
    <col min="5134" max="5134" width="11.125" style="406" customWidth="1"/>
    <col min="5135" max="5376" width="9" style="406"/>
    <col min="5377" max="5378" width="11.75" style="406" customWidth="1"/>
    <col min="5379" max="5379" width="10.75" style="406" customWidth="1"/>
    <col min="5380" max="5380" width="5.5" style="406" customWidth="1"/>
    <col min="5381" max="5381" width="15" style="406" customWidth="1"/>
    <col min="5382" max="5383" width="14.5" style="406" customWidth="1"/>
    <col min="5384" max="5387" width="9" style="406"/>
    <col min="5388" max="5388" width="13" style="406" customWidth="1"/>
    <col min="5389" max="5389" width="9" style="406"/>
    <col min="5390" max="5390" width="11.125" style="406" customWidth="1"/>
    <col min="5391" max="5632" width="9" style="406"/>
    <col min="5633" max="5634" width="11.75" style="406" customWidth="1"/>
    <col min="5635" max="5635" width="10.75" style="406" customWidth="1"/>
    <col min="5636" max="5636" width="5.5" style="406" customWidth="1"/>
    <col min="5637" max="5637" width="15" style="406" customWidth="1"/>
    <col min="5638" max="5639" width="14.5" style="406" customWidth="1"/>
    <col min="5640" max="5643" width="9" style="406"/>
    <col min="5644" max="5644" width="13" style="406" customWidth="1"/>
    <col min="5645" max="5645" width="9" style="406"/>
    <col min="5646" max="5646" width="11.125" style="406" customWidth="1"/>
    <col min="5647" max="5888" width="9" style="406"/>
    <col min="5889" max="5890" width="11.75" style="406" customWidth="1"/>
    <col min="5891" max="5891" width="10.75" style="406" customWidth="1"/>
    <col min="5892" max="5892" width="5.5" style="406" customWidth="1"/>
    <col min="5893" max="5893" width="15" style="406" customWidth="1"/>
    <col min="5894" max="5895" width="14.5" style="406" customWidth="1"/>
    <col min="5896" max="5899" width="9" style="406"/>
    <col min="5900" max="5900" width="13" style="406" customWidth="1"/>
    <col min="5901" max="5901" width="9" style="406"/>
    <col min="5902" max="5902" width="11.125" style="406" customWidth="1"/>
    <col min="5903" max="6144" width="9" style="406"/>
    <col min="6145" max="6146" width="11.75" style="406" customWidth="1"/>
    <col min="6147" max="6147" width="10.75" style="406" customWidth="1"/>
    <col min="6148" max="6148" width="5.5" style="406" customWidth="1"/>
    <col min="6149" max="6149" width="15" style="406" customWidth="1"/>
    <col min="6150" max="6151" width="14.5" style="406" customWidth="1"/>
    <col min="6152" max="6155" width="9" style="406"/>
    <col min="6156" max="6156" width="13" style="406" customWidth="1"/>
    <col min="6157" max="6157" width="9" style="406"/>
    <col min="6158" max="6158" width="11.125" style="406" customWidth="1"/>
    <col min="6159" max="6400" width="9" style="406"/>
    <col min="6401" max="6402" width="11.75" style="406" customWidth="1"/>
    <col min="6403" max="6403" width="10.75" style="406" customWidth="1"/>
    <col min="6404" max="6404" width="5.5" style="406" customWidth="1"/>
    <col min="6405" max="6405" width="15" style="406" customWidth="1"/>
    <col min="6406" max="6407" width="14.5" style="406" customWidth="1"/>
    <col min="6408" max="6411" width="9" style="406"/>
    <col min="6412" max="6412" width="13" style="406" customWidth="1"/>
    <col min="6413" max="6413" width="9" style="406"/>
    <col min="6414" max="6414" width="11.125" style="406" customWidth="1"/>
    <col min="6415" max="6656" width="9" style="406"/>
    <col min="6657" max="6658" width="11.75" style="406" customWidth="1"/>
    <col min="6659" max="6659" width="10.75" style="406" customWidth="1"/>
    <col min="6660" max="6660" width="5.5" style="406" customWidth="1"/>
    <col min="6661" max="6661" width="15" style="406" customWidth="1"/>
    <col min="6662" max="6663" width="14.5" style="406" customWidth="1"/>
    <col min="6664" max="6667" width="9" style="406"/>
    <col min="6668" max="6668" width="13" style="406" customWidth="1"/>
    <col min="6669" max="6669" width="9" style="406"/>
    <col min="6670" max="6670" width="11.125" style="406" customWidth="1"/>
    <col min="6671" max="6912" width="9" style="406"/>
    <col min="6913" max="6914" width="11.75" style="406" customWidth="1"/>
    <col min="6915" max="6915" width="10.75" style="406" customWidth="1"/>
    <col min="6916" max="6916" width="5.5" style="406" customWidth="1"/>
    <col min="6917" max="6917" width="15" style="406" customWidth="1"/>
    <col min="6918" max="6919" width="14.5" style="406" customWidth="1"/>
    <col min="6920" max="6923" width="9" style="406"/>
    <col min="6924" max="6924" width="13" style="406" customWidth="1"/>
    <col min="6925" max="6925" width="9" style="406"/>
    <col min="6926" max="6926" width="11.125" style="406" customWidth="1"/>
    <col min="6927" max="7168" width="9" style="406"/>
    <col min="7169" max="7170" width="11.75" style="406" customWidth="1"/>
    <col min="7171" max="7171" width="10.75" style="406" customWidth="1"/>
    <col min="7172" max="7172" width="5.5" style="406" customWidth="1"/>
    <col min="7173" max="7173" width="15" style="406" customWidth="1"/>
    <col min="7174" max="7175" width="14.5" style="406" customWidth="1"/>
    <col min="7176" max="7179" width="9" style="406"/>
    <col min="7180" max="7180" width="13" style="406" customWidth="1"/>
    <col min="7181" max="7181" width="9" style="406"/>
    <col min="7182" max="7182" width="11.125" style="406" customWidth="1"/>
    <col min="7183" max="7424" width="9" style="406"/>
    <col min="7425" max="7426" width="11.75" style="406" customWidth="1"/>
    <col min="7427" max="7427" width="10.75" style="406" customWidth="1"/>
    <col min="7428" max="7428" width="5.5" style="406" customWidth="1"/>
    <col min="7429" max="7429" width="15" style="406" customWidth="1"/>
    <col min="7430" max="7431" width="14.5" style="406" customWidth="1"/>
    <col min="7432" max="7435" width="9" style="406"/>
    <col min="7436" max="7436" width="13" style="406" customWidth="1"/>
    <col min="7437" max="7437" width="9" style="406"/>
    <col min="7438" max="7438" width="11.125" style="406" customWidth="1"/>
    <col min="7439" max="7680" width="9" style="406"/>
    <col min="7681" max="7682" width="11.75" style="406" customWidth="1"/>
    <col min="7683" max="7683" width="10.75" style="406" customWidth="1"/>
    <col min="7684" max="7684" width="5.5" style="406" customWidth="1"/>
    <col min="7685" max="7685" width="15" style="406" customWidth="1"/>
    <col min="7686" max="7687" width="14.5" style="406" customWidth="1"/>
    <col min="7688" max="7691" width="9" style="406"/>
    <col min="7692" max="7692" width="13" style="406" customWidth="1"/>
    <col min="7693" max="7693" width="9" style="406"/>
    <col min="7694" max="7694" width="11.125" style="406" customWidth="1"/>
    <col min="7695" max="7936" width="9" style="406"/>
    <col min="7937" max="7938" width="11.75" style="406" customWidth="1"/>
    <col min="7939" max="7939" width="10.75" style="406" customWidth="1"/>
    <col min="7940" max="7940" width="5.5" style="406" customWidth="1"/>
    <col min="7941" max="7941" width="15" style="406" customWidth="1"/>
    <col min="7942" max="7943" width="14.5" style="406" customWidth="1"/>
    <col min="7944" max="7947" width="9" style="406"/>
    <col min="7948" max="7948" width="13" style="406" customWidth="1"/>
    <col min="7949" max="7949" width="9" style="406"/>
    <col min="7950" max="7950" width="11.125" style="406" customWidth="1"/>
    <col min="7951" max="8192" width="9" style="406"/>
    <col min="8193" max="8194" width="11.75" style="406" customWidth="1"/>
    <col min="8195" max="8195" width="10.75" style="406" customWidth="1"/>
    <col min="8196" max="8196" width="5.5" style="406" customWidth="1"/>
    <col min="8197" max="8197" width="15" style="406" customWidth="1"/>
    <col min="8198" max="8199" width="14.5" style="406" customWidth="1"/>
    <col min="8200" max="8203" width="9" style="406"/>
    <col min="8204" max="8204" width="13" style="406" customWidth="1"/>
    <col min="8205" max="8205" width="9" style="406"/>
    <col min="8206" max="8206" width="11.125" style="406" customWidth="1"/>
    <col min="8207" max="8448" width="9" style="406"/>
    <col min="8449" max="8450" width="11.75" style="406" customWidth="1"/>
    <col min="8451" max="8451" width="10.75" style="406" customWidth="1"/>
    <col min="8452" max="8452" width="5.5" style="406" customWidth="1"/>
    <col min="8453" max="8453" width="15" style="406" customWidth="1"/>
    <col min="8454" max="8455" width="14.5" style="406" customWidth="1"/>
    <col min="8456" max="8459" width="9" style="406"/>
    <col min="8460" max="8460" width="13" style="406" customWidth="1"/>
    <col min="8461" max="8461" width="9" style="406"/>
    <col min="8462" max="8462" width="11.125" style="406" customWidth="1"/>
    <col min="8463" max="8704" width="9" style="406"/>
    <col min="8705" max="8706" width="11.75" style="406" customWidth="1"/>
    <col min="8707" max="8707" width="10.75" style="406" customWidth="1"/>
    <col min="8708" max="8708" width="5.5" style="406" customWidth="1"/>
    <col min="8709" max="8709" width="15" style="406" customWidth="1"/>
    <col min="8710" max="8711" width="14.5" style="406" customWidth="1"/>
    <col min="8712" max="8715" width="9" style="406"/>
    <col min="8716" max="8716" width="13" style="406" customWidth="1"/>
    <col min="8717" max="8717" width="9" style="406"/>
    <col min="8718" max="8718" width="11.125" style="406" customWidth="1"/>
    <col min="8719" max="8960" width="9" style="406"/>
    <col min="8961" max="8962" width="11.75" style="406" customWidth="1"/>
    <col min="8963" max="8963" width="10.75" style="406" customWidth="1"/>
    <col min="8964" max="8964" width="5.5" style="406" customWidth="1"/>
    <col min="8965" max="8965" width="15" style="406" customWidth="1"/>
    <col min="8966" max="8967" width="14.5" style="406" customWidth="1"/>
    <col min="8968" max="8971" width="9" style="406"/>
    <col min="8972" max="8972" width="13" style="406" customWidth="1"/>
    <col min="8973" max="8973" width="9" style="406"/>
    <col min="8974" max="8974" width="11.125" style="406" customWidth="1"/>
    <col min="8975" max="9216" width="9" style="406"/>
    <col min="9217" max="9218" width="11.75" style="406" customWidth="1"/>
    <col min="9219" max="9219" width="10.75" style="406" customWidth="1"/>
    <col min="9220" max="9220" width="5.5" style="406" customWidth="1"/>
    <col min="9221" max="9221" width="15" style="406" customWidth="1"/>
    <col min="9222" max="9223" width="14.5" style="406" customWidth="1"/>
    <col min="9224" max="9227" width="9" style="406"/>
    <col min="9228" max="9228" width="13" style="406" customWidth="1"/>
    <col min="9229" max="9229" width="9" style="406"/>
    <col min="9230" max="9230" width="11.125" style="406" customWidth="1"/>
    <col min="9231" max="9472" width="9" style="406"/>
    <col min="9473" max="9474" width="11.75" style="406" customWidth="1"/>
    <col min="9475" max="9475" width="10.75" style="406" customWidth="1"/>
    <col min="9476" max="9476" width="5.5" style="406" customWidth="1"/>
    <col min="9477" max="9477" width="15" style="406" customWidth="1"/>
    <col min="9478" max="9479" width="14.5" style="406" customWidth="1"/>
    <col min="9480" max="9483" width="9" style="406"/>
    <col min="9484" max="9484" width="13" style="406" customWidth="1"/>
    <col min="9485" max="9485" width="9" style="406"/>
    <col min="9486" max="9486" width="11.125" style="406" customWidth="1"/>
    <col min="9487" max="9728" width="9" style="406"/>
    <col min="9729" max="9730" width="11.75" style="406" customWidth="1"/>
    <col min="9731" max="9731" width="10.75" style="406" customWidth="1"/>
    <col min="9732" max="9732" width="5.5" style="406" customWidth="1"/>
    <col min="9733" max="9733" width="15" style="406" customWidth="1"/>
    <col min="9734" max="9735" width="14.5" style="406" customWidth="1"/>
    <col min="9736" max="9739" width="9" style="406"/>
    <col min="9740" max="9740" width="13" style="406" customWidth="1"/>
    <col min="9741" max="9741" width="9" style="406"/>
    <col min="9742" max="9742" width="11.125" style="406" customWidth="1"/>
    <col min="9743" max="9984" width="9" style="406"/>
    <col min="9985" max="9986" width="11.75" style="406" customWidth="1"/>
    <col min="9987" max="9987" width="10.75" style="406" customWidth="1"/>
    <col min="9988" max="9988" width="5.5" style="406" customWidth="1"/>
    <col min="9989" max="9989" width="15" style="406" customWidth="1"/>
    <col min="9990" max="9991" width="14.5" style="406" customWidth="1"/>
    <col min="9992" max="9995" width="9" style="406"/>
    <col min="9996" max="9996" width="13" style="406" customWidth="1"/>
    <col min="9997" max="9997" width="9" style="406"/>
    <col min="9998" max="9998" width="11.125" style="406" customWidth="1"/>
    <col min="9999" max="10240" width="9" style="406"/>
    <col min="10241" max="10242" width="11.75" style="406" customWidth="1"/>
    <col min="10243" max="10243" width="10.75" style="406" customWidth="1"/>
    <col min="10244" max="10244" width="5.5" style="406" customWidth="1"/>
    <col min="10245" max="10245" width="15" style="406" customWidth="1"/>
    <col min="10246" max="10247" width="14.5" style="406" customWidth="1"/>
    <col min="10248" max="10251" width="9" style="406"/>
    <col min="10252" max="10252" width="13" style="406" customWidth="1"/>
    <col min="10253" max="10253" width="9" style="406"/>
    <col min="10254" max="10254" width="11.125" style="406" customWidth="1"/>
    <col min="10255" max="10496" width="9" style="406"/>
    <col min="10497" max="10498" width="11.75" style="406" customWidth="1"/>
    <col min="10499" max="10499" width="10.75" style="406" customWidth="1"/>
    <col min="10500" max="10500" width="5.5" style="406" customWidth="1"/>
    <col min="10501" max="10501" width="15" style="406" customWidth="1"/>
    <col min="10502" max="10503" width="14.5" style="406" customWidth="1"/>
    <col min="10504" max="10507" width="9" style="406"/>
    <col min="10508" max="10508" width="13" style="406" customWidth="1"/>
    <col min="10509" max="10509" width="9" style="406"/>
    <col min="10510" max="10510" width="11.125" style="406" customWidth="1"/>
    <col min="10511" max="10752" width="9" style="406"/>
    <col min="10753" max="10754" width="11.75" style="406" customWidth="1"/>
    <col min="10755" max="10755" width="10.75" style="406" customWidth="1"/>
    <col min="10756" max="10756" width="5.5" style="406" customWidth="1"/>
    <col min="10757" max="10757" width="15" style="406" customWidth="1"/>
    <col min="10758" max="10759" width="14.5" style="406" customWidth="1"/>
    <col min="10760" max="10763" width="9" style="406"/>
    <col min="10764" max="10764" width="13" style="406" customWidth="1"/>
    <col min="10765" max="10765" width="9" style="406"/>
    <col min="10766" max="10766" width="11.125" style="406" customWidth="1"/>
    <col min="10767" max="11008" width="9" style="406"/>
    <col min="11009" max="11010" width="11.75" style="406" customWidth="1"/>
    <col min="11011" max="11011" width="10.75" style="406" customWidth="1"/>
    <col min="11012" max="11012" width="5.5" style="406" customWidth="1"/>
    <col min="11013" max="11013" width="15" style="406" customWidth="1"/>
    <col min="11014" max="11015" width="14.5" style="406" customWidth="1"/>
    <col min="11016" max="11019" width="9" style="406"/>
    <col min="11020" max="11020" width="13" style="406" customWidth="1"/>
    <col min="11021" max="11021" width="9" style="406"/>
    <col min="11022" max="11022" width="11.125" style="406" customWidth="1"/>
    <col min="11023" max="11264" width="9" style="406"/>
    <col min="11265" max="11266" width="11.75" style="406" customWidth="1"/>
    <col min="11267" max="11267" width="10.75" style="406" customWidth="1"/>
    <col min="11268" max="11268" width="5.5" style="406" customWidth="1"/>
    <col min="11269" max="11269" width="15" style="406" customWidth="1"/>
    <col min="11270" max="11271" width="14.5" style="406" customWidth="1"/>
    <col min="11272" max="11275" width="9" style="406"/>
    <col min="11276" max="11276" width="13" style="406" customWidth="1"/>
    <col min="11277" max="11277" width="9" style="406"/>
    <col min="11278" max="11278" width="11.125" style="406" customWidth="1"/>
    <col min="11279" max="11520" width="9" style="406"/>
    <col min="11521" max="11522" width="11.75" style="406" customWidth="1"/>
    <col min="11523" max="11523" width="10.75" style="406" customWidth="1"/>
    <col min="11524" max="11524" width="5.5" style="406" customWidth="1"/>
    <col min="11525" max="11525" width="15" style="406" customWidth="1"/>
    <col min="11526" max="11527" width="14.5" style="406" customWidth="1"/>
    <col min="11528" max="11531" width="9" style="406"/>
    <col min="11532" max="11532" width="13" style="406" customWidth="1"/>
    <col min="11533" max="11533" width="9" style="406"/>
    <col min="11534" max="11534" width="11.125" style="406" customWidth="1"/>
    <col min="11535" max="11776" width="9" style="406"/>
    <col min="11777" max="11778" width="11.75" style="406" customWidth="1"/>
    <col min="11779" max="11779" width="10.75" style="406" customWidth="1"/>
    <col min="11780" max="11780" width="5.5" style="406" customWidth="1"/>
    <col min="11781" max="11781" width="15" style="406" customWidth="1"/>
    <col min="11782" max="11783" width="14.5" style="406" customWidth="1"/>
    <col min="11784" max="11787" width="9" style="406"/>
    <col min="11788" max="11788" width="13" style="406" customWidth="1"/>
    <col min="11789" max="11789" width="9" style="406"/>
    <col min="11790" max="11790" width="11.125" style="406" customWidth="1"/>
    <col min="11791" max="12032" width="9" style="406"/>
    <col min="12033" max="12034" width="11.75" style="406" customWidth="1"/>
    <col min="12035" max="12035" width="10.75" style="406" customWidth="1"/>
    <col min="12036" max="12036" width="5.5" style="406" customWidth="1"/>
    <col min="12037" max="12037" width="15" style="406" customWidth="1"/>
    <col min="12038" max="12039" width="14.5" style="406" customWidth="1"/>
    <col min="12040" max="12043" width="9" style="406"/>
    <col min="12044" max="12044" width="13" style="406" customWidth="1"/>
    <col min="12045" max="12045" width="9" style="406"/>
    <col min="12046" max="12046" width="11.125" style="406" customWidth="1"/>
    <col min="12047" max="12288" width="9" style="406"/>
    <col min="12289" max="12290" width="11.75" style="406" customWidth="1"/>
    <col min="12291" max="12291" width="10.75" style="406" customWidth="1"/>
    <col min="12292" max="12292" width="5.5" style="406" customWidth="1"/>
    <col min="12293" max="12293" width="15" style="406" customWidth="1"/>
    <col min="12294" max="12295" width="14.5" style="406" customWidth="1"/>
    <col min="12296" max="12299" width="9" style="406"/>
    <col min="12300" max="12300" width="13" style="406" customWidth="1"/>
    <col min="12301" max="12301" width="9" style="406"/>
    <col min="12302" max="12302" width="11.125" style="406" customWidth="1"/>
    <col min="12303" max="12544" width="9" style="406"/>
    <col min="12545" max="12546" width="11.75" style="406" customWidth="1"/>
    <col min="12547" max="12547" width="10.75" style="406" customWidth="1"/>
    <col min="12548" max="12548" width="5.5" style="406" customWidth="1"/>
    <col min="12549" max="12549" width="15" style="406" customWidth="1"/>
    <col min="12550" max="12551" width="14.5" style="406" customWidth="1"/>
    <col min="12552" max="12555" width="9" style="406"/>
    <col min="12556" max="12556" width="13" style="406" customWidth="1"/>
    <col min="12557" max="12557" width="9" style="406"/>
    <col min="12558" max="12558" width="11.125" style="406" customWidth="1"/>
    <col min="12559" max="12800" width="9" style="406"/>
    <col min="12801" max="12802" width="11.75" style="406" customWidth="1"/>
    <col min="12803" max="12803" width="10.75" style="406" customWidth="1"/>
    <col min="12804" max="12804" width="5.5" style="406" customWidth="1"/>
    <col min="12805" max="12805" width="15" style="406" customWidth="1"/>
    <col min="12806" max="12807" width="14.5" style="406" customWidth="1"/>
    <col min="12808" max="12811" width="9" style="406"/>
    <col min="12812" max="12812" width="13" style="406" customWidth="1"/>
    <col min="12813" max="12813" width="9" style="406"/>
    <col min="12814" max="12814" width="11.125" style="406" customWidth="1"/>
    <col min="12815" max="13056" width="9" style="406"/>
    <col min="13057" max="13058" width="11.75" style="406" customWidth="1"/>
    <col min="13059" max="13059" width="10.75" style="406" customWidth="1"/>
    <col min="13060" max="13060" width="5.5" style="406" customWidth="1"/>
    <col min="13061" max="13061" width="15" style="406" customWidth="1"/>
    <col min="13062" max="13063" width="14.5" style="406" customWidth="1"/>
    <col min="13064" max="13067" width="9" style="406"/>
    <col min="13068" max="13068" width="13" style="406" customWidth="1"/>
    <col min="13069" max="13069" width="9" style="406"/>
    <col min="13070" max="13070" width="11.125" style="406" customWidth="1"/>
    <col min="13071" max="13312" width="9" style="406"/>
    <col min="13313" max="13314" width="11.75" style="406" customWidth="1"/>
    <col min="13315" max="13315" width="10.75" style="406" customWidth="1"/>
    <col min="13316" max="13316" width="5.5" style="406" customWidth="1"/>
    <col min="13317" max="13317" width="15" style="406" customWidth="1"/>
    <col min="13318" max="13319" width="14.5" style="406" customWidth="1"/>
    <col min="13320" max="13323" width="9" style="406"/>
    <col min="13324" max="13324" width="13" style="406" customWidth="1"/>
    <col min="13325" max="13325" width="9" style="406"/>
    <col min="13326" max="13326" width="11.125" style="406" customWidth="1"/>
    <col min="13327" max="13568" width="9" style="406"/>
    <col min="13569" max="13570" width="11.75" style="406" customWidth="1"/>
    <col min="13571" max="13571" width="10.75" style="406" customWidth="1"/>
    <col min="13572" max="13572" width="5.5" style="406" customWidth="1"/>
    <col min="13573" max="13573" width="15" style="406" customWidth="1"/>
    <col min="13574" max="13575" width="14.5" style="406" customWidth="1"/>
    <col min="13576" max="13579" width="9" style="406"/>
    <col min="13580" max="13580" width="13" style="406" customWidth="1"/>
    <col min="13581" max="13581" width="9" style="406"/>
    <col min="13582" max="13582" width="11.125" style="406" customWidth="1"/>
    <col min="13583" max="13824" width="9" style="406"/>
    <col min="13825" max="13826" width="11.75" style="406" customWidth="1"/>
    <col min="13827" max="13827" width="10.75" style="406" customWidth="1"/>
    <col min="13828" max="13828" width="5.5" style="406" customWidth="1"/>
    <col min="13829" max="13829" width="15" style="406" customWidth="1"/>
    <col min="13830" max="13831" width="14.5" style="406" customWidth="1"/>
    <col min="13832" max="13835" width="9" style="406"/>
    <col min="13836" max="13836" width="13" style="406" customWidth="1"/>
    <col min="13837" max="13837" width="9" style="406"/>
    <col min="13838" max="13838" width="11.125" style="406" customWidth="1"/>
    <col min="13839" max="14080" width="9" style="406"/>
    <col min="14081" max="14082" width="11.75" style="406" customWidth="1"/>
    <col min="14083" max="14083" width="10.75" style="406" customWidth="1"/>
    <col min="14084" max="14084" width="5.5" style="406" customWidth="1"/>
    <col min="14085" max="14085" width="15" style="406" customWidth="1"/>
    <col min="14086" max="14087" width="14.5" style="406" customWidth="1"/>
    <col min="14088" max="14091" width="9" style="406"/>
    <col min="14092" max="14092" width="13" style="406" customWidth="1"/>
    <col min="14093" max="14093" width="9" style="406"/>
    <col min="14094" max="14094" width="11.125" style="406" customWidth="1"/>
    <col min="14095" max="14336" width="9" style="406"/>
    <col min="14337" max="14338" width="11.75" style="406" customWidth="1"/>
    <col min="14339" max="14339" width="10.75" style="406" customWidth="1"/>
    <col min="14340" max="14340" width="5.5" style="406" customWidth="1"/>
    <col min="14341" max="14341" width="15" style="406" customWidth="1"/>
    <col min="14342" max="14343" width="14.5" style="406" customWidth="1"/>
    <col min="14344" max="14347" width="9" style="406"/>
    <col min="14348" max="14348" width="13" style="406" customWidth="1"/>
    <col min="14349" max="14349" width="9" style="406"/>
    <col min="14350" max="14350" width="11.125" style="406" customWidth="1"/>
    <col min="14351" max="14592" width="9" style="406"/>
    <col min="14593" max="14594" width="11.75" style="406" customWidth="1"/>
    <col min="14595" max="14595" width="10.75" style="406" customWidth="1"/>
    <col min="14596" max="14596" width="5.5" style="406" customWidth="1"/>
    <col min="14597" max="14597" width="15" style="406" customWidth="1"/>
    <col min="14598" max="14599" width="14.5" style="406" customWidth="1"/>
    <col min="14600" max="14603" width="9" style="406"/>
    <col min="14604" max="14604" width="13" style="406" customWidth="1"/>
    <col min="14605" max="14605" width="9" style="406"/>
    <col min="14606" max="14606" width="11.125" style="406" customWidth="1"/>
    <col min="14607" max="14848" width="9" style="406"/>
    <col min="14849" max="14850" width="11.75" style="406" customWidth="1"/>
    <col min="14851" max="14851" width="10.75" style="406" customWidth="1"/>
    <col min="14852" max="14852" width="5.5" style="406" customWidth="1"/>
    <col min="14853" max="14853" width="15" style="406" customWidth="1"/>
    <col min="14854" max="14855" width="14.5" style="406" customWidth="1"/>
    <col min="14856" max="14859" width="9" style="406"/>
    <col min="14860" max="14860" width="13" style="406" customWidth="1"/>
    <col min="14861" max="14861" width="9" style="406"/>
    <col min="14862" max="14862" width="11.125" style="406" customWidth="1"/>
    <col min="14863" max="15104" width="9" style="406"/>
    <col min="15105" max="15106" width="11.75" style="406" customWidth="1"/>
    <col min="15107" max="15107" width="10.75" style="406" customWidth="1"/>
    <col min="15108" max="15108" width="5.5" style="406" customWidth="1"/>
    <col min="15109" max="15109" width="15" style="406" customWidth="1"/>
    <col min="15110" max="15111" width="14.5" style="406" customWidth="1"/>
    <col min="15112" max="15115" width="9" style="406"/>
    <col min="15116" max="15116" width="13" style="406" customWidth="1"/>
    <col min="15117" max="15117" width="9" style="406"/>
    <col min="15118" max="15118" width="11.125" style="406" customWidth="1"/>
    <col min="15119" max="15360" width="9" style="406"/>
    <col min="15361" max="15362" width="11.75" style="406" customWidth="1"/>
    <col min="15363" max="15363" width="10.75" style="406" customWidth="1"/>
    <col min="15364" max="15364" width="5.5" style="406" customWidth="1"/>
    <col min="15365" max="15365" width="15" style="406" customWidth="1"/>
    <col min="15366" max="15367" width="14.5" style="406" customWidth="1"/>
    <col min="15368" max="15371" width="9" style="406"/>
    <col min="15372" max="15372" width="13" style="406" customWidth="1"/>
    <col min="15373" max="15373" width="9" style="406"/>
    <col min="15374" max="15374" width="11.125" style="406" customWidth="1"/>
    <col min="15375" max="15616" width="9" style="406"/>
    <col min="15617" max="15618" width="11.75" style="406" customWidth="1"/>
    <col min="15619" max="15619" width="10.75" style="406" customWidth="1"/>
    <col min="15620" max="15620" width="5.5" style="406" customWidth="1"/>
    <col min="15621" max="15621" width="15" style="406" customWidth="1"/>
    <col min="15622" max="15623" width="14.5" style="406" customWidth="1"/>
    <col min="15624" max="15627" width="9" style="406"/>
    <col min="15628" max="15628" width="13" style="406" customWidth="1"/>
    <col min="15629" max="15629" width="9" style="406"/>
    <col min="15630" max="15630" width="11.125" style="406" customWidth="1"/>
    <col min="15631" max="15872" width="9" style="406"/>
    <col min="15873" max="15874" width="11.75" style="406" customWidth="1"/>
    <col min="15875" max="15875" width="10.75" style="406" customWidth="1"/>
    <col min="15876" max="15876" width="5.5" style="406" customWidth="1"/>
    <col min="15877" max="15877" width="15" style="406" customWidth="1"/>
    <col min="15878" max="15879" width="14.5" style="406" customWidth="1"/>
    <col min="15880" max="15883" width="9" style="406"/>
    <col min="15884" max="15884" width="13" style="406" customWidth="1"/>
    <col min="15885" max="15885" width="9" style="406"/>
    <col min="15886" max="15886" width="11.125" style="406" customWidth="1"/>
    <col min="15887" max="16128" width="9" style="406"/>
    <col min="16129" max="16130" width="11.75" style="406" customWidth="1"/>
    <col min="16131" max="16131" width="10.75" style="406" customWidth="1"/>
    <col min="16132" max="16132" width="5.5" style="406" customWidth="1"/>
    <col min="16133" max="16133" width="15" style="406" customWidth="1"/>
    <col min="16134" max="16135" width="14.5" style="406" customWidth="1"/>
    <col min="16136" max="16139" width="9" style="406"/>
    <col min="16140" max="16140" width="13" style="406" customWidth="1"/>
    <col min="16141" max="16141" width="9" style="406"/>
    <col min="16142" max="16142" width="11.125" style="406" customWidth="1"/>
    <col min="16143" max="16384" width="9" style="406"/>
  </cols>
  <sheetData>
    <row r="1" spans="1:9" s="440" customFormat="1" ht="20.100000000000001" customHeight="1">
      <c r="A1" s="835" t="s">
        <v>992</v>
      </c>
      <c r="B1" s="835"/>
      <c r="C1" s="835"/>
      <c r="D1" s="835"/>
      <c r="E1" s="835"/>
      <c r="F1" s="835"/>
      <c r="G1" s="835"/>
    </row>
    <row r="2" spans="1:9" s="440" customFormat="1" ht="20.100000000000001" customHeight="1" thickBot="1"/>
    <row r="3" spans="1:9" s="440" customFormat="1" ht="20.25" customHeight="1" thickBot="1">
      <c r="B3" s="720" t="s">
        <v>993</v>
      </c>
      <c r="C3" s="721" t="s">
        <v>994</v>
      </c>
      <c r="D3" s="721" t="s">
        <v>446</v>
      </c>
      <c r="E3" s="721" t="s">
        <v>451</v>
      </c>
      <c r="F3" s="721" t="s">
        <v>486</v>
      </c>
      <c r="G3" s="721" t="s">
        <v>995</v>
      </c>
      <c r="H3" s="722" t="s">
        <v>996</v>
      </c>
    </row>
    <row r="4" spans="1:9" s="440" customFormat="1" ht="20.100000000000001" customHeight="1" outlineLevel="3">
      <c r="B4" s="442" t="s">
        <v>1006</v>
      </c>
      <c r="C4" s="442" t="s">
        <v>1007</v>
      </c>
      <c r="D4" s="442" t="s">
        <v>1008</v>
      </c>
      <c r="E4" s="442" t="s">
        <v>1002</v>
      </c>
      <c r="F4" s="443">
        <v>953400</v>
      </c>
      <c r="G4" s="443">
        <v>86763</v>
      </c>
      <c r="H4" s="444">
        <f>F4-G4</f>
        <v>866637</v>
      </c>
    </row>
    <row r="5" spans="1:9" s="440" customFormat="1" ht="20.100000000000001" customHeight="1" outlineLevel="3">
      <c r="B5" s="435" t="s">
        <v>1006</v>
      </c>
      <c r="C5" s="435" t="s">
        <v>998</v>
      </c>
      <c r="D5" s="435" t="s">
        <v>1011</v>
      </c>
      <c r="E5" s="435" t="s">
        <v>1002</v>
      </c>
      <c r="F5" s="445">
        <v>1023900</v>
      </c>
      <c r="G5" s="445">
        <v>93082</v>
      </c>
      <c r="H5" s="446">
        <f>F5-G5</f>
        <v>930818</v>
      </c>
    </row>
    <row r="6" spans="1:9" s="440" customFormat="1" ht="20.100000000000001" customHeight="1" outlineLevel="3">
      <c r="B6" s="435" t="s">
        <v>1006</v>
      </c>
      <c r="C6" s="435" t="s">
        <v>1016</v>
      </c>
      <c r="D6" s="435" t="s">
        <v>1017</v>
      </c>
      <c r="E6" s="435" t="s">
        <v>458</v>
      </c>
      <c r="F6" s="445">
        <v>1343500</v>
      </c>
      <c r="G6" s="445">
        <v>122136</v>
      </c>
      <c r="H6" s="446">
        <f>F6-G6</f>
        <v>1221364</v>
      </c>
    </row>
    <row r="7" spans="1:9" s="440" customFormat="1" ht="20.100000000000001" customHeight="1" outlineLevel="3">
      <c r="B7" s="435" t="s">
        <v>1006</v>
      </c>
      <c r="C7" s="435" t="s">
        <v>1018</v>
      </c>
      <c r="D7" s="435" t="s">
        <v>1019</v>
      </c>
      <c r="E7" s="435" t="s">
        <v>458</v>
      </c>
      <c r="F7" s="445">
        <v>1453200</v>
      </c>
      <c r="G7" s="445">
        <v>132109</v>
      </c>
      <c r="H7" s="446">
        <f>F7-G7</f>
        <v>1321091</v>
      </c>
    </row>
    <row r="8" spans="1:9" s="440" customFormat="1" ht="20.100000000000001" customHeight="1" outlineLevel="2">
      <c r="B8" s="716" t="s">
        <v>2100</v>
      </c>
      <c r="C8" s="435"/>
      <c r="D8" s="435"/>
      <c r="E8" s="435">
        <f>SUBTOTAL(3,E4:E7)</f>
        <v>4</v>
      </c>
      <c r="F8" s="445"/>
      <c r="G8" s="445"/>
      <c r="H8" s="446"/>
    </row>
    <row r="9" spans="1:9" s="440" customFormat="1" ht="20.100000000000001" customHeight="1" outlineLevel="1">
      <c r="B9" s="716" t="s">
        <v>2095</v>
      </c>
      <c r="C9" s="435"/>
      <c r="D9" s="435"/>
      <c r="E9" s="435"/>
      <c r="F9" s="445">
        <f>SUBTOTAL(1,F4:F7)</f>
        <v>1193500</v>
      </c>
      <c r="G9" s="445">
        <f>SUBTOTAL(1,G4:G7)</f>
        <v>108522.5</v>
      </c>
      <c r="H9" s="446"/>
    </row>
    <row r="10" spans="1:9" s="440" customFormat="1" ht="20.100000000000001" customHeight="1" outlineLevel="3">
      <c r="B10" s="435" t="s">
        <v>1009</v>
      </c>
      <c r="C10" s="435" t="s">
        <v>1000</v>
      </c>
      <c r="D10" s="435" t="s">
        <v>1010</v>
      </c>
      <c r="E10" s="435" t="s">
        <v>458</v>
      </c>
      <c r="F10" s="445">
        <v>953400</v>
      </c>
      <c r="G10" s="445">
        <v>86673</v>
      </c>
      <c r="H10" s="446">
        <f>F10-G10</f>
        <v>866727</v>
      </c>
    </row>
    <row r="11" spans="1:9" s="440" customFormat="1" ht="20.100000000000001" customHeight="1" outlineLevel="3">
      <c r="B11" s="435" t="s">
        <v>1009</v>
      </c>
      <c r="C11" s="435" t="s">
        <v>1004</v>
      </c>
      <c r="D11" s="435" t="s">
        <v>1013</v>
      </c>
      <c r="E11" s="435" t="s">
        <v>1002</v>
      </c>
      <c r="F11" s="445">
        <v>1267500</v>
      </c>
      <c r="G11" s="445">
        <v>115227</v>
      </c>
      <c r="H11" s="446">
        <f>F11-G11</f>
        <v>1152273</v>
      </c>
    </row>
    <row r="12" spans="1:9" s="440" customFormat="1" ht="20.100000000000001" customHeight="1" outlineLevel="3">
      <c r="B12" s="435" t="s">
        <v>1009</v>
      </c>
      <c r="C12" s="435" t="s">
        <v>1004</v>
      </c>
      <c r="D12" s="435" t="s">
        <v>1021</v>
      </c>
      <c r="E12" s="435" t="s">
        <v>1002</v>
      </c>
      <c r="F12" s="445">
        <v>1487500</v>
      </c>
      <c r="G12" s="445">
        <v>135227</v>
      </c>
      <c r="H12" s="446">
        <f>F12-G12</f>
        <v>1352273</v>
      </c>
    </row>
    <row r="13" spans="1:9" s="440" customFormat="1" ht="20.100000000000001" customHeight="1" outlineLevel="2">
      <c r="B13" s="716" t="s">
        <v>2101</v>
      </c>
      <c r="C13" s="435"/>
      <c r="D13" s="435"/>
      <c r="E13" s="435">
        <f>SUBTOTAL(3,E10:E12)</f>
        <v>3</v>
      </c>
      <c r="F13" s="445"/>
      <c r="G13" s="445"/>
      <c r="H13" s="446"/>
    </row>
    <row r="14" spans="1:9" s="440" customFormat="1" ht="20.100000000000001" customHeight="1" outlineLevel="1">
      <c r="B14" s="716" t="s">
        <v>2096</v>
      </c>
      <c r="C14" s="435"/>
      <c r="D14" s="435"/>
      <c r="E14" s="435"/>
      <c r="F14" s="445">
        <f>SUBTOTAL(1,F10:F12)</f>
        <v>1236133.3333333333</v>
      </c>
      <c r="G14" s="445">
        <f>SUBTOTAL(1,G10:G12)</f>
        <v>112375.66666666667</v>
      </c>
      <c r="H14" s="446"/>
    </row>
    <row r="15" spans="1:9" s="440" customFormat="1" ht="20.100000000000001" customHeight="1" outlineLevel="3">
      <c r="B15" s="435" t="s">
        <v>997</v>
      </c>
      <c r="C15" s="435" t="s">
        <v>998</v>
      </c>
      <c r="D15" s="435" t="s">
        <v>999</v>
      </c>
      <c r="E15" s="435" t="s">
        <v>458</v>
      </c>
      <c r="F15" s="445">
        <v>768790</v>
      </c>
      <c r="G15" s="445">
        <v>69890</v>
      </c>
      <c r="H15" s="446">
        <f t="shared" ref="H15:H20" si="0">F15-G15</f>
        <v>698900</v>
      </c>
    </row>
    <row r="16" spans="1:9" s="440" customFormat="1" ht="20.100000000000001" customHeight="1" outlineLevel="3">
      <c r="B16" s="435" t="s">
        <v>997</v>
      </c>
      <c r="C16" s="435" t="s">
        <v>1000</v>
      </c>
      <c r="D16" s="435" t="s">
        <v>1001</v>
      </c>
      <c r="E16" s="435" t="s">
        <v>1002</v>
      </c>
      <c r="F16" s="445">
        <v>891400</v>
      </c>
      <c r="G16" s="445">
        <v>81036</v>
      </c>
      <c r="H16" s="446">
        <f t="shared" si="0"/>
        <v>810364</v>
      </c>
    </row>
    <row r="17" spans="2:8" s="440" customFormat="1" ht="20.100000000000001" customHeight="1" outlineLevel="3">
      <c r="B17" s="435" t="s">
        <v>997</v>
      </c>
      <c r="C17" s="435" t="s">
        <v>1004</v>
      </c>
      <c r="D17" s="435" t="s">
        <v>1012</v>
      </c>
      <c r="E17" s="435" t="s">
        <v>458</v>
      </c>
      <c r="F17" s="445">
        <v>1023900</v>
      </c>
      <c r="G17" s="445">
        <v>93082</v>
      </c>
      <c r="H17" s="446">
        <f t="shared" si="0"/>
        <v>930818</v>
      </c>
    </row>
    <row r="18" spans="2:8" s="440" customFormat="1" ht="20.100000000000001" customHeight="1" outlineLevel="3">
      <c r="B18" s="435" t="s">
        <v>997</v>
      </c>
      <c r="C18" s="435" t="s">
        <v>1007</v>
      </c>
      <c r="D18" s="435" t="s">
        <v>1014</v>
      </c>
      <c r="E18" s="435" t="s">
        <v>1002</v>
      </c>
      <c r="F18" s="445">
        <v>1276700</v>
      </c>
      <c r="G18" s="445">
        <v>116064</v>
      </c>
      <c r="H18" s="446">
        <f t="shared" si="0"/>
        <v>1160636</v>
      </c>
    </row>
    <row r="19" spans="2:8" s="440" customFormat="1" ht="20.100000000000001" customHeight="1" outlineLevel="3">
      <c r="B19" s="435" t="s">
        <v>997</v>
      </c>
      <c r="C19" s="435" t="s">
        <v>1016</v>
      </c>
      <c r="D19" s="435" t="s">
        <v>1020</v>
      </c>
      <c r="E19" s="435" t="s">
        <v>458</v>
      </c>
      <c r="F19" s="445">
        <v>1453200</v>
      </c>
      <c r="G19" s="445">
        <v>132109</v>
      </c>
      <c r="H19" s="446">
        <f t="shared" si="0"/>
        <v>1321091</v>
      </c>
    </row>
    <row r="20" spans="2:8" s="440" customFormat="1" ht="20.100000000000001" customHeight="1" outlineLevel="3">
      <c r="B20" s="435" t="s">
        <v>997</v>
      </c>
      <c r="C20" s="435" t="s">
        <v>1007</v>
      </c>
      <c r="D20" s="435" t="s">
        <v>1022</v>
      </c>
      <c r="E20" s="435" t="s">
        <v>458</v>
      </c>
      <c r="F20" s="445">
        <v>1523400</v>
      </c>
      <c r="G20" s="445">
        <v>138491</v>
      </c>
      <c r="H20" s="446">
        <f t="shared" si="0"/>
        <v>1384909</v>
      </c>
    </row>
    <row r="21" spans="2:8" s="440" customFormat="1" ht="20.100000000000001" customHeight="1" outlineLevel="2">
      <c r="B21" s="716" t="s">
        <v>2102</v>
      </c>
      <c r="C21" s="435"/>
      <c r="D21" s="435"/>
      <c r="E21" s="435">
        <f>SUBTOTAL(3,E15:E20)</f>
        <v>6</v>
      </c>
      <c r="F21" s="445"/>
      <c r="G21" s="445"/>
      <c r="H21" s="446"/>
    </row>
    <row r="22" spans="2:8" s="440" customFormat="1" ht="20.100000000000001" customHeight="1" outlineLevel="1">
      <c r="B22" s="716" t="s">
        <v>2097</v>
      </c>
      <c r="C22" s="435"/>
      <c r="D22" s="435"/>
      <c r="E22" s="435"/>
      <c r="F22" s="445">
        <f>SUBTOTAL(1,F15:F20)</f>
        <v>1156231.6666666667</v>
      </c>
      <c r="G22" s="445">
        <f>SUBTOTAL(1,G15:G20)</f>
        <v>105112</v>
      </c>
      <c r="H22" s="446"/>
    </row>
    <row r="23" spans="2:8" s="440" customFormat="1" ht="20.100000000000001" customHeight="1" outlineLevel="3">
      <c r="B23" s="435" t="s">
        <v>1003</v>
      </c>
      <c r="C23" s="435" t="s">
        <v>1004</v>
      </c>
      <c r="D23" s="435" t="s">
        <v>1005</v>
      </c>
      <c r="E23" s="435" t="s">
        <v>458</v>
      </c>
      <c r="F23" s="445">
        <v>891400</v>
      </c>
      <c r="G23" s="445">
        <v>81036</v>
      </c>
      <c r="H23" s="446">
        <f>F23-G23</f>
        <v>810364</v>
      </c>
    </row>
    <row r="24" spans="2:8" s="440" customFormat="1" ht="20.100000000000001" customHeight="1" outlineLevel="3">
      <c r="B24" s="435" t="s">
        <v>1003</v>
      </c>
      <c r="C24" s="435" t="s">
        <v>1000</v>
      </c>
      <c r="D24" s="435" t="s">
        <v>1015</v>
      </c>
      <c r="E24" s="435" t="s">
        <v>458</v>
      </c>
      <c r="F24" s="445">
        <v>1276700</v>
      </c>
      <c r="G24" s="447">
        <v>116064</v>
      </c>
      <c r="H24" s="446">
        <f>F24-G24</f>
        <v>1160636</v>
      </c>
    </row>
    <row r="25" spans="2:8" s="440" customFormat="1" ht="20.100000000000001" customHeight="1" outlineLevel="3">
      <c r="B25" s="435" t="s">
        <v>1003</v>
      </c>
      <c r="C25" s="435" t="s">
        <v>1004</v>
      </c>
      <c r="D25" s="435" t="s">
        <v>1023</v>
      </c>
      <c r="E25" s="435" t="s">
        <v>1002</v>
      </c>
      <c r="F25" s="445">
        <v>1523400</v>
      </c>
      <c r="G25" s="447">
        <v>138491</v>
      </c>
      <c r="H25" s="446">
        <f>F25-G25</f>
        <v>1384909</v>
      </c>
    </row>
    <row r="26" spans="2:8" s="440" customFormat="1" ht="20.100000000000001" customHeight="1" outlineLevel="2">
      <c r="B26" s="719" t="s">
        <v>2103</v>
      </c>
      <c r="E26" s="440">
        <f>SUBTOTAL(3,E23:E25)</f>
        <v>3</v>
      </c>
      <c r="F26" s="717"/>
      <c r="G26" s="717"/>
      <c r="H26" s="718"/>
    </row>
    <row r="27" spans="2:8" s="440" customFormat="1" ht="20.100000000000001" customHeight="1" outlineLevel="1">
      <c r="B27" s="719" t="s">
        <v>2098</v>
      </c>
      <c r="F27" s="717">
        <f>SUBTOTAL(1,F23:F25)</f>
        <v>1230500</v>
      </c>
      <c r="G27" s="717">
        <f>SUBTOTAL(1,G23:G25)</f>
        <v>111863.66666666667</v>
      </c>
      <c r="H27" s="718"/>
    </row>
    <row r="28" spans="2:8" s="440" customFormat="1" ht="20.100000000000001" customHeight="1">
      <c r="B28" s="719" t="s">
        <v>2104</v>
      </c>
      <c r="E28" s="440">
        <f>SUBTOTAL(3,E4:E25)</f>
        <v>16</v>
      </c>
      <c r="F28" s="717"/>
      <c r="G28" s="717"/>
      <c r="H28" s="718"/>
    </row>
    <row r="29" spans="2:8" s="440" customFormat="1" ht="20.100000000000001" customHeight="1">
      <c r="B29" s="719" t="s">
        <v>2099</v>
      </c>
      <c r="F29" s="717">
        <f>SUBTOTAL(1,F4:F25)</f>
        <v>1194455.625</v>
      </c>
      <c r="G29" s="717">
        <f>SUBTOTAL(1,G4:G25)</f>
        <v>108592.5</v>
      </c>
      <c r="H29" s="718"/>
    </row>
    <row r="30" spans="2:8" s="440" customFormat="1" ht="20.100000000000001" customHeight="1"/>
  </sheetData>
  <sortState xmlns:xlrd2="http://schemas.microsoft.com/office/spreadsheetml/2017/richdata2" ref="B4:H25">
    <sortCondition ref="B4:B25"/>
  </sortState>
  <mergeCells count="1">
    <mergeCell ref="A1:G1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L18"/>
  <sheetViews>
    <sheetView workbookViewId="0">
      <selection activeCell="I19" sqref="I19"/>
    </sheetView>
  </sheetViews>
  <sheetFormatPr defaultRowHeight="20.100000000000001" customHeight="1"/>
  <cols>
    <col min="1" max="1" width="13.75" style="440" customWidth="1"/>
    <col min="2" max="2" width="12.125" style="440" customWidth="1"/>
    <col min="3" max="3" width="5" style="440" customWidth="1"/>
    <col min="4" max="4" width="12.125" style="440" customWidth="1"/>
    <col min="5" max="5" width="10.25" style="440" customWidth="1"/>
    <col min="6" max="6" width="5.75" style="440" customWidth="1"/>
    <col min="7" max="7" width="14" style="440" bestFit="1" customWidth="1"/>
    <col min="8" max="12" width="12.125" style="440" customWidth="1"/>
    <col min="13" max="256" width="9" style="440"/>
    <col min="257" max="257" width="13.75" style="440" customWidth="1"/>
    <col min="258" max="258" width="12.125" style="440" customWidth="1"/>
    <col min="259" max="259" width="5" style="440" customWidth="1"/>
    <col min="260" max="260" width="12.125" style="440" customWidth="1"/>
    <col min="261" max="261" width="10.25" style="440" customWidth="1"/>
    <col min="262" max="262" width="5.75" style="440" customWidth="1"/>
    <col min="263" max="263" width="14" style="440" bestFit="1" customWidth="1"/>
    <col min="264" max="268" width="12.125" style="440" customWidth="1"/>
    <col min="269" max="512" width="9" style="440"/>
    <col min="513" max="513" width="13.75" style="440" customWidth="1"/>
    <col min="514" max="514" width="12.125" style="440" customWidth="1"/>
    <col min="515" max="515" width="5" style="440" customWidth="1"/>
    <col min="516" max="516" width="12.125" style="440" customWidth="1"/>
    <col min="517" max="517" width="10.25" style="440" customWidth="1"/>
    <col min="518" max="518" width="5.75" style="440" customWidth="1"/>
    <col min="519" max="519" width="14" style="440" bestFit="1" customWidth="1"/>
    <col min="520" max="524" width="12.125" style="440" customWidth="1"/>
    <col min="525" max="768" width="9" style="440"/>
    <col min="769" max="769" width="13.75" style="440" customWidth="1"/>
    <col min="770" max="770" width="12.125" style="440" customWidth="1"/>
    <col min="771" max="771" width="5" style="440" customWidth="1"/>
    <col min="772" max="772" width="12.125" style="440" customWidth="1"/>
    <col min="773" max="773" width="10.25" style="440" customWidth="1"/>
    <col min="774" max="774" width="5.75" style="440" customWidth="1"/>
    <col min="775" max="775" width="14" style="440" bestFit="1" customWidth="1"/>
    <col min="776" max="780" width="12.125" style="440" customWidth="1"/>
    <col min="781" max="1024" width="9" style="440"/>
    <col min="1025" max="1025" width="13.75" style="440" customWidth="1"/>
    <col min="1026" max="1026" width="12.125" style="440" customWidth="1"/>
    <col min="1027" max="1027" width="5" style="440" customWidth="1"/>
    <col min="1028" max="1028" width="12.125" style="440" customWidth="1"/>
    <col min="1029" max="1029" width="10.25" style="440" customWidth="1"/>
    <col min="1030" max="1030" width="5.75" style="440" customWidth="1"/>
    <col min="1031" max="1031" width="14" style="440" bestFit="1" customWidth="1"/>
    <col min="1032" max="1036" width="12.125" style="440" customWidth="1"/>
    <col min="1037" max="1280" width="9" style="440"/>
    <col min="1281" max="1281" width="13.75" style="440" customWidth="1"/>
    <col min="1282" max="1282" width="12.125" style="440" customWidth="1"/>
    <col min="1283" max="1283" width="5" style="440" customWidth="1"/>
    <col min="1284" max="1284" width="12.125" style="440" customWidth="1"/>
    <col min="1285" max="1285" width="10.25" style="440" customWidth="1"/>
    <col min="1286" max="1286" width="5.75" style="440" customWidth="1"/>
    <col min="1287" max="1287" width="14" style="440" bestFit="1" customWidth="1"/>
    <col min="1288" max="1292" width="12.125" style="440" customWidth="1"/>
    <col min="1293" max="1536" width="9" style="440"/>
    <col min="1537" max="1537" width="13.75" style="440" customWidth="1"/>
    <col min="1538" max="1538" width="12.125" style="440" customWidth="1"/>
    <col min="1539" max="1539" width="5" style="440" customWidth="1"/>
    <col min="1540" max="1540" width="12.125" style="440" customWidth="1"/>
    <col min="1541" max="1541" width="10.25" style="440" customWidth="1"/>
    <col min="1542" max="1542" width="5.75" style="440" customWidth="1"/>
    <col min="1543" max="1543" width="14" style="440" bestFit="1" customWidth="1"/>
    <col min="1544" max="1548" width="12.125" style="440" customWidth="1"/>
    <col min="1549" max="1792" width="9" style="440"/>
    <col min="1793" max="1793" width="13.75" style="440" customWidth="1"/>
    <col min="1794" max="1794" width="12.125" style="440" customWidth="1"/>
    <col min="1795" max="1795" width="5" style="440" customWidth="1"/>
    <col min="1796" max="1796" width="12.125" style="440" customWidth="1"/>
    <col min="1797" max="1797" width="10.25" style="440" customWidth="1"/>
    <col min="1798" max="1798" width="5.75" style="440" customWidth="1"/>
    <col min="1799" max="1799" width="14" style="440" bestFit="1" customWidth="1"/>
    <col min="1800" max="1804" width="12.125" style="440" customWidth="1"/>
    <col min="1805" max="2048" width="9" style="440"/>
    <col min="2049" max="2049" width="13.75" style="440" customWidth="1"/>
    <col min="2050" max="2050" width="12.125" style="440" customWidth="1"/>
    <col min="2051" max="2051" width="5" style="440" customWidth="1"/>
    <col min="2052" max="2052" width="12.125" style="440" customWidth="1"/>
    <col min="2053" max="2053" width="10.25" style="440" customWidth="1"/>
    <col min="2054" max="2054" width="5.75" style="440" customWidth="1"/>
    <col min="2055" max="2055" width="14" style="440" bestFit="1" customWidth="1"/>
    <col min="2056" max="2060" width="12.125" style="440" customWidth="1"/>
    <col min="2061" max="2304" width="9" style="440"/>
    <col min="2305" max="2305" width="13.75" style="440" customWidth="1"/>
    <col min="2306" max="2306" width="12.125" style="440" customWidth="1"/>
    <col min="2307" max="2307" width="5" style="440" customWidth="1"/>
    <col min="2308" max="2308" width="12.125" style="440" customWidth="1"/>
    <col min="2309" max="2309" width="10.25" style="440" customWidth="1"/>
    <col min="2310" max="2310" width="5.75" style="440" customWidth="1"/>
    <col min="2311" max="2311" width="14" style="440" bestFit="1" customWidth="1"/>
    <col min="2312" max="2316" width="12.125" style="440" customWidth="1"/>
    <col min="2317" max="2560" width="9" style="440"/>
    <col min="2561" max="2561" width="13.75" style="440" customWidth="1"/>
    <col min="2562" max="2562" width="12.125" style="440" customWidth="1"/>
    <col min="2563" max="2563" width="5" style="440" customWidth="1"/>
    <col min="2564" max="2564" width="12.125" style="440" customWidth="1"/>
    <col min="2565" max="2565" width="10.25" style="440" customWidth="1"/>
    <col min="2566" max="2566" width="5.75" style="440" customWidth="1"/>
    <col min="2567" max="2567" width="14" style="440" bestFit="1" customWidth="1"/>
    <col min="2568" max="2572" width="12.125" style="440" customWidth="1"/>
    <col min="2573" max="2816" width="9" style="440"/>
    <col min="2817" max="2817" width="13.75" style="440" customWidth="1"/>
    <col min="2818" max="2818" width="12.125" style="440" customWidth="1"/>
    <col min="2819" max="2819" width="5" style="440" customWidth="1"/>
    <col min="2820" max="2820" width="12.125" style="440" customWidth="1"/>
    <col min="2821" max="2821" width="10.25" style="440" customWidth="1"/>
    <col min="2822" max="2822" width="5.75" style="440" customWidth="1"/>
    <col min="2823" max="2823" width="14" style="440" bestFit="1" customWidth="1"/>
    <col min="2824" max="2828" width="12.125" style="440" customWidth="1"/>
    <col min="2829" max="3072" width="9" style="440"/>
    <col min="3073" max="3073" width="13.75" style="440" customWidth="1"/>
    <col min="3074" max="3074" width="12.125" style="440" customWidth="1"/>
    <col min="3075" max="3075" width="5" style="440" customWidth="1"/>
    <col min="3076" max="3076" width="12.125" style="440" customWidth="1"/>
    <col min="3077" max="3077" width="10.25" style="440" customWidth="1"/>
    <col min="3078" max="3078" width="5.75" style="440" customWidth="1"/>
    <col min="3079" max="3079" width="14" style="440" bestFit="1" customWidth="1"/>
    <col min="3080" max="3084" width="12.125" style="440" customWidth="1"/>
    <col min="3085" max="3328" width="9" style="440"/>
    <col min="3329" max="3329" width="13.75" style="440" customWidth="1"/>
    <col min="3330" max="3330" width="12.125" style="440" customWidth="1"/>
    <col min="3331" max="3331" width="5" style="440" customWidth="1"/>
    <col min="3332" max="3332" width="12.125" style="440" customWidth="1"/>
    <col min="3333" max="3333" width="10.25" style="440" customWidth="1"/>
    <col min="3334" max="3334" width="5.75" style="440" customWidth="1"/>
    <col min="3335" max="3335" width="14" style="440" bestFit="1" customWidth="1"/>
    <col min="3336" max="3340" width="12.125" style="440" customWidth="1"/>
    <col min="3341" max="3584" width="9" style="440"/>
    <col min="3585" max="3585" width="13.75" style="440" customWidth="1"/>
    <col min="3586" max="3586" width="12.125" style="440" customWidth="1"/>
    <col min="3587" max="3587" width="5" style="440" customWidth="1"/>
    <col min="3588" max="3588" width="12.125" style="440" customWidth="1"/>
    <col min="3589" max="3589" width="10.25" style="440" customWidth="1"/>
    <col min="3590" max="3590" width="5.75" style="440" customWidth="1"/>
    <col min="3591" max="3591" width="14" style="440" bestFit="1" customWidth="1"/>
    <col min="3592" max="3596" width="12.125" style="440" customWidth="1"/>
    <col min="3597" max="3840" width="9" style="440"/>
    <col min="3841" max="3841" width="13.75" style="440" customWidth="1"/>
    <col min="3842" max="3842" width="12.125" style="440" customWidth="1"/>
    <col min="3843" max="3843" width="5" style="440" customWidth="1"/>
    <col min="3844" max="3844" width="12.125" style="440" customWidth="1"/>
    <col min="3845" max="3845" width="10.25" style="440" customWidth="1"/>
    <col min="3846" max="3846" width="5.75" style="440" customWidth="1"/>
    <col min="3847" max="3847" width="14" style="440" bestFit="1" customWidth="1"/>
    <col min="3848" max="3852" width="12.125" style="440" customWidth="1"/>
    <col min="3853" max="4096" width="9" style="440"/>
    <col min="4097" max="4097" width="13.75" style="440" customWidth="1"/>
    <col min="4098" max="4098" width="12.125" style="440" customWidth="1"/>
    <col min="4099" max="4099" width="5" style="440" customWidth="1"/>
    <col min="4100" max="4100" width="12.125" style="440" customWidth="1"/>
    <col min="4101" max="4101" width="10.25" style="440" customWidth="1"/>
    <col min="4102" max="4102" width="5.75" style="440" customWidth="1"/>
    <col min="4103" max="4103" width="14" style="440" bestFit="1" customWidth="1"/>
    <col min="4104" max="4108" width="12.125" style="440" customWidth="1"/>
    <col min="4109" max="4352" width="9" style="440"/>
    <col min="4353" max="4353" width="13.75" style="440" customWidth="1"/>
    <col min="4354" max="4354" width="12.125" style="440" customWidth="1"/>
    <col min="4355" max="4355" width="5" style="440" customWidth="1"/>
    <col min="4356" max="4356" width="12.125" style="440" customWidth="1"/>
    <col min="4357" max="4357" width="10.25" style="440" customWidth="1"/>
    <col min="4358" max="4358" width="5.75" style="440" customWidth="1"/>
    <col min="4359" max="4359" width="14" style="440" bestFit="1" customWidth="1"/>
    <col min="4360" max="4364" width="12.125" style="440" customWidth="1"/>
    <col min="4365" max="4608" width="9" style="440"/>
    <col min="4609" max="4609" width="13.75" style="440" customWidth="1"/>
    <col min="4610" max="4610" width="12.125" style="440" customWidth="1"/>
    <col min="4611" max="4611" width="5" style="440" customWidth="1"/>
    <col min="4612" max="4612" width="12.125" style="440" customWidth="1"/>
    <col min="4613" max="4613" width="10.25" style="440" customWidth="1"/>
    <col min="4614" max="4614" width="5.75" style="440" customWidth="1"/>
    <col min="4615" max="4615" width="14" style="440" bestFit="1" customWidth="1"/>
    <col min="4616" max="4620" width="12.125" style="440" customWidth="1"/>
    <col min="4621" max="4864" width="9" style="440"/>
    <col min="4865" max="4865" width="13.75" style="440" customWidth="1"/>
    <col min="4866" max="4866" width="12.125" style="440" customWidth="1"/>
    <col min="4867" max="4867" width="5" style="440" customWidth="1"/>
    <col min="4868" max="4868" width="12.125" style="440" customWidth="1"/>
    <col min="4869" max="4869" width="10.25" style="440" customWidth="1"/>
    <col min="4870" max="4870" width="5.75" style="440" customWidth="1"/>
    <col min="4871" max="4871" width="14" style="440" bestFit="1" customWidth="1"/>
    <col min="4872" max="4876" width="12.125" style="440" customWidth="1"/>
    <col min="4877" max="5120" width="9" style="440"/>
    <col min="5121" max="5121" width="13.75" style="440" customWidth="1"/>
    <col min="5122" max="5122" width="12.125" style="440" customWidth="1"/>
    <col min="5123" max="5123" width="5" style="440" customWidth="1"/>
    <col min="5124" max="5124" width="12.125" style="440" customWidth="1"/>
    <col min="5125" max="5125" width="10.25" style="440" customWidth="1"/>
    <col min="5126" max="5126" width="5.75" style="440" customWidth="1"/>
    <col min="5127" max="5127" width="14" style="440" bestFit="1" customWidth="1"/>
    <col min="5128" max="5132" width="12.125" style="440" customWidth="1"/>
    <col min="5133" max="5376" width="9" style="440"/>
    <col min="5377" max="5377" width="13.75" style="440" customWidth="1"/>
    <col min="5378" max="5378" width="12.125" style="440" customWidth="1"/>
    <col min="5379" max="5379" width="5" style="440" customWidth="1"/>
    <col min="5380" max="5380" width="12.125" style="440" customWidth="1"/>
    <col min="5381" max="5381" width="10.25" style="440" customWidth="1"/>
    <col min="5382" max="5382" width="5.75" style="440" customWidth="1"/>
    <col min="5383" max="5383" width="14" style="440" bestFit="1" customWidth="1"/>
    <col min="5384" max="5388" width="12.125" style="440" customWidth="1"/>
    <col min="5389" max="5632" width="9" style="440"/>
    <col min="5633" max="5633" width="13.75" style="440" customWidth="1"/>
    <col min="5634" max="5634" width="12.125" style="440" customWidth="1"/>
    <col min="5635" max="5635" width="5" style="440" customWidth="1"/>
    <col min="5636" max="5636" width="12.125" style="440" customWidth="1"/>
    <col min="5637" max="5637" width="10.25" style="440" customWidth="1"/>
    <col min="5638" max="5638" width="5.75" style="440" customWidth="1"/>
    <col min="5639" max="5639" width="14" style="440" bestFit="1" customWidth="1"/>
    <col min="5640" max="5644" width="12.125" style="440" customWidth="1"/>
    <col min="5645" max="5888" width="9" style="440"/>
    <col min="5889" max="5889" width="13.75" style="440" customWidth="1"/>
    <col min="5890" max="5890" width="12.125" style="440" customWidth="1"/>
    <col min="5891" max="5891" width="5" style="440" customWidth="1"/>
    <col min="5892" max="5892" width="12.125" style="440" customWidth="1"/>
    <col min="5893" max="5893" width="10.25" style="440" customWidth="1"/>
    <col min="5894" max="5894" width="5.75" style="440" customWidth="1"/>
    <col min="5895" max="5895" width="14" style="440" bestFit="1" customWidth="1"/>
    <col min="5896" max="5900" width="12.125" style="440" customWidth="1"/>
    <col min="5901" max="6144" width="9" style="440"/>
    <col min="6145" max="6145" width="13.75" style="440" customWidth="1"/>
    <col min="6146" max="6146" width="12.125" style="440" customWidth="1"/>
    <col min="6147" max="6147" width="5" style="440" customWidth="1"/>
    <col min="6148" max="6148" width="12.125" style="440" customWidth="1"/>
    <col min="6149" max="6149" width="10.25" style="440" customWidth="1"/>
    <col min="6150" max="6150" width="5.75" style="440" customWidth="1"/>
    <col min="6151" max="6151" width="14" style="440" bestFit="1" customWidth="1"/>
    <col min="6152" max="6156" width="12.125" style="440" customWidth="1"/>
    <col min="6157" max="6400" width="9" style="440"/>
    <col min="6401" max="6401" width="13.75" style="440" customWidth="1"/>
    <col min="6402" max="6402" width="12.125" style="440" customWidth="1"/>
    <col min="6403" max="6403" width="5" style="440" customWidth="1"/>
    <col min="6404" max="6404" width="12.125" style="440" customWidth="1"/>
    <col min="6405" max="6405" width="10.25" style="440" customWidth="1"/>
    <col min="6406" max="6406" width="5.75" style="440" customWidth="1"/>
    <col min="6407" max="6407" width="14" style="440" bestFit="1" customWidth="1"/>
    <col min="6408" max="6412" width="12.125" style="440" customWidth="1"/>
    <col min="6413" max="6656" width="9" style="440"/>
    <col min="6657" max="6657" width="13.75" style="440" customWidth="1"/>
    <col min="6658" max="6658" width="12.125" style="440" customWidth="1"/>
    <col min="6659" max="6659" width="5" style="440" customWidth="1"/>
    <col min="6660" max="6660" width="12.125" style="440" customWidth="1"/>
    <col min="6661" max="6661" width="10.25" style="440" customWidth="1"/>
    <col min="6662" max="6662" width="5.75" style="440" customWidth="1"/>
    <col min="6663" max="6663" width="14" style="440" bestFit="1" customWidth="1"/>
    <col min="6664" max="6668" width="12.125" style="440" customWidth="1"/>
    <col min="6669" max="6912" width="9" style="440"/>
    <col min="6913" max="6913" width="13.75" style="440" customWidth="1"/>
    <col min="6914" max="6914" width="12.125" style="440" customWidth="1"/>
    <col min="6915" max="6915" width="5" style="440" customWidth="1"/>
    <col min="6916" max="6916" width="12.125" style="440" customWidth="1"/>
    <col min="6917" max="6917" width="10.25" style="440" customWidth="1"/>
    <col min="6918" max="6918" width="5.75" style="440" customWidth="1"/>
    <col min="6919" max="6919" width="14" style="440" bestFit="1" customWidth="1"/>
    <col min="6920" max="6924" width="12.125" style="440" customWidth="1"/>
    <col min="6925" max="7168" width="9" style="440"/>
    <col min="7169" max="7169" width="13.75" style="440" customWidth="1"/>
    <col min="7170" max="7170" width="12.125" style="440" customWidth="1"/>
    <col min="7171" max="7171" width="5" style="440" customWidth="1"/>
    <col min="7172" max="7172" width="12.125" style="440" customWidth="1"/>
    <col min="7173" max="7173" width="10.25" style="440" customWidth="1"/>
    <col min="7174" max="7174" width="5.75" style="440" customWidth="1"/>
    <col min="7175" max="7175" width="14" style="440" bestFit="1" customWidth="1"/>
    <col min="7176" max="7180" width="12.125" style="440" customWidth="1"/>
    <col min="7181" max="7424" width="9" style="440"/>
    <col min="7425" max="7425" width="13.75" style="440" customWidth="1"/>
    <col min="7426" max="7426" width="12.125" style="440" customWidth="1"/>
    <col min="7427" max="7427" width="5" style="440" customWidth="1"/>
    <col min="7428" max="7428" width="12.125" style="440" customWidth="1"/>
    <col min="7429" max="7429" width="10.25" style="440" customWidth="1"/>
    <col min="7430" max="7430" width="5.75" style="440" customWidth="1"/>
    <col min="7431" max="7431" width="14" style="440" bestFit="1" customWidth="1"/>
    <col min="7432" max="7436" width="12.125" style="440" customWidth="1"/>
    <col min="7437" max="7680" width="9" style="440"/>
    <col min="7681" max="7681" width="13.75" style="440" customWidth="1"/>
    <col min="7682" max="7682" width="12.125" style="440" customWidth="1"/>
    <col min="7683" max="7683" width="5" style="440" customWidth="1"/>
    <col min="7684" max="7684" width="12.125" style="440" customWidth="1"/>
    <col min="7685" max="7685" width="10.25" style="440" customWidth="1"/>
    <col min="7686" max="7686" width="5.75" style="440" customWidth="1"/>
    <col min="7687" max="7687" width="14" style="440" bestFit="1" customWidth="1"/>
    <col min="7688" max="7692" width="12.125" style="440" customWidth="1"/>
    <col min="7693" max="7936" width="9" style="440"/>
    <col min="7937" max="7937" width="13.75" style="440" customWidth="1"/>
    <col min="7938" max="7938" width="12.125" style="440" customWidth="1"/>
    <col min="7939" max="7939" width="5" style="440" customWidth="1"/>
    <col min="7940" max="7940" width="12.125" style="440" customWidth="1"/>
    <col min="7941" max="7941" width="10.25" style="440" customWidth="1"/>
    <col min="7942" max="7942" width="5.75" style="440" customWidth="1"/>
    <col min="7943" max="7943" width="14" style="440" bestFit="1" customWidth="1"/>
    <col min="7944" max="7948" width="12.125" style="440" customWidth="1"/>
    <col min="7949" max="8192" width="9" style="440"/>
    <col min="8193" max="8193" width="13.75" style="440" customWidth="1"/>
    <col min="8194" max="8194" width="12.125" style="440" customWidth="1"/>
    <col min="8195" max="8195" width="5" style="440" customWidth="1"/>
    <col min="8196" max="8196" width="12.125" style="440" customWidth="1"/>
    <col min="8197" max="8197" width="10.25" style="440" customWidth="1"/>
    <col min="8198" max="8198" width="5.75" style="440" customWidth="1"/>
    <col min="8199" max="8199" width="14" style="440" bestFit="1" customWidth="1"/>
    <col min="8200" max="8204" width="12.125" style="440" customWidth="1"/>
    <col min="8205" max="8448" width="9" style="440"/>
    <col min="8449" max="8449" width="13.75" style="440" customWidth="1"/>
    <col min="8450" max="8450" width="12.125" style="440" customWidth="1"/>
    <col min="8451" max="8451" width="5" style="440" customWidth="1"/>
    <col min="8452" max="8452" width="12.125" style="440" customWidth="1"/>
    <col min="8453" max="8453" width="10.25" style="440" customWidth="1"/>
    <col min="8454" max="8454" width="5.75" style="440" customWidth="1"/>
    <col min="8455" max="8455" width="14" style="440" bestFit="1" customWidth="1"/>
    <col min="8456" max="8460" width="12.125" style="440" customWidth="1"/>
    <col min="8461" max="8704" width="9" style="440"/>
    <col min="8705" max="8705" width="13.75" style="440" customWidth="1"/>
    <col min="8706" max="8706" width="12.125" style="440" customWidth="1"/>
    <col min="8707" max="8707" width="5" style="440" customWidth="1"/>
    <col min="8708" max="8708" width="12.125" style="440" customWidth="1"/>
    <col min="8709" max="8709" width="10.25" style="440" customWidth="1"/>
    <col min="8710" max="8710" width="5.75" style="440" customWidth="1"/>
    <col min="8711" max="8711" width="14" style="440" bestFit="1" customWidth="1"/>
    <col min="8712" max="8716" width="12.125" style="440" customWidth="1"/>
    <col min="8717" max="8960" width="9" style="440"/>
    <col min="8961" max="8961" width="13.75" style="440" customWidth="1"/>
    <col min="8962" max="8962" width="12.125" style="440" customWidth="1"/>
    <col min="8963" max="8963" width="5" style="440" customWidth="1"/>
    <col min="8964" max="8964" width="12.125" style="440" customWidth="1"/>
    <col min="8965" max="8965" width="10.25" style="440" customWidth="1"/>
    <col min="8966" max="8966" width="5.75" style="440" customWidth="1"/>
    <col min="8967" max="8967" width="14" style="440" bestFit="1" customWidth="1"/>
    <col min="8968" max="8972" width="12.125" style="440" customWidth="1"/>
    <col min="8973" max="9216" width="9" style="440"/>
    <col min="9217" max="9217" width="13.75" style="440" customWidth="1"/>
    <col min="9218" max="9218" width="12.125" style="440" customWidth="1"/>
    <col min="9219" max="9219" width="5" style="440" customWidth="1"/>
    <col min="9220" max="9220" width="12.125" style="440" customWidth="1"/>
    <col min="9221" max="9221" width="10.25" style="440" customWidth="1"/>
    <col min="9222" max="9222" width="5.75" style="440" customWidth="1"/>
    <col min="9223" max="9223" width="14" style="440" bestFit="1" customWidth="1"/>
    <col min="9224" max="9228" width="12.125" style="440" customWidth="1"/>
    <col min="9229" max="9472" width="9" style="440"/>
    <col min="9473" max="9473" width="13.75" style="440" customWidth="1"/>
    <col min="9474" max="9474" width="12.125" style="440" customWidth="1"/>
    <col min="9475" max="9475" width="5" style="440" customWidth="1"/>
    <col min="9476" max="9476" width="12.125" style="440" customWidth="1"/>
    <col min="9477" max="9477" width="10.25" style="440" customWidth="1"/>
    <col min="9478" max="9478" width="5.75" style="440" customWidth="1"/>
    <col min="9479" max="9479" width="14" style="440" bestFit="1" customWidth="1"/>
    <col min="9480" max="9484" width="12.125" style="440" customWidth="1"/>
    <col min="9485" max="9728" width="9" style="440"/>
    <col min="9729" max="9729" width="13.75" style="440" customWidth="1"/>
    <col min="9730" max="9730" width="12.125" style="440" customWidth="1"/>
    <col min="9731" max="9731" width="5" style="440" customWidth="1"/>
    <col min="9732" max="9732" width="12.125" style="440" customWidth="1"/>
    <col min="9733" max="9733" width="10.25" style="440" customWidth="1"/>
    <col min="9734" max="9734" width="5.75" style="440" customWidth="1"/>
    <col min="9735" max="9735" width="14" style="440" bestFit="1" customWidth="1"/>
    <col min="9736" max="9740" width="12.125" style="440" customWidth="1"/>
    <col min="9741" max="9984" width="9" style="440"/>
    <col min="9985" max="9985" width="13.75" style="440" customWidth="1"/>
    <col min="9986" max="9986" width="12.125" style="440" customWidth="1"/>
    <col min="9987" max="9987" width="5" style="440" customWidth="1"/>
    <col min="9988" max="9988" width="12.125" style="440" customWidth="1"/>
    <col min="9989" max="9989" width="10.25" style="440" customWidth="1"/>
    <col min="9990" max="9990" width="5.75" style="440" customWidth="1"/>
    <col min="9991" max="9991" width="14" style="440" bestFit="1" customWidth="1"/>
    <col min="9992" max="9996" width="12.125" style="440" customWidth="1"/>
    <col min="9997" max="10240" width="9" style="440"/>
    <col min="10241" max="10241" width="13.75" style="440" customWidth="1"/>
    <col min="10242" max="10242" width="12.125" style="440" customWidth="1"/>
    <col min="10243" max="10243" width="5" style="440" customWidth="1"/>
    <col min="10244" max="10244" width="12.125" style="440" customWidth="1"/>
    <col min="10245" max="10245" width="10.25" style="440" customWidth="1"/>
    <col min="10246" max="10246" width="5.75" style="440" customWidth="1"/>
    <col min="10247" max="10247" width="14" style="440" bestFit="1" customWidth="1"/>
    <col min="10248" max="10252" width="12.125" style="440" customWidth="1"/>
    <col min="10253" max="10496" width="9" style="440"/>
    <col min="10497" max="10497" width="13.75" style="440" customWidth="1"/>
    <col min="10498" max="10498" width="12.125" style="440" customWidth="1"/>
    <col min="10499" max="10499" width="5" style="440" customWidth="1"/>
    <col min="10500" max="10500" width="12.125" style="440" customWidth="1"/>
    <col min="10501" max="10501" width="10.25" style="440" customWidth="1"/>
    <col min="10502" max="10502" width="5.75" style="440" customWidth="1"/>
    <col min="10503" max="10503" width="14" style="440" bestFit="1" customWidth="1"/>
    <col min="10504" max="10508" width="12.125" style="440" customWidth="1"/>
    <col min="10509" max="10752" width="9" style="440"/>
    <col min="10753" max="10753" width="13.75" style="440" customWidth="1"/>
    <col min="10754" max="10754" width="12.125" style="440" customWidth="1"/>
    <col min="10755" max="10755" width="5" style="440" customWidth="1"/>
    <col min="10756" max="10756" width="12.125" style="440" customWidth="1"/>
    <col min="10757" max="10757" width="10.25" style="440" customWidth="1"/>
    <col min="10758" max="10758" width="5.75" style="440" customWidth="1"/>
    <col min="10759" max="10759" width="14" style="440" bestFit="1" customWidth="1"/>
    <col min="10760" max="10764" width="12.125" style="440" customWidth="1"/>
    <col min="10765" max="11008" width="9" style="440"/>
    <col min="11009" max="11009" width="13.75" style="440" customWidth="1"/>
    <col min="11010" max="11010" width="12.125" style="440" customWidth="1"/>
    <col min="11011" max="11011" width="5" style="440" customWidth="1"/>
    <col min="11012" max="11012" width="12.125" style="440" customWidth="1"/>
    <col min="11013" max="11013" width="10.25" style="440" customWidth="1"/>
    <col min="11014" max="11014" width="5.75" style="440" customWidth="1"/>
    <col min="11015" max="11015" width="14" style="440" bestFit="1" customWidth="1"/>
    <col min="11016" max="11020" width="12.125" style="440" customWidth="1"/>
    <col min="11021" max="11264" width="9" style="440"/>
    <col min="11265" max="11265" width="13.75" style="440" customWidth="1"/>
    <col min="11266" max="11266" width="12.125" style="440" customWidth="1"/>
    <col min="11267" max="11267" width="5" style="440" customWidth="1"/>
    <col min="11268" max="11268" width="12.125" style="440" customWidth="1"/>
    <col min="11269" max="11269" width="10.25" style="440" customWidth="1"/>
    <col min="11270" max="11270" width="5.75" style="440" customWidth="1"/>
    <col min="11271" max="11271" width="14" style="440" bestFit="1" customWidth="1"/>
    <col min="11272" max="11276" width="12.125" style="440" customWidth="1"/>
    <col min="11277" max="11520" width="9" style="440"/>
    <col min="11521" max="11521" width="13.75" style="440" customWidth="1"/>
    <col min="11522" max="11522" width="12.125" style="440" customWidth="1"/>
    <col min="11523" max="11523" width="5" style="440" customWidth="1"/>
    <col min="11524" max="11524" width="12.125" style="440" customWidth="1"/>
    <col min="11525" max="11525" width="10.25" style="440" customWidth="1"/>
    <col min="11526" max="11526" width="5.75" style="440" customWidth="1"/>
    <col min="11527" max="11527" width="14" style="440" bestFit="1" customWidth="1"/>
    <col min="11528" max="11532" width="12.125" style="440" customWidth="1"/>
    <col min="11533" max="11776" width="9" style="440"/>
    <col min="11777" max="11777" width="13.75" style="440" customWidth="1"/>
    <col min="11778" max="11778" width="12.125" style="440" customWidth="1"/>
    <col min="11779" max="11779" width="5" style="440" customWidth="1"/>
    <col min="11780" max="11780" width="12.125" style="440" customWidth="1"/>
    <col min="11781" max="11781" width="10.25" style="440" customWidth="1"/>
    <col min="11782" max="11782" width="5.75" style="440" customWidth="1"/>
    <col min="11783" max="11783" width="14" style="440" bestFit="1" customWidth="1"/>
    <col min="11784" max="11788" width="12.125" style="440" customWidth="1"/>
    <col min="11789" max="12032" width="9" style="440"/>
    <col min="12033" max="12033" width="13.75" style="440" customWidth="1"/>
    <col min="12034" max="12034" width="12.125" style="440" customWidth="1"/>
    <col min="12035" max="12035" width="5" style="440" customWidth="1"/>
    <col min="12036" max="12036" width="12.125" style="440" customWidth="1"/>
    <col min="12037" max="12037" width="10.25" style="440" customWidth="1"/>
    <col min="12038" max="12038" width="5.75" style="440" customWidth="1"/>
    <col min="12039" max="12039" width="14" style="440" bestFit="1" customWidth="1"/>
    <col min="12040" max="12044" width="12.125" style="440" customWidth="1"/>
    <col min="12045" max="12288" width="9" style="440"/>
    <col min="12289" max="12289" width="13.75" style="440" customWidth="1"/>
    <col min="12290" max="12290" width="12.125" style="440" customWidth="1"/>
    <col min="12291" max="12291" width="5" style="440" customWidth="1"/>
    <col min="12292" max="12292" width="12.125" style="440" customWidth="1"/>
    <col min="12293" max="12293" width="10.25" style="440" customWidth="1"/>
    <col min="12294" max="12294" width="5.75" style="440" customWidth="1"/>
    <col min="12295" max="12295" width="14" style="440" bestFit="1" customWidth="1"/>
    <col min="12296" max="12300" width="12.125" style="440" customWidth="1"/>
    <col min="12301" max="12544" width="9" style="440"/>
    <col min="12545" max="12545" width="13.75" style="440" customWidth="1"/>
    <col min="12546" max="12546" width="12.125" style="440" customWidth="1"/>
    <col min="12547" max="12547" width="5" style="440" customWidth="1"/>
    <col min="12548" max="12548" width="12.125" style="440" customWidth="1"/>
    <col min="12549" max="12549" width="10.25" style="440" customWidth="1"/>
    <col min="12550" max="12550" width="5.75" style="440" customWidth="1"/>
    <col min="12551" max="12551" width="14" style="440" bestFit="1" customWidth="1"/>
    <col min="12552" max="12556" width="12.125" style="440" customWidth="1"/>
    <col min="12557" max="12800" width="9" style="440"/>
    <col min="12801" max="12801" width="13.75" style="440" customWidth="1"/>
    <col min="12802" max="12802" width="12.125" style="440" customWidth="1"/>
    <col min="12803" max="12803" width="5" style="440" customWidth="1"/>
    <col min="12804" max="12804" width="12.125" style="440" customWidth="1"/>
    <col min="12805" max="12805" width="10.25" style="440" customWidth="1"/>
    <col min="12806" max="12806" width="5.75" style="440" customWidth="1"/>
    <col min="12807" max="12807" width="14" style="440" bestFit="1" customWidth="1"/>
    <col min="12808" max="12812" width="12.125" style="440" customWidth="1"/>
    <col min="12813" max="13056" width="9" style="440"/>
    <col min="13057" max="13057" width="13.75" style="440" customWidth="1"/>
    <col min="13058" max="13058" width="12.125" style="440" customWidth="1"/>
    <col min="13059" max="13059" width="5" style="440" customWidth="1"/>
    <col min="13060" max="13060" width="12.125" style="440" customWidth="1"/>
    <col min="13061" max="13061" width="10.25" style="440" customWidth="1"/>
    <col min="13062" max="13062" width="5.75" style="440" customWidth="1"/>
    <col min="13063" max="13063" width="14" style="440" bestFit="1" customWidth="1"/>
    <col min="13064" max="13068" width="12.125" style="440" customWidth="1"/>
    <col min="13069" max="13312" width="9" style="440"/>
    <col min="13313" max="13313" width="13.75" style="440" customWidth="1"/>
    <col min="13314" max="13314" width="12.125" style="440" customWidth="1"/>
    <col min="13315" max="13315" width="5" style="440" customWidth="1"/>
    <col min="13316" max="13316" width="12.125" style="440" customWidth="1"/>
    <col min="13317" max="13317" width="10.25" style="440" customWidth="1"/>
    <col min="13318" max="13318" width="5.75" style="440" customWidth="1"/>
    <col min="13319" max="13319" width="14" style="440" bestFit="1" customWidth="1"/>
    <col min="13320" max="13324" width="12.125" style="440" customWidth="1"/>
    <col min="13325" max="13568" width="9" style="440"/>
    <col min="13569" max="13569" width="13.75" style="440" customWidth="1"/>
    <col min="13570" max="13570" width="12.125" style="440" customWidth="1"/>
    <col min="13571" max="13571" width="5" style="440" customWidth="1"/>
    <col min="13572" max="13572" width="12.125" style="440" customWidth="1"/>
    <col min="13573" max="13573" width="10.25" style="440" customWidth="1"/>
    <col min="13574" max="13574" width="5.75" style="440" customWidth="1"/>
    <col min="13575" max="13575" width="14" style="440" bestFit="1" customWidth="1"/>
    <col min="13576" max="13580" width="12.125" style="440" customWidth="1"/>
    <col min="13581" max="13824" width="9" style="440"/>
    <col min="13825" max="13825" width="13.75" style="440" customWidth="1"/>
    <col min="13826" max="13826" width="12.125" style="440" customWidth="1"/>
    <col min="13827" max="13827" width="5" style="440" customWidth="1"/>
    <col min="13828" max="13828" width="12.125" style="440" customWidth="1"/>
    <col min="13829" max="13829" width="10.25" style="440" customWidth="1"/>
    <col min="13830" max="13830" width="5.75" style="440" customWidth="1"/>
    <col min="13831" max="13831" width="14" style="440" bestFit="1" customWidth="1"/>
    <col min="13832" max="13836" width="12.125" style="440" customWidth="1"/>
    <col min="13837" max="14080" width="9" style="440"/>
    <col min="14081" max="14081" width="13.75" style="440" customWidth="1"/>
    <col min="14082" max="14082" width="12.125" style="440" customWidth="1"/>
    <col min="14083" max="14083" width="5" style="440" customWidth="1"/>
    <col min="14084" max="14084" width="12.125" style="440" customWidth="1"/>
    <col min="14085" max="14085" width="10.25" style="440" customWidth="1"/>
    <col min="14086" max="14086" width="5.75" style="440" customWidth="1"/>
    <col min="14087" max="14087" width="14" style="440" bestFit="1" customWidth="1"/>
    <col min="14088" max="14092" width="12.125" style="440" customWidth="1"/>
    <col min="14093" max="14336" width="9" style="440"/>
    <col min="14337" max="14337" width="13.75" style="440" customWidth="1"/>
    <col min="14338" max="14338" width="12.125" style="440" customWidth="1"/>
    <col min="14339" max="14339" width="5" style="440" customWidth="1"/>
    <col min="14340" max="14340" width="12.125" style="440" customWidth="1"/>
    <col min="14341" max="14341" width="10.25" style="440" customWidth="1"/>
    <col min="14342" max="14342" width="5.75" style="440" customWidth="1"/>
    <col min="14343" max="14343" width="14" style="440" bestFit="1" customWidth="1"/>
    <col min="14344" max="14348" width="12.125" style="440" customWidth="1"/>
    <col min="14349" max="14592" width="9" style="440"/>
    <col min="14593" max="14593" width="13.75" style="440" customWidth="1"/>
    <col min="14594" max="14594" width="12.125" style="440" customWidth="1"/>
    <col min="14595" max="14595" width="5" style="440" customWidth="1"/>
    <col min="14596" max="14596" width="12.125" style="440" customWidth="1"/>
    <col min="14597" max="14597" width="10.25" style="440" customWidth="1"/>
    <col min="14598" max="14598" width="5.75" style="440" customWidth="1"/>
    <col min="14599" max="14599" width="14" style="440" bestFit="1" customWidth="1"/>
    <col min="14600" max="14604" width="12.125" style="440" customWidth="1"/>
    <col min="14605" max="14848" width="9" style="440"/>
    <col min="14849" max="14849" width="13.75" style="440" customWidth="1"/>
    <col min="14850" max="14850" width="12.125" style="440" customWidth="1"/>
    <col min="14851" max="14851" width="5" style="440" customWidth="1"/>
    <col min="14852" max="14852" width="12.125" style="440" customWidth="1"/>
    <col min="14853" max="14853" width="10.25" style="440" customWidth="1"/>
    <col min="14854" max="14854" width="5.75" style="440" customWidth="1"/>
    <col min="14855" max="14855" width="14" style="440" bestFit="1" customWidth="1"/>
    <col min="14856" max="14860" width="12.125" style="440" customWidth="1"/>
    <col min="14861" max="15104" width="9" style="440"/>
    <col min="15105" max="15105" width="13.75" style="440" customWidth="1"/>
    <col min="15106" max="15106" width="12.125" style="440" customWidth="1"/>
    <col min="15107" max="15107" width="5" style="440" customWidth="1"/>
    <col min="15108" max="15108" width="12.125" style="440" customWidth="1"/>
    <col min="15109" max="15109" width="10.25" style="440" customWidth="1"/>
    <col min="15110" max="15110" width="5.75" style="440" customWidth="1"/>
    <col min="15111" max="15111" width="14" style="440" bestFit="1" customWidth="1"/>
    <col min="15112" max="15116" width="12.125" style="440" customWidth="1"/>
    <col min="15117" max="15360" width="9" style="440"/>
    <col min="15361" max="15361" width="13.75" style="440" customWidth="1"/>
    <col min="15362" max="15362" width="12.125" style="440" customWidth="1"/>
    <col min="15363" max="15363" width="5" style="440" customWidth="1"/>
    <col min="15364" max="15364" width="12.125" style="440" customWidth="1"/>
    <col min="15365" max="15365" width="10.25" style="440" customWidth="1"/>
    <col min="15366" max="15366" width="5.75" style="440" customWidth="1"/>
    <col min="15367" max="15367" width="14" style="440" bestFit="1" customWidth="1"/>
    <col min="15368" max="15372" width="12.125" style="440" customWidth="1"/>
    <col min="15373" max="15616" width="9" style="440"/>
    <col min="15617" max="15617" width="13.75" style="440" customWidth="1"/>
    <col min="15618" max="15618" width="12.125" style="440" customWidth="1"/>
    <col min="15619" max="15619" width="5" style="440" customWidth="1"/>
    <col min="15620" max="15620" width="12.125" style="440" customWidth="1"/>
    <col min="15621" max="15621" width="10.25" style="440" customWidth="1"/>
    <col min="15622" max="15622" width="5.75" style="440" customWidth="1"/>
    <col min="15623" max="15623" width="14" style="440" bestFit="1" customWidth="1"/>
    <col min="15624" max="15628" width="12.125" style="440" customWidth="1"/>
    <col min="15629" max="15872" width="9" style="440"/>
    <col min="15873" max="15873" width="13.75" style="440" customWidth="1"/>
    <col min="15874" max="15874" width="12.125" style="440" customWidth="1"/>
    <col min="15875" max="15875" width="5" style="440" customWidth="1"/>
    <col min="15876" max="15876" width="12.125" style="440" customWidth="1"/>
    <col min="15877" max="15877" width="10.25" style="440" customWidth="1"/>
    <col min="15878" max="15878" width="5.75" style="440" customWidth="1"/>
    <col min="15879" max="15879" width="14" style="440" bestFit="1" customWidth="1"/>
    <col min="15880" max="15884" width="12.125" style="440" customWidth="1"/>
    <col min="15885" max="16128" width="9" style="440"/>
    <col min="16129" max="16129" width="13.75" style="440" customWidth="1"/>
    <col min="16130" max="16130" width="12.125" style="440" customWidth="1"/>
    <col min="16131" max="16131" width="5" style="440" customWidth="1"/>
    <col min="16132" max="16132" width="12.125" style="440" customWidth="1"/>
    <col min="16133" max="16133" width="10.25" style="440" customWidth="1"/>
    <col min="16134" max="16134" width="5.75" style="440" customWidth="1"/>
    <col min="16135" max="16135" width="14" style="440" bestFit="1" customWidth="1"/>
    <col min="16136" max="16140" width="12.125" style="440" customWidth="1"/>
    <col min="16141" max="16384" width="9" style="440"/>
  </cols>
  <sheetData>
    <row r="2" spans="1:12" ht="20.100000000000001" customHeight="1" thickBot="1">
      <c r="A2" s="638" t="s">
        <v>1763</v>
      </c>
      <c r="B2" s="639">
        <v>1000</v>
      </c>
      <c r="D2" s="441" t="s">
        <v>1764</v>
      </c>
      <c r="E2" s="640"/>
      <c r="G2" s="638" t="s">
        <v>1765</v>
      </c>
      <c r="H2" s="639">
        <v>3300</v>
      </c>
      <c r="I2" s="638" t="s">
        <v>1766</v>
      </c>
      <c r="J2" s="638">
        <v>10</v>
      </c>
      <c r="K2" s="638" t="s">
        <v>1767</v>
      </c>
      <c r="L2" s="641">
        <f>H2*J2</f>
        <v>33000</v>
      </c>
    </row>
    <row r="3" spans="1:12" ht="20.100000000000001" customHeight="1" thickTop="1">
      <c r="A3" s="638" t="s">
        <v>1764</v>
      </c>
      <c r="B3" s="642">
        <v>5</v>
      </c>
      <c r="D3" s="442">
        <v>10</v>
      </c>
      <c r="E3" s="442"/>
    </row>
    <row r="4" spans="1:12" ht="20.100000000000001" customHeight="1" thickBot="1">
      <c r="A4" s="638" t="s">
        <v>1768</v>
      </c>
      <c r="B4" s="641">
        <f>B2*B3</f>
        <v>5000</v>
      </c>
      <c r="D4" s="435">
        <v>20</v>
      </c>
      <c r="E4" s="435"/>
      <c r="G4" s="441" t="s">
        <v>1766</v>
      </c>
      <c r="H4" s="441">
        <v>14</v>
      </c>
      <c r="I4" s="441">
        <v>21</v>
      </c>
      <c r="J4" s="441">
        <v>28</v>
      </c>
      <c r="K4" s="441">
        <v>35</v>
      </c>
      <c r="L4" s="441">
        <v>42</v>
      </c>
    </row>
    <row r="5" spans="1:12" ht="20.100000000000001" customHeight="1" thickTop="1">
      <c r="D5" s="435">
        <v>30</v>
      </c>
      <c r="E5" s="435"/>
      <c r="G5" s="643"/>
      <c r="H5" s="442"/>
      <c r="I5" s="442"/>
      <c r="J5" s="442"/>
      <c r="K5" s="442"/>
      <c r="L5" s="442"/>
    </row>
    <row r="6" spans="1:12" ht="20.100000000000001" customHeight="1">
      <c r="D6" s="435">
        <v>40</v>
      </c>
      <c r="E6" s="435"/>
    </row>
    <row r="7" spans="1:12" ht="20.100000000000001" customHeight="1">
      <c r="D7" s="435">
        <v>50</v>
      </c>
      <c r="E7" s="435"/>
    </row>
    <row r="8" spans="1:12" ht="20.100000000000001" customHeight="1">
      <c r="G8" s="638" t="s">
        <v>1769</v>
      </c>
      <c r="H8" s="638">
        <v>1</v>
      </c>
      <c r="I8" s="638" t="s">
        <v>1770</v>
      </c>
      <c r="J8" s="638">
        <v>45</v>
      </c>
      <c r="K8" s="638" t="s">
        <v>1771</v>
      </c>
      <c r="L8" s="638">
        <f>H8*J8</f>
        <v>45</v>
      </c>
    </row>
    <row r="10" spans="1:12" ht="20.100000000000001" customHeight="1" thickBot="1">
      <c r="A10" s="638" t="s">
        <v>1772</v>
      </c>
      <c r="B10" s="639">
        <v>2700</v>
      </c>
      <c r="D10" s="441" t="s">
        <v>1773</v>
      </c>
      <c r="E10" s="640"/>
      <c r="G10" s="441" t="s">
        <v>1774</v>
      </c>
      <c r="H10" s="441">
        <v>5</v>
      </c>
      <c r="I10" s="441">
        <v>7</v>
      </c>
      <c r="J10" s="441">
        <v>9</v>
      </c>
      <c r="K10" s="441">
        <v>11</v>
      </c>
      <c r="L10" s="441">
        <v>13</v>
      </c>
    </row>
    <row r="11" spans="1:12" ht="20.100000000000001" customHeight="1" thickTop="1">
      <c r="A11" s="638" t="s">
        <v>1773</v>
      </c>
      <c r="B11" s="642">
        <v>3</v>
      </c>
      <c r="D11" s="442">
        <v>10</v>
      </c>
      <c r="E11" s="442"/>
      <c r="G11" s="442"/>
      <c r="H11" s="442"/>
      <c r="I11" s="442"/>
      <c r="J11" s="442"/>
      <c r="K11" s="442"/>
      <c r="L11" s="442"/>
    </row>
    <row r="12" spans="1:12" ht="20.100000000000001" customHeight="1">
      <c r="A12" s="638" t="s">
        <v>1775</v>
      </c>
      <c r="B12" s="641">
        <f>B10*B11</f>
        <v>8100</v>
      </c>
      <c r="D12" s="435">
        <v>15</v>
      </c>
      <c r="E12" s="435"/>
    </row>
    <row r="13" spans="1:12" ht="20.100000000000001" customHeight="1">
      <c r="D13" s="435">
        <v>20</v>
      </c>
      <c r="E13" s="435"/>
    </row>
    <row r="14" spans="1:12" ht="20.100000000000001" customHeight="1">
      <c r="D14" s="435">
        <v>25</v>
      </c>
      <c r="E14" s="435"/>
    </row>
    <row r="15" spans="1:12" ht="20.100000000000001" customHeight="1">
      <c r="D15" s="435">
        <v>30</v>
      </c>
      <c r="E15" s="435"/>
    </row>
    <row r="18" spans="2:2" ht="20.100000000000001" customHeight="1">
      <c r="B18" s="644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5"/>
  <sheetViews>
    <sheetView workbookViewId="0">
      <selection activeCell="G18" sqref="G18"/>
    </sheetView>
  </sheetViews>
  <sheetFormatPr defaultRowHeight="13.5"/>
  <cols>
    <col min="1" max="1" width="2.25" style="506" customWidth="1"/>
    <col min="2" max="4" width="9" style="506"/>
    <col min="5" max="5" width="11.625" style="506" bestFit="1" customWidth="1"/>
    <col min="6" max="6" width="11.875" style="506" customWidth="1"/>
    <col min="7" max="7" width="15.5" style="506" bestFit="1" customWidth="1"/>
    <col min="8" max="8" width="19.875" style="506" bestFit="1" customWidth="1"/>
    <col min="9" max="10" width="15.25" style="506" bestFit="1" customWidth="1"/>
    <col min="11" max="11" width="13.125" style="506" customWidth="1"/>
    <col min="12" max="256" width="9" style="506"/>
    <col min="257" max="257" width="2.25" style="506" customWidth="1"/>
    <col min="258" max="260" width="9" style="506"/>
    <col min="261" max="261" width="11.625" style="506" bestFit="1" customWidth="1"/>
    <col min="262" max="262" width="11.875" style="506" customWidth="1"/>
    <col min="263" max="263" width="15.5" style="506" bestFit="1" customWidth="1"/>
    <col min="264" max="264" width="19.875" style="506" bestFit="1" customWidth="1"/>
    <col min="265" max="266" width="15.25" style="506" bestFit="1" customWidth="1"/>
    <col min="267" max="267" width="13.125" style="506" customWidth="1"/>
    <col min="268" max="512" width="9" style="506"/>
    <col min="513" max="513" width="2.25" style="506" customWidth="1"/>
    <col min="514" max="516" width="9" style="506"/>
    <col min="517" max="517" width="11.625" style="506" bestFit="1" customWidth="1"/>
    <col min="518" max="518" width="11.875" style="506" customWidth="1"/>
    <col min="519" max="519" width="15.5" style="506" bestFit="1" customWidth="1"/>
    <col min="520" max="520" width="19.875" style="506" bestFit="1" customWidth="1"/>
    <col min="521" max="522" width="15.25" style="506" bestFit="1" customWidth="1"/>
    <col min="523" max="523" width="13.125" style="506" customWidth="1"/>
    <col min="524" max="768" width="9" style="506"/>
    <col min="769" max="769" width="2.25" style="506" customWidth="1"/>
    <col min="770" max="772" width="9" style="506"/>
    <col min="773" max="773" width="11.625" style="506" bestFit="1" customWidth="1"/>
    <col min="774" max="774" width="11.875" style="506" customWidth="1"/>
    <col min="775" max="775" width="15.5" style="506" bestFit="1" customWidth="1"/>
    <col min="776" max="776" width="19.875" style="506" bestFit="1" customWidth="1"/>
    <col min="777" max="778" width="15.25" style="506" bestFit="1" customWidth="1"/>
    <col min="779" max="779" width="13.125" style="506" customWidth="1"/>
    <col min="780" max="1024" width="9" style="506"/>
    <col min="1025" max="1025" width="2.25" style="506" customWidth="1"/>
    <col min="1026" max="1028" width="9" style="506"/>
    <col min="1029" max="1029" width="11.625" style="506" bestFit="1" customWidth="1"/>
    <col min="1030" max="1030" width="11.875" style="506" customWidth="1"/>
    <col min="1031" max="1031" width="15.5" style="506" bestFit="1" customWidth="1"/>
    <col min="1032" max="1032" width="19.875" style="506" bestFit="1" customWidth="1"/>
    <col min="1033" max="1034" width="15.25" style="506" bestFit="1" customWidth="1"/>
    <col min="1035" max="1035" width="13.125" style="506" customWidth="1"/>
    <col min="1036" max="1280" width="9" style="506"/>
    <col min="1281" max="1281" width="2.25" style="506" customWidth="1"/>
    <col min="1282" max="1284" width="9" style="506"/>
    <col min="1285" max="1285" width="11.625" style="506" bestFit="1" customWidth="1"/>
    <col min="1286" max="1286" width="11.875" style="506" customWidth="1"/>
    <col min="1287" max="1287" width="15.5" style="506" bestFit="1" customWidth="1"/>
    <col min="1288" max="1288" width="19.875" style="506" bestFit="1" customWidth="1"/>
    <col min="1289" max="1290" width="15.25" style="506" bestFit="1" customWidth="1"/>
    <col min="1291" max="1291" width="13.125" style="506" customWidth="1"/>
    <col min="1292" max="1536" width="9" style="506"/>
    <col min="1537" max="1537" width="2.25" style="506" customWidth="1"/>
    <col min="1538" max="1540" width="9" style="506"/>
    <col min="1541" max="1541" width="11.625" style="506" bestFit="1" customWidth="1"/>
    <col min="1542" max="1542" width="11.875" style="506" customWidth="1"/>
    <col min="1543" max="1543" width="15.5" style="506" bestFit="1" customWidth="1"/>
    <col min="1544" max="1544" width="19.875" style="506" bestFit="1" customWidth="1"/>
    <col min="1545" max="1546" width="15.25" style="506" bestFit="1" customWidth="1"/>
    <col min="1547" max="1547" width="13.125" style="506" customWidth="1"/>
    <col min="1548" max="1792" width="9" style="506"/>
    <col min="1793" max="1793" width="2.25" style="506" customWidth="1"/>
    <col min="1794" max="1796" width="9" style="506"/>
    <col min="1797" max="1797" width="11.625" style="506" bestFit="1" customWidth="1"/>
    <col min="1798" max="1798" width="11.875" style="506" customWidth="1"/>
    <col min="1799" max="1799" width="15.5" style="506" bestFit="1" customWidth="1"/>
    <col min="1800" max="1800" width="19.875" style="506" bestFit="1" customWidth="1"/>
    <col min="1801" max="1802" width="15.25" style="506" bestFit="1" customWidth="1"/>
    <col min="1803" max="1803" width="13.125" style="506" customWidth="1"/>
    <col min="1804" max="2048" width="9" style="506"/>
    <col min="2049" max="2049" width="2.25" style="506" customWidth="1"/>
    <col min="2050" max="2052" width="9" style="506"/>
    <col min="2053" max="2053" width="11.625" style="506" bestFit="1" customWidth="1"/>
    <col min="2054" max="2054" width="11.875" style="506" customWidth="1"/>
    <col min="2055" max="2055" width="15.5" style="506" bestFit="1" customWidth="1"/>
    <col min="2056" max="2056" width="19.875" style="506" bestFit="1" customWidth="1"/>
    <col min="2057" max="2058" width="15.25" style="506" bestFit="1" customWidth="1"/>
    <col min="2059" max="2059" width="13.125" style="506" customWidth="1"/>
    <col min="2060" max="2304" width="9" style="506"/>
    <col min="2305" max="2305" width="2.25" style="506" customWidth="1"/>
    <col min="2306" max="2308" width="9" style="506"/>
    <col min="2309" max="2309" width="11.625" style="506" bestFit="1" customWidth="1"/>
    <col min="2310" max="2310" width="11.875" style="506" customWidth="1"/>
    <col min="2311" max="2311" width="15.5" style="506" bestFit="1" customWidth="1"/>
    <col min="2312" max="2312" width="19.875" style="506" bestFit="1" customWidth="1"/>
    <col min="2313" max="2314" width="15.25" style="506" bestFit="1" customWidth="1"/>
    <col min="2315" max="2315" width="13.125" style="506" customWidth="1"/>
    <col min="2316" max="2560" width="9" style="506"/>
    <col min="2561" max="2561" width="2.25" style="506" customWidth="1"/>
    <col min="2562" max="2564" width="9" style="506"/>
    <col min="2565" max="2565" width="11.625" style="506" bestFit="1" customWidth="1"/>
    <col min="2566" max="2566" width="11.875" style="506" customWidth="1"/>
    <col min="2567" max="2567" width="15.5" style="506" bestFit="1" customWidth="1"/>
    <col min="2568" max="2568" width="19.875" style="506" bestFit="1" customWidth="1"/>
    <col min="2569" max="2570" width="15.25" style="506" bestFit="1" customWidth="1"/>
    <col min="2571" max="2571" width="13.125" style="506" customWidth="1"/>
    <col min="2572" max="2816" width="9" style="506"/>
    <col min="2817" max="2817" width="2.25" style="506" customWidth="1"/>
    <col min="2818" max="2820" width="9" style="506"/>
    <col min="2821" max="2821" width="11.625" style="506" bestFit="1" customWidth="1"/>
    <col min="2822" max="2822" width="11.875" style="506" customWidth="1"/>
    <col min="2823" max="2823" width="15.5" style="506" bestFit="1" customWidth="1"/>
    <col min="2824" max="2824" width="19.875" style="506" bestFit="1" customWidth="1"/>
    <col min="2825" max="2826" width="15.25" style="506" bestFit="1" customWidth="1"/>
    <col min="2827" max="2827" width="13.125" style="506" customWidth="1"/>
    <col min="2828" max="3072" width="9" style="506"/>
    <col min="3073" max="3073" width="2.25" style="506" customWidth="1"/>
    <col min="3074" max="3076" width="9" style="506"/>
    <col min="3077" max="3077" width="11.625" style="506" bestFit="1" customWidth="1"/>
    <col min="3078" max="3078" width="11.875" style="506" customWidth="1"/>
    <col min="3079" max="3079" width="15.5" style="506" bestFit="1" customWidth="1"/>
    <col min="3080" max="3080" width="19.875" style="506" bestFit="1" customWidth="1"/>
    <col min="3081" max="3082" width="15.25" style="506" bestFit="1" customWidth="1"/>
    <col min="3083" max="3083" width="13.125" style="506" customWidth="1"/>
    <col min="3084" max="3328" width="9" style="506"/>
    <col min="3329" max="3329" width="2.25" style="506" customWidth="1"/>
    <col min="3330" max="3332" width="9" style="506"/>
    <col min="3333" max="3333" width="11.625" style="506" bestFit="1" customWidth="1"/>
    <col min="3334" max="3334" width="11.875" style="506" customWidth="1"/>
    <col min="3335" max="3335" width="15.5" style="506" bestFit="1" customWidth="1"/>
    <col min="3336" max="3336" width="19.875" style="506" bestFit="1" customWidth="1"/>
    <col min="3337" max="3338" width="15.25" style="506" bestFit="1" customWidth="1"/>
    <col min="3339" max="3339" width="13.125" style="506" customWidth="1"/>
    <col min="3340" max="3584" width="9" style="506"/>
    <col min="3585" max="3585" width="2.25" style="506" customWidth="1"/>
    <col min="3586" max="3588" width="9" style="506"/>
    <col min="3589" max="3589" width="11.625" style="506" bestFit="1" customWidth="1"/>
    <col min="3590" max="3590" width="11.875" style="506" customWidth="1"/>
    <col min="3591" max="3591" width="15.5" style="506" bestFit="1" customWidth="1"/>
    <col min="3592" max="3592" width="19.875" style="506" bestFit="1" customWidth="1"/>
    <col min="3593" max="3594" width="15.25" style="506" bestFit="1" customWidth="1"/>
    <col min="3595" max="3595" width="13.125" style="506" customWidth="1"/>
    <col min="3596" max="3840" width="9" style="506"/>
    <col min="3841" max="3841" width="2.25" style="506" customWidth="1"/>
    <col min="3842" max="3844" width="9" style="506"/>
    <col min="3845" max="3845" width="11.625" style="506" bestFit="1" customWidth="1"/>
    <col min="3846" max="3846" width="11.875" style="506" customWidth="1"/>
    <col min="3847" max="3847" width="15.5" style="506" bestFit="1" customWidth="1"/>
    <col min="3848" max="3848" width="19.875" style="506" bestFit="1" customWidth="1"/>
    <col min="3849" max="3850" width="15.25" style="506" bestFit="1" customWidth="1"/>
    <col min="3851" max="3851" width="13.125" style="506" customWidth="1"/>
    <col min="3852" max="4096" width="9" style="506"/>
    <col min="4097" max="4097" width="2.25" style="506" customWidth="1"/>
    <col min="4098" max="4100" width="9" style="506"/>
    <col min="4101" max="4101" width="11.625" style="506" bestFit="1" customWidth="1"/>
    <col min="4102" max="4102" width="11.875" style="506" customWidth="1"/>
    <col min="4103" max="4103" width="15.5" style="506" bestFit="1" customWidth="1"/>
    <col min="4104" max="4104" width="19.875" style="506" bestFit="1" customWidth="1"/>
    <col min="4105" max="4106" width="15.25" style="506" bestFit="1" customWidth="1"/>
    <col min="4107" max="4107" width="13.125" style="506" customWidth="1"/>
    <col min="4108" max="4352" width="9" style="506"/>
    <col min="4353" max="4353" width="2.25" style="506" customWidth="1"/>
    <col min="4354" max="4356" width="9" style="506"/>
    <col min="4357" max="4357" width="11.625" style="506" bestFit="1" customWidth="1"/>
    <col min="4358" max="4358" width="11.875" style="506" customWidth="1"/>
    <col min="4359" max="4359" width="15.5" style="506" bestFit="1" customWidth="1"/>
    <col min="4360" max="4360" width="19.875" style="506" bestFit="1" customWidth="1"/>
    <col min="4361" max="4362" width="15.25" style="506" bestFit="1" customWidth="1"/>
    <col min="4363" max="4363" width="13.125" style="506" customWidth="1"/>
    <col min="4364" max="4608" width="9" style="506"/>
    <col min="4609" max="4609" width="2.25" style="506" customWidth="1"/>
    <col min="4610" max="4612" width="9" style="506"/>
    <col min="4613" max="4613" width="11.625" style="506" bestFit="1" customWidth="1"/>
    <col min="4614" max="4614" width="11.875" style="506" customWidth="1"/>
    <col min="4615" max="4615" width="15.5" style="506" bestFit="1" customWidth="1"/>
    <col min="4616" max="4616" width="19.875" style="506" bestFit="1" customWidth="1"/>
    <col min="4617" max="4618" width="15.25" style="506" bestFit="1" customWidth="1"/>
    <col min="4619" max="4619" width="13.125" style="506" customWidth="1"/>
    <col min="4620" max="4864" width="9" style="506"/>
    <col min="4865" max="4865" width="2.25" style="506" customWidth="1"/>
    <col min="4866" max="4868" width="9" style="506"/>
    <col min="4869" max="4869" width="11.625" style="506" bestFit="1" customWidth="1"/>
    <col min="4870" max="4870" width="11.875" style="506" customWidth="1"/>
    <col min="4871" max="4871" width="15.5" style="506" bestFit="1" customWidth="1"/>
    <col min="4872" max="4872" width="19.875" style="506" bestFit="1" customWidth="1"/>
    <col min="4873" max="4874" width="15.25" style="506" bestFit="1" customWidth="1"/>
    <col min="4875" max="4875" width="13.125" style="506" customWidth="1"/>
    <col min="4876" max="5120" width="9" style="506"/>
    <col min="5121" max="5121" width="2.25" style="506" customWidth="1"/>
    <col min="5122" max="5124" width="9" style="506"/>
    <col min="5125" max="5125" width="11.625" style="506" bestFit="1" customWidth="1"/>
    <col min="5126" max="5126" width="11.875" style="506" customWidth="1"/>
    <col min="5127" max="5127" width="15.5" style="506" bestFit="1" customWidth="1"/>
    <col min="5128" max="5128" width="19.875" style="506" bestFit="1" customWidth="1"/>
    <col min="5129" max="5130" width="15.25" style="506" bestFit="1" customWidth="1"/>
    <col min="5131" max="5131" width="13.125" style="506" customWidth="1"/>
    <col min="5132" max="5376" width="9" style="506"/>
    <col min="5377" max="5377" width="2.25" style="506" customWidth="1"/>
    <col min="5378" max="5380" width="9" style="506"/>
    <col min="5381" max="5381" width="11.625" style="506" bestFit="1" customWidth="1"/>
    <col min="5382" max="5382" width="11.875" style="506" customWidth="1"/>
    <col min="5383" max="5383" width="15.5" style="506" bestFit="1" customWidth="1"/>
    <col min="5384" max="5384" width="19.875" style="506" bestFit="1" customWidth="1"/>
    <col min="5385" max="5386" width="15.25" style="506" bestFit="1" customWidth="1"/>
    <col min="5387" max="5387" width="13.125" style="506" customWidth="1"/>
    <col min="5388" max="5632" width="9" style="506"/>
    <col min="5633" max="5633" width="2.25" style="506" customWidth="1"/>
    <col min="5634" max="5636" width="9" style="506"/>
    <col min="5637" max="5637" width="11.625" style="506" bestFit="1" customWidth="1"/>
    <col min="5638" max="5638" width="11.875" style="506" customWidth="1"/>
    <col min="5639" max="5639" width="15.5" style="506" bestFit="1" customWidth="1"/>
    <col min="5640" max="5640" width="19.875" style="506" bestFit="1" customWidth="1"/>
    <col min="5641" max="5642" width="15.25" style="506" bestFit="1" customWidth="1"/>
    <col min="5643" max="5643" width="13.125" style="506" customWidth="1"/>
    <col min="5644" max="5888" width="9" style="506"/>
    <col min="5889" max="5889" width="2.25" style="506" customWidth="1"/>
    <col min="5890" max="5892" width="9" style="506"/>
    <col min="5893" max="5893" width="11.625" style="506" bestFit="1" customWidth="1"/>
    <col min="5894" max="5894" width="11.875" style="506" customWidth="1"/>
    <col min="5895" max="5895" width="15.5" style="506" bestFit="1" customWidth="1"/>
    <col min="5896" max="5896" width="19.875" style="506" bestFit="1" customWidth="1"/>
    <col min="5897" max="5898" width="15.25" style="506" bestFit="1" customWidth="1"/>
    <col min="5899" max="5899" width="13.125" style="506" customWidth="1"/>
    <col min="5900" max="6144" width="9" style="506"/>
    <col min="6145" max="6145" width="2.25" style="506" customWidth="1"/>
    <col min="6146" max="6148" width="9" style="506"/>
    <col min="6149" max="6149" width="11.625" style="506" bestFit="1" customWidth="1"/>
    <col min="6150" max="6150" width="11.875" style="506" customWidth="1"/>
    <col min="6151" max="6151" width="15.5" style="506" bestFit="1" customWidth="1"/>
    <col min="6152" max="6152" width="19.875" style="506" bestFit="1" customWidth="1"/>
    <col min="6153" max="6154" width="15.25" style="506" bestFit="1" customWidth="1"/>
    <col min="6155" max="6155" width="13.125" style="506" customWidth="1"/>
    <col min="6156" max="6400" width="9" style="506"/>
    <col min="6401" max="6401" width="2.25" style="506" customWidth="1"/>
    <col min="6402" max="6404" width="9" style="506"/>
    <col min="6405" max="6405" width="11.625" style="506" bestFit="1" customWidth="1"/>
    <col min="6406" max="6406" width="11.875" style="506" customWidth="1"/>
    <col min="6407" max="6407" width="15.5" style="506" bestFit="1" customWidth="1"/>
    <col min="6408" max="6408" width="19.875" style="506" bestFit="1" customWidth="1"/>
    <col min="6409" max="6410" width="15.25" style="506" bestFit="1" customWidth="1"/>
    <col min="6411" max="6411" width="13.125" style="506" customWidth="1"/>
    <col min="6412" max="6656" width="9" style="506"/>
    <col min="6657" max="6657" width="2.25" style="506" customWidth="1"/>
    <col min="6658" max="6660" width="9" style="506"/>
    <col min="6661" max="6661" width="11.625" style="506" bestFit="1" customWidth="1"/>
    <col min="6662" max="6662" width="11.875" style="506" customWidth="1"/>
    <col min="6663" max="6663" width="15.5" style="506" bestFit="1" customWidth="1"/>
    <col min="6664" max="6664" width="19.875" style="506" bestFit="1" customWidth="1"/>
    <col min="6665" max="6666" width="15.25" style="506" bestFit="1" customWidth="1"/>
    <col min="6667" max="6667" width="13.125" style="506" customWidth="1"/>
    <col min="6668" max="6912" width="9" style="506"/>
    <col min="6913" max="6913" width="2.25" style="506" customWidth="1"/>
    <col min="6914" max="6916" width="9" style="506"/>
    <col min="6917" max="6917" width="11.625" style="506" bestFit="1" customWidth="1"/>
    <col min="6918" max="6918" width="11.875" style="506" customWidth="1"/>
    <col min="6919" max="6919" width="15.5" style="506" bestFit="1" customWidth="1"/>
    <col min="6920" max="6920" width="19.875" style="506" bestFit="1" customWidth="1"/>
    <col min="6921" max="6922" width="15.25" style="506" bestFit="1" customWidth="1"/>
    <col min="6923" max="6923" width="13.125" style="506" customWidth="1"/>
    <col min="6924" max="7168" width="9" style="506"/>
    <col min="7169" max="7169" width="2.25" style="506" customWidth="1"/>
    <col min="7170" max="7172" width="9" style="506"/>
    <col min="7173" max="7173" width="11.625" style="506" bestFit="1" customWidth="1"/>
    <col min="7174" max="7174" width="11.875" style="506" customWidth="1"/>
    <col min="7175" max="7175" width="15.5" style="506" bestFit="1" customWidth="1"/>
    <col min="7176" max="7176" width="19.875" style="506" bestFit="1" customWidth="1"/>
    <col min="7177" max="7178" width="15.25" style="506" bestFit="1" customWidth="1"/>
    <col min="7179" max="7179" width="13.125" style="506" customWidth="1"/>
    <col min="7180" max="7424" width="9" style="506"/>
    <col min="7425" max="7425" width="2.25" style="506" customWidth="1"/>
    <col min="7426" max="7428" width="9" style="506"/>
    <col min="7429" max="7429" width="11.625" style="506" bestFit="1" customWidth="1"/>
    <col min="7430" max="7430" width="11.875" style="506" customWidth="1"/>
    <col min="7431" max="7431" width="15.5" style="506" bestFit="1" customWidth="1"/>
    <col min="7432" max="7432" width="19.875" style="506" bestFit="1" customWidth="1"/>
    <col min="7433" max="7434" width="15.25" style="506" bestFit="1" customWidth="1"/>
    <col min="7435" max="7435" width="13.125" style="506" customWidth="1"/>
    <col min="7436" max="7680" width="9" style="506"/>
    <col min="7681" max="7681" width="2.25" style="506" customWidth="1"/>
    <col min="7682" max="7684" width="9" style="506"/>
    <col min="7685" max="7685" width="11.625" style="506" bestFit="1" customWidth="1"/>
    <col min="7686" max="7686" width="11.875" style="506" customWidth="1"/>
    <col min="7687" max="7687" width="15.5" style="506" bestFit="1" customWidth="1"/>
    <col min="7688" max="7688" width="19.875" style="506" bestFit="1" customWidth="1"/>
    <col min="7689" max="7690" width="15.25" style="506" bestFit="1" customWidth="1"/>
    <col min="7691" max="7691" width="13.125" style="506" customWidth="1"/>
    <col min="7692" max="7936" width="9" style="506"/>
    <col min="7937" max="7937" width="2.25" style="506" customWidth="1"/>
    <col min="7938" max="7940" width="9" style="506"/>
    <col min="7941" max="7941" width="11.625" style="506" bestFit="1" customWidth="1"/>
    <col min="7942" max="7942" width="11.875" style="506" customWidth="1"/>
    <col min="7943" max="7943" width="15.5" style="506" bestFit="1" customWidth="1"/>
    <col min="7944" max="7944" width="19.875" style="506" bestFit="1" customWidth="1"/>
    <col min="7945" max="7946" width="15.25" style="506" bestFit="1" customWidth="1"/>
    <col min="7947" max="7947" width="13.125" style="506" customWidth="1"/>
    <col min="7948" max="8192" width="9" style="506"/>
    <col min="8193" max="8193" width="2.25" style="506" customWidth="1"/>
    <col min="8194" max="8196" width="9" style="506"/>
    <col min="8197" max="8197" width="11.625" style="506" bestFit="1" customWidth="1"/>
    <col min="8198" max="8198" width="11.875" style="506" customWidth="1"/>
    <col min="8199" max="8199" width="15.5" style="506" bestFit="1" customWidth="1"/>
    <col min="8200" max="8200" width="19.875" style="506" bestFit="1" customWidth="1"/>
    <col min="8201" max="8202" width="15.25" style="506" bestFit="1" customWidth="1"/>
    <col min="8203" max="8203" width="13.125" style="506" customWidth="1"/>
    <col min="8204" max="8448" width="9" style="506"/>
    <col min="8449" max="8449" width="2.25" style="506" customWidth="1"/>
    <col min="8450" max="8452" width="9" style="506"/>
    <col min="8453" max="8453" width="11.625" style="506" bestFit="1" customWidth="1"/>
    <col min="8454" max="8454" width="11.875" style="506" customWidth="1"/>
    <col min="8455" max="8455" width="15.5" style="506" bestFit="1" customWidth="1"/>
    <col min="8456" max="8456" width="19.875" style="506" bestFit="1" customWidth="1"/>
    <col min="8457" max="8458" width="15.25" style="506" bestFit="1" customWidth="1"/>
    <col min="8459" max="8459" width="13.125" style="506" customWidth="1"/>
    <col min="8460" max="8704" width="9" style="506"/>
    <col min="8705" max="8705" width="2.25" style="506" customWidth="1"/>
    <col min="8706" max="8708" width="9" style="506"/>
    <col min="8709" max="8709" width="11.625" style="506" bestFit="1" customWidth="1"/>
    <col min="8710" max="8710" width="11.875" style="506" customWidth="1"/>
    <col min="8711" max="8711" width="15.5" style="506" bestFit="1" customWidth="1"/>
    <col min="8712" max="8712" width="19.875" style="506" bestFit="1" customWidth="1"/>
    <col min="8713" max="8714" width="15.25" style="506" bestFit="1" customWidth="1"/>
    <col min="8715" max="8715" width="13.125" style="506" customWidth="1"/>
    <col min="8716" max="8960" width="9" style="506"/>
    <col min="8961" max="8961" width="2.25" style="506" customWidth="1"/>
    <col min="8962" max="8964" width="9" style="506"/>
    <col min="8965" max="8965" width="11.625" style="506" bestFit="1" customWidth="1"/>
    <col min="8966" max="8966" width="11.875" style="506" customWidth="1"/>
    <col min="8967" max="8967" width="15.5" style="506" bestFit="1" customWidth="1"/>
    <col min="8968" max="8968" width="19.875" style="506" bestFit="1" customWidth="1"/>
    <col min="8969" max="8970" width="15.25" style="506" bestFit="1" customWidth="1"/>
    <col min="8971" max="8971" width="13.125" style="506" customWidth="1"/>
    <col min="8972" max="9216" width="9" style="506"/>
    <col min="9217" max="9217" width="2.25" style="506" customWidth="1"/>
    <col min="9218" max="9220" width="9" style="506"/>
    <col min="9221" max="9221" width="11.625" style="506" bestFit="1" customWidth="1"/>
    <col min="9222" max="9222" width="11.875" style="506" customWidth="1"/>
    <col min="9223" max="9223" width="15.5" style="506" bestFit="1" customWidth="1"/>
    <col min="9224" max="9224" width="19.875" style="506" bestFit="1" customWidth="1"/>
    <col min="9225" max="9226" width="15.25" style="506" bestFit="1" customWidth="1"/>
    <col min="9227" max="9227" width="13.125" style="506" customWidth="1"/>
    <col min="9228" max="9472" width="9" style="506"/>
    <col min="9473" max="9473" width="2.25" style="506" customWidth="1"/>
    <col min="9474" max="9476" width="9" style="506"/>
    <col min="9477" max="9477" width="11.625" style="506" bestFit="1" customWidth="1"/>
    <col min="9478" max="9478" width="11.875" style="506" customWidth="1"/>
    <col min="9479" max="9479" width="15.5" style="506" bestFit="1" customWidth="1"/>
    <col min="9480" max="9480" width="19.875" style="506" bestFit="1" customWidth="1"/>
    <col min="9481" max="9482" width="15.25" style="506" bestFit="1" customWidth="1"/>
    <col min="9483" max="9483" width="13.125" style="506" customWidth="1"/>
    <col min="9484" max="9728" width="9" style="506"/>
    <col min="9729" max="9729" width="2.25" style="506" customWidth="1"/>
    <col min="9730" max="9732" width="9" style="506"/>
    <col min="9733" max="9733" width="11.625" style="506" bestFit="1" customWidth="1"/>
    <col min="9734" max="9734" width="11.875" style="506" customWidth="1"/>
    <col min="9735" max="9735" width="15.5" style="506" bestFit="1" customWidth="1"/>
    <col min="9736" max="9736" width="19.875" style="506" bestFit="1" customWidth="1"/>
    <col min="9737" max="9738" width="15.25" style="506" bestFit="1" customWidth="1"/>
    <col min="9739" max="9739" width="13.125" style="506" customWidth="1"/>
    <col min="9740" max="9984" width="9" style="506"/>
    <col min="9985" max="9985" width="2.25" style="506" customWidth="1"/>
    <col min="9986" max="9988" width="9" style="506"/>
    <col min="9989" max="9989" width="11.625" style="506" bestFit="1" customWidth="1"/>
    <col min="9990" max="9990" width="11.875" style="506" customWidth="1"/>
    <col min="9991" max="9991" width="15.5" style="506" bestFit="1" customWidth="1"/>
    <col min="9992" max="9992" width="19.875" style="506" bestFit="1" customWidth="1"/>
    <col min="9993" max="9994" width="15.25" style="506" bestFit="1" customWidth="1"/>
    <col min="9995" max="9995" width="13.125" style="506" customWidth="1"/>
    <col min="9996" max="10240" width="9" style="506"/>
    <col min="10241" max="10241" width="2.25" style="506" customWidth="1"/>
    <col min="10242" max="10244" width="9" style="506"/>
    <col min="10245" max="10245" width="11.625" style="506" bestFit="1" customWidth="1"/>
    <col min="10246" max="10246" width="11.875" style="506" customWidth="1"/>
    <col min="10247" max="10247" width="15.5" style="506" bestFit="1" customWidth="1"/>
    <col min="10248" max="10248" width="19.875" style="506" bestFit="1" customWidth="1"/>
    <col min="10249" max="10250" width="15.25" style="506" bestFit="1" customWidth="1"/>
    <col min="10251" max="10251" width="13.125" style="506" customWidth="1"/>
    <col min="10252" max="10496" width="9" style="506"/>
    <col min="10497" max="10497" width="2.25" style="506" customWidth="1"/>
    <col min="10498" max="10500" width="9" style="506"/>
    <col min="10501" max="10501" width="11.625" style="506" bestFit="1" customWidth="1"/>
    <col min="10502" max="10502" width="11.875" style="506" customWidth="1"/>
    <col min="10503" max="10503" width="15.5" style="506" bestFit="1" customWidth="1"/>
    <col min="10504" max="10504" width="19.875" style="506" bestFit="1" customWidth="1"/>
    <col min="10505" max="10506" width="15.25" style="506" bestFit="1" customWidth="1"/>
    <col min="10507" max="10507" width="13.125" style="506" customWidth="1"/>
    <col min="10508" max="10752" width="9" style="506"/>
    <col min="10753" max="10753" width="2.25" style="506" customWidth="1"/>
    <col min="10754" max="10756" width="9" style="506"/>
    <col min="10757" max="10757" width="11.625" style="506" bestFit="1" customWidth="1"/>
    <col min="10758" max="10758" width="11.875" style="506" customWidth="1"/>
    <col min="10759" max="10759" width="15.5" style="506" bestFit="1" customWidth="1"/>
    <col min="10760" max="10760" width="19.875" style="506" bestFit="1" customWidth="1"/>
    <col min="10761" max="10762" width="15.25" style="506" bestFit="1" customWidth="1"/>
    <col min="10763" max="10763" width="13.125" style="506" customWidth="1"/>
    <col min="10764" max="11008" width="9" style="506"/>
    <col min="11009" max="11009" width="2.25" style="506" customWidth="1"/>
    <col min="11010" max="11012" width="9" style="506"/>
    <col min="11013" max="11013" width="11.625" style="506" bestFit="1" customWidth="1"/>
    <col min="11014" max="11014" width="11.875" style="506" customWidth="1"/>
    <col min="11015" max="11015" width="15.5" style="506" bestFit="1" customWidth="1"/>
    <col min="11016" max="11016" width="19.875" style="506" bestFit="1" customWidth="1"/>
    <col min="11017" max="11018" width="15.25" style="506" bestFit="1" customWidth="1"/>
    <col min="11019" max="11019" width="13.125" style="506" customWidth="1"/>
    <col min="11020" max="11264" width="9" style="506"/>
    <col min="11265" max="11265" width="2.25" style="506" customWidth="1"/>
    <col min="11266" max="11268" width="9" style="506"/>
    <col min="11269" max="11269" width="11.625" style="506" bestFit="1" customWidth="1"/>
    <col min="11270" max="11270" width="11.875" style="506" customWidth="1"/>
    <col min="11271" max="11271" width="15.5" style="506" bestFit="1" customWidth="1"/>
    <col min="11272" max="11272" width="19.875" style="506" bestFit="1" customWidth="1"/>
    <col min="11273" max="11274" width="15.25" style="506" bestFit="1" customWidth="1"/>
    <col min="11275" max="11275" width="13.125" style="506" customWidth="1"/>
    <col min="11276" max="11520" width="9" style="506"/>
    <col min="11521" max="11521" width="2.25" style="506" customWidth="1"/>
    <col min="11522" max="11524" width="9" style="506"/>
    <col min="11525" max="11525" width="11.625" style="506" bestFit="1" customWidth="1"/>
    <col min="11526" max="11526" width="11.875" style="506" customWidth="1"/>
    <col min="11527" max="11527" width="15.5" style="506" bestFit="1" customWidth="1"/>
    <col min="11528" max="11528" width="19.875" style="506" bestFit="1" customWidth="1"/>
    <col min="11529" max="11530" width="15.25" style="506" bestFit="1" customWidth="1"/>
    <col min="11531" max="11531" width="13.125" style="506" customWidth="1"/>
    <col min="11532" max="11776" width="9" style="506"/>
    <col min="11777" max="11777" width="2.25" style="506" customWidth="1"/>
    <col min="11778" max="11780" width="9" style="506"/>
    <col min="11781" max="11781" width="11.625" style="506" bestFit="1" customWidth="1"/>
    <col min="11782" max="11782" width="11.875" style="506" customWidth="1"/>
    <col min="11783" max="11783" width="15.5" style="506" bestFit="1" customWidth="1"/>
    <col min="11784" max="11784" width="19.875" style="506" bestFit="1" customWidth="1"/>
    <col min="11785" max="11786" width="15.25" style="506" bestFit="1" customWidth="1"/>
    <col min="11787" max="11787" width="13.125" style="506" customWidth="1"/>
    <col min="11788" max="12032" width="9" style="506"/>
    <col min="12033" max="12033" width="2.25" style="506" customWidth="1"/>
    <col min="12034" max="12036" width="9" style="506"/>
    <col min="12037" max="12037" width="11.625" style="506" bestFit="1" customWidth="1"/>
    <col min="12038" max="12038" width="11.875" style="506" customWidth="1"/>
    <col min="12039" max="12039" width="15.5" style="506" bestFit="1" customWidth="1"/>
    <col min="12040" max="12040" width="19.875" style="506" bestFit="1" customWidth="1"/>
    <col min="12041" max="12042" width="15.25" style="506" bestFit="1" customWidth="1"/>
    <col min="12043" max="12043" width="13.125" style="506" customWidth="1"/>
    <col min="12044" max="12288" width="9" style="506"/>
    <col min="12289" max="12289" width="2.25" style="506" customWidth="1"/>
    <col min="12290" max="12292" width="9" style="506"/>
    <col min="12293" max="12293" width="11.625" style="506" bestFit="1" customWidth="1"/>
    <col min="12294" max="12294" width="11.875" style="506" customWidth="1"/>
    <col min="12295" max="12295" width="15.5" style="506" bestFit="1" customWidth="1"/>
    <col min="12296" max="12296" width="19.875" style="506" bestFit="1" customWidth="1"/>
    <col min="12297" max="12298" width="15.25" style="506" bestFit="1" customWidth="1"/>
    <col min="12299" max="12299" width="13.125" style="506" customWidth="1"/>
    <col min="12300" max="12544" width="9" style="506"/>
    <col min="12545" max="12545" width="2.25" style="506" customWidth="1"/>
    <col min="12546" max="12548" width="9" style="506"/>
    <col min="12549" max="12549" width="11.625" style="506" bestFit="1" customWidth="1"/>
    <col min="12550" max="12550" width="11.875" style="506" customWidth="1"/>
    <col min="12551" max="12551" width="15.5" style="506" bestFit="1" customWidth="1"/>
    <col min="12552" max="12552" width="19.875" style="506" bestFit="1" customWidth="1"/>
    <col min="12553" max="12554" width="15.25" style="506" bestFit="1" customWidth="1"/>
    <col min="12555" max="12555" width="13.125" style="506" customWidth="1"/>
    <col min="12556" max="12800" width="9" style="506"/>
    <col min="12801" max="12801" width="2.25" style="506" customWidth="1"/>
    <col min="12802" max="12804" width="9" style="506"/>
    <col min="12805" max="12805" width="11.625" style="506" bestFit="1" customWidth="1"/>
    <col min="12806" max="12806" width="11.875" style="506" customWidth="1"/>
    <col min="12807" max="12807" width="15.5" style="506" bestFit="1" customWidth="1"/>
    <col min="12808" max="12808" width="19.875" style="506" bestFit="1" customWidth="1"/>
    <col min="12809" max="12810" width="15.25" style="506" bestFit="1" customWidth="1"/>
    <col min="12811" max="12811" width="13.125" style="506" customWidth="1"/>
    <col min="12812" max="13056" width="9" style="506"/>
    <col min="13057" max="13057" width="2.25" style="506" customWidth="1"/>
    <col min="13058" max="13060" width="9" style="506"/>
    <col min="13061" max="13061" width="11.625" style="506" bestFit="1" customWidth="1"/>
    <col min="13062" max="13062" width="11.875" style="506" customWidth="1"/>
    <col min="13063" max="13063" width="15.5" style="506" bestFit="1" customWidth="1"/>
    <col min="13064" max="13064" width="19.875" style="506" bestFit="1" customWidth="1"/>
    <col min="13065" max="13066" width="15.25" style="506" bestFit="1" customWidth="1"/>
    <col min="13067" max="13067" width="13.125" style="506" customWidth="1"/>
    <col min="13068" max="13312" width="9" style="506"/>
    <col min="13313" max="13313" width="2.25" style="506" customWidth="1"/>
    <col min="13314" max="13316" width="9" style="506"/>
    <col min="13317" max="13317" width="11.625" style="506" bestFit="1" customWidth="1"/>
    <col min="13318" max="13318" width="11.875" style="506" customWidth="1"/>
    <col min="13319" max="13319" width="15.5" style="506" bestFit="1" customWidth="1"/>
    <col min="13320" max="13320" width="19.875" style="506" bestFit="1" customWidth="1"/>
    <col min="13321" max="13322" width="15.25" style="506" bestFit="1" customWidth="1"/>
    <col min="13323" max="13323" width="13.125" style="506" customWidth="1"/>
    <col min="13324" max="13568" width="9" style="506"/>
    <col min="13569" max="13569" width="2.25" style="506" customWidth="1"/>
    <col min="13570" max="13572" width="9" style="506"/>
    <col min="13573" max="13573" width="11.625" style="506" bestFit="1" customWidth="1"/>
    <col min="13574" max="13574" width="11.875" style="506" customWidth="1"/>
    <col min="13575" max="13575" width="15.5" style="506" bestFit="1" customWidth="1"/>
    <col min="13576" max="13576" width="19.875" style="506" bestFit="1" customWidth="1"/>
    <col min="13577" max="13578" width="15.25" style="506" bestFit="1" customWidth="1"/>
    <col min="13579" max="13579" width="13.125" style="506" customWidth="1"/>
    <col min="13580" max="13824" width="9" style="506"/>
    <col min="13825" max="13825" width="2.25" style="506" customWidth="1"/>
    <col min="13826" max="13828" width="9" style="506"/>
    <col min="13829" max="13829" width="11.625" style="506" bestFit="1" customWidth="1"/>
    <col min="13830" max="13830" width="11.875" style="506" customWidth="1"/>
    <col min="13831" max="13831" width="15.5" style="506" bestFit="1" customWidth="1"/>
    <col min="13832" max="13832" width="19.875" style="506" bestFit="1" customWidth="1"/>
    <col min="13833" max="13834" width="15.25" style="506" bestFit="1" customWidth="1"/>
    <col min="13835" max="13835" width="13.125" style="506" customWidth="1"/>
    <col min="13836" max="14080" width="9" style="506"/>
    <col min="14081" max="14081" width="2.25" style="506" customWidth="1"/>
    <col min="14082" max="14084" width="9" style="506"/>
    <col min="14085" max="14085" width="11.625" style="506" bestFit="1" customWidth="1"/>
    <col min="14086" max="14086" width="11.875" style="506" customWidth="1"/>
    <col min="14087" max="14087" width="15.5" style="506" bestFit="1" customWidth="1"/>
    <col min="14088" max="14088" width="19.875" style="506" bestFit="1" customWidth="1"/>
    <col min="14089" max="14090" width="15.25" style="506" bestFit="1" customWidth="1"/>
    <col min="14091" max="14091" width="13.125" style="506" customWidth="1"/>
    <col min="14092" max="14336" width="9" style="506"/>
    <col min="14337" max="14337" width="2.25" style="506" customWidth="1"/>
    <col min="14338" max="14340" width="9" style="506"/>
    <col min="14341" max="14341" width="11.625" style="506" bestFit="1" customWidth="1"/>
    <col min="14342" max="14342" width="11.875" style="506" customWidth="1"/>
    <col min="14343" max="14343" width="15.5" style="506" bestFit="1" customWidth="1"/>
    <col min="14344" max="14344" width="19.875" style="506" bestFit="1" customWidth="1"/>
    <col min="14345" max="14346" width="15.25" style="506" bestFit="1" customWidth="1"/>
    <col min="14347" max="14347" width="13.125" style="506" customWidth="1"/>
    <col min="14348" max="14592" width="9" style="506"/>
    <col min="14593" max="14593" width="2.25" style="506" customWidth="1"/>
    <col min="14594" max="14596" width="9" style="506"/>
    <col min="14597" max="14597" width="11.625" style="506" bestFit="1" customWidth="1"/>
    <col min="14598" max="14598" width="11.875" style="506" customWidth="1"/>
    <col min="14599" max="14599" width="15.5" style="506" bestFit="1" customWidth="1"/>
    <col min="14600" max="14600" width="19.875" style="506" bestFit="1" customWidth="1"/>
    <col min="14601" max="14602" width="15.25" style="506" bestFit="1" customWidth="1"/>
    <col min="14603" max="14603" width="13.125" style="506" customWidth="1"/>
    <col min="14604" max="14848" width="9" style="506"/>
    <col min="14849" max="14849" width="2.25" style="506" customWidth="1"/>
    <col min="14850" max="14852" width="9" style="506"/>
    <col min="14853" max="14853" width="11.625" style="506" bestFit="1" customWidth="1"/>
    <col min="14854" max="14854" width="11.875" style="506" customWidth="1"/>
    <col min="14855" max="14855" width="15.5" style="506" bestFit="1" customWidth="1"/>
    <col min="14856" max="14856" width="19.875" style="506" bestFit="1" customWidth="1"/>
    <col min="14857" max="14858" width="15.25" style="506" bestFit="1" customWidth="1"/>
    <col min="14859" max="14859" width="13.125" style="506" customWidth="1"/>
    <col min="14860" max="15104" width="9" style="506"/>
    <col min="15105" max="15105" width="2.25" style="506" customWidth="1"/>
    <col min="15106" max="15108" width="9" style="506"/>
    <col min="15109" max="15109" width="11.625" style="506" bestFit="1" customWidth="1"/>
    <col min="15110" max="15110" width="11.875" style="506" customWidth="1"/>
    <col min="15111" max="15111" width="15.5" style="506" bestFit="1" customWidth="1"/>
    <col min="15112" max="15112" width="19.875" style="506" bestFit="1" customWidth="1"/>
    <col min="15113" max="15114" width="15.25" style="506" bestFit="1" customWidth="1"/>
    <col min="15115" max="15115" width="13.125" style="506" customWidth="1"/>
    <col min="15116" max="15360" width="9" style="506"/>
    <col min="15361" max="15361" width="2.25" style="506" customWidth="1"/>
    <col min="15362" max="15364" width="9" style="506"/>
    <col min="15365" max="15365" width="11.625" style="506" bestFit="1" customWidth="1"/>
    <col min="15366" max="15366" width="11.875" style="506" customWidth="1"/>
    <col min="15367" max="15367" width="15.5" style="506" bestFit="1" customWidth="1"/>
    <col min="15368" max="15368" width="19.875" style="506" bestFit="1" customWidth="1"/>
    <col min="15369" max="15370" width="15.25" style="506" bestFit="1" customWidth="1"/>
    <col min="15371" max="15371" width="13.125" style="506" customWidth="1"/>
    <col min="15372" max="15616" width="9" style="506"/>
    <col min="15617" max="15617" width="2.25" style="506" customWidth="1"/>
    <col min="15618" max="15620" width="9" style="506"/>
    <col min="15621" max="15621" width="11.625" style="506" bestFit="1" customWidth="1"/>
    <col min="15622" max="15622" width="11.875" style="506" customWidth="1"/>
    <col min="15623" max="15623" width="15.5" style="506" bestFit="1" customWidth="1"/>
    <col min="15624" max="15624" width="19.875" style="506" bestFit="1" customWidth="1"/>
    <col min="15625" max="15626" width="15.25" style="506" bestFit="1" customWidth="1"/>
    <col min="15627" max="15627" width="13.125" style="506" customWidth="1"/>
    <col min="15628" max="15872" width="9" style="506"/>
    <col min="15873" max="15873" width="2.25" style="506" customWidth="1"/>
    <col min="15874" max="15876" width="9" style="506"/>
    <col min="15877" max="15877" width="11.625" style="506" bestFit="1" customWidth="1"/>
    <col min="15878" max="15878" width="11.875" style="506" customWidth="1"/>
    <col min="15879" max="15879" width="15.5" style="506" bestFit="1" customWidth="1"/>
    <col min="15880" max="15880" width="19.875" style="506" bestFit="1" customWidth="1"/>
    <col min="15881" max="15882" width="15.25" style="506" bestFit="1" customWidth="1"/>
    <col min="15883" max="15883" width="13.125" style="506" customWidth="1"/>
    <col min="15884" max="16128" width="9" style="506"/>
    <col min="16129" max="16129" width="2.25" style="506" customWidth="1"/>
    <col min="16130" max="16132" width="9" style="506"/>
    <col min="16133" max="16133" width="11.625" style="506" bestFit="1" customWidth="1"/>
    <col min="16134" max="16134" width="11.875" style="506" customWidth="1"/>
    <col min="16135" max="16135" width="15.5" style="506" bestFit="1" customWidth="1"/>
    <col min="16136" max="16136" width="19.875" style="506" bestFit="1" customWidth="1"/>
    <col min="16137" max="16138" width="15.25" style="506" bestFit="1" customWidth="1"/>
    <col min="16139" max="16139" width="13.125" style="506" customWidth="1"/>
    <col min="16140" max="16384" width="9" style="506"/>
  </cols>
  <sheetData>
    <row r="2" spans="2:11" ht="22.5" customHeight="1">
      <c r="B2" s="740" t="s">
        <v>1678</v>
      </c>
      <c r="C2" s="740"/>
      <c r="D2" s="740"/>
      <c r="E2" s="740"/>
      <c r="F2" s="740"/>
      <c r="G2" s="740"/>
      <c r="H2" s="740"/>
      <c r="I2" s="740"/>
      <c r="J2" s="740"/>
    </row>
    <row r="4" spans="2:11" ht="20.25" customHeight="1" thickBot="1">
      <c r="B4" s="524" t="s">
        <v>1679</v>
      </c>
      <c r="C4" s="524" t="s">
        <v>1680</v>
      </c>
      <c r="D4" s="524" t="s">
        <v>1681</v>
      </c>
      <c r="E4" s="524" t="s">
        <v>1682</v>
      </c>
      <c r="F4" s="524" t="s">
        <v>1683</v>
      </c>
      <c r="G4" s="524" t="s">
        <v>1684</v>
      </c>
      <c r="H4" s="524" t="s">
        <v>1685</v>
      </c>
      <c r="I4" s="524" t="s">
        <v>1686</v>
      </c>
      <c r="J4" s="524" t="s">
        <v>1687</v>
      </c>
      <c r="K4" s="524" t="s">
        <v>1688</v>
      </c>
    </row>
    <row r="5" spans="2:11" ht="20.25" customHeight="1" thickTop="1">
      <c r="B5" s="592">
        <v>1</v>
      </c>
      <c r="C5" s="593">
        <v>56</v>
      </c>
      <c r="D5" s="594">
        <v>45</v>
      </c>
      <c r="E5" s="595">
        <v>123000</v>
      </c>
      <c r="F5" s="596">
        <v>123000</v>
      </c>
      <c r="G5" s="597">
        <v>123000000</v>
      </c>
      <c r="H5" s="598">
        <v>123000000000</v>
      </c>
      <c r="I5" s="599">
        <v>123.25</v>
      </c>
      <c r="J5" s="600">
        <v>0.2</v>
      </c>
      <c r="K5" s="601">
        <v>123200</v>
      </c>
    </row>
    <row r="6" spans="2:11" ht="20.25" customHeight="1">
      <c r="B6" s="592">
        <v>2</v>
      </c>
      <c r="C6" s="602">
        <v>40</v>
      </c>
      <c r="D6" s="603">
        <v>90</v>
      </c>
      <c r="E6" s="604">
        <v>230000</v>
      </c>
      <c r="F6" s="605">
        <v>230000</v>
      </c>
      <c r="G6" s="606">
        <v>230000000</v>
      </c>
      <c r="H6" s="607">
        <v>230000000000</v>
      </c>
      <c r="I6" s="608">
        <v>2.6539999999999999</v>
      </c>
      <c r="J6" s="609">
        <v>6.741573033707865E-2</v>
      </c>
      <c r="K6" s="610">
        <v>256300</v>
      </c>
    </row>
    <row r="7" spans="2:11" ht="20.25" customHeight="1">
      <c r="B7" s="592">
        <v>3</v>
      </c>
      <c r="C7" s="602">
        <v>45</v>
      </c>
      <c r="D7" s="603">
        <v>98</v>
      </c>
      <c r="E7" s="604">
        <v>254000</v>
      </c>
      <c r="F7" s="605">
        <v>254000</v>
      </c>
      <c r="G7" s="606">
        <v>254000000</v>
      </c>
      <c r="H7" s="607">
        <v>254000000000</v>
      </c>
      <c r="I7" s="608">
        <v>23.65</v>
      </c>
      <c r="J7" s="609">
        <v>0.21</v>
      </c>
      <c r="K7" s="601">
        <v>389400</v>
      </c>
    </row>
    <row r="8" spans="2:11" ht="20.25" customHeight="1">
      <c r="B8" s="592">
        <v>4</v>
      </c>
      <c r="C8" s="602">
        <v>34</v>
      </c>
      <c r="D8" s="603">
        <v>76</v>
      </c>
      <c r="E8" s="604">
        <v>236000</v>
      </c>
      <c r="F8" s="605">
        <v>236000</v>
      </c>
      <c r="G8" s="606">
        <v>236000000</v>
      </c>
      <c r="H8" s="607">
        <v>236000000000</v>
      </c>
      <c r="I8" s="608">
        <v>2.1</v>
      </c>
      <c r="J8" s="609">
        <v>2.7888446215139442E-2</v>
      </c>
      <c r="K8" s="610">
        <v>522500</v>
      </c>
    </row>
    <row r="9" spans="2:11" ht="20.25" customHeight="1">
      <c r="B9" s="592">
        <v>5</v>
      </c>
      <c r="C9" s="602">
        <v>56</v>
      </c>
      <c r="D9" s="603">
        <v>56</v>
      </c>
      <c r="E9" s="604">
        <v>123000</v>
      </c>
      <c r="F9" s="605">
        <v>123000</v>
      </c>
      <c r="G9" s="606">
        <v>123000000</v>
      </c>
      <c r="H9" s="607">
        <v>123000000000</v>
      </c>
      <c r="I9" s="608">
        <v>78.06</v>
      </c>
      <c r="J9" s="609">
        <v>1.2</v>
      </c>
      <c r="K9" s="601">
        <v>655600</v>
      </c>
    </row>
    <row r="11" spans="2:11" s="305" customFormat="1" ht="20.100000000000001" customHeight="1" thickBot="1">
      <c r="B11" s="524" t="s">
        <v>1689</v>
      </c>
      <c r="C11" s="524" t="s">
        <v>1690</v>
      </c>
      <c r="D11" s="524" t="s">
        <v>1691</v>
      </c>
      <c r="E11" s="524" t="s">
        <v>1692</v>
      </c>
      <c r="F11" s="524" t="s">
        <v>1693</v>
      </c>
      <c r="G11" s="524" t="s">
        <v>1694</v>
      </c>
      <c r="H11" s="524" t="s">
        <v>1695</v>
      </c>
      <c r="I11" s="524" t="s">
        <v>1696</v>
      </c>
      <c r="J11" s="524" t="s">
        <v>1697</v>
      </c>
      <c r="K11" s="524" t="s">
        <v>1698</v>
      </c>
    </row>
    <row r="12" spans="2:11" s="305" customFormat="1" ht="20.100000000000001" customHeight="1" thickTop="1">
      <c r="B12" s="309">
        <v>1</v>
      </c>
      <c r="C12" s="309">
        <v>56</v>
      </c>
      <c r="D12" s="309">
        <v>45</v>
      </c>
      <c r="E12" s="611">
        <v>123000</v>
      </c>
      <c r="F12" s="611">
        <v>123000</v>
      </c>
      <c r="G12" s="611">
        <v>123000000</v>
      </c>
      <c r="H12" s="611">
        <v>123000000000</v>
      </c>
      <c r="I12" s="309">
        <v>123.25</v>
      </c>
      <c r="J12" s="309">
        <v>0.2</v>
      </c>
      <c r="K12" s="612">
        <v>123200</v>
      </c>
    </row>
    <row r="13" spans="2:11" s="305" customFormat="1" ht="20.100000000000001" customHeight="1">
      <c r="B13" s="306">
        <v>2</v>
      </c>
      <c r="C13" s="306">
        <v>40</v>
      </c>
      <c r="D13" s="306">
        <v>90</v>
      </c>
      <c r="E13" s="613">
        <v>230000</v>
      </c>
      <c r="F13" s="613">
        <v>230000</v>
      </c>
      <c r="G13" s="613">
        <v>230000000</v>
      </c>
      <c r="H13" s="613">
        <v>230000000000</v>
      </c>
      <c r="I13" s="306">
        <v>2.6539999999999999</v>
      </c>
      <c r="J13" s="306">
        <v>6.741573033707865E-2</v>
      </c>
      <c r="K13" s="614">
        <v>256300</v>
      </c>
    </row>
    <row r="14" spans="2:11" s="305" customFormat="1" ht="20.100000000000001" customHeight="1">
      <c r="B14" s="306">
        <v>3</v>
      </c>
      <c r="C14" s="306">
        <v>45</v>
      </c>
      <c r="D14" s="306">
        <v>98</v>
      </c>
      <c r="E14" s="613">
        <v>254000</v>
      </c>
      <c r="F14" s="613">
        <v>254000</v>
      </c>
      <c r="G14" s="613">
        <v>254000000</v>
      </c>
      <c r="H14" s="613">
        <v>254000000000</v>
      </c>
      <c r="I14" s="306">
        <v>23.65</v>
      </c>
      <c r="J14" s="306">
        <v>0.21</v>
      </c>
      <c r="K14" s="612">
        <v>389400</v>
      </c>
    </row>
    <row r="15" spans="2:11" s="305" customFormat="1" ht="20.100000000000001" customHeight="1">
      <c r="B15" s="306">
        <v>4</v>
      </c>
      <c r="C15" s="306">
        <v>34</v>
      </c>
      <c r="D15" s="306">
        <v>76</v>
      </c>
      <c r="E15" s="613">
        <v>236000</v>
      </c>
      <c r="F15" s="613">
        <v>236000</v>
      </c>
      <c r="G15" s="613">
        <v>236000000</v>
      </c>
      <c r="H15" s="613">
        <v>236000000000</v>
      </c>
      <c r="I15" s="306">
        <v>2.1</v>
      </c>
      <c r="J15" s="306">
        <v>2.7888446215139442E-2</v>
      </c>
      <c r="K15" s="614">
        <v>522500</v>
      </c>
    </row>
    <row r="16" spans="2:11" s="305" customFormat="1" ht="20.100000000000001" customHeight="1">
      <c r="B16" s="306">
        <v>5</v>
      </c>
      <c r="C16" s="306">
        <v>56</v>
      </c>
      <c r="D16" s="306">
        <v>56</v>
      </c>
      <c r="E16" s="613">
        <v>123000</v>
      </c>
      <c r="F16" s="613">
        <v>123000</v>
      </c>
      <c r="G16" s="613">
        <v>123000000</v>
      </c>
      <c r="H16" s="613">
        <v>123000000000</v>
      </c>
      <c r="I16" s="306">
        <v>78.06</v>
      </c>
      <c r="J16" s="306">
        <v>1.2</v>
      </c>
      <c r="K16" s="612">
        <v>655600</v>
      </c>
    </row>
    <row r="18" spans="2:8" ht="20.100000000000001" customHeight="1"/>
    <row r="19" spans="2:8" ht="20.100000000000001" customHeight="1" thickBot="1">
      <c r="B19" s="615" t="s">
        <v>1699</v>
      </c>
      <c r="C19" s="615" t="s">
        <v>1700</v>
      </c>
      <c r="D19" s="615" t="s">
        <v>1701</v>
      </c>
      <c r="E19" s="615" t="s">
        <v>1702</v>
      </c>
      <c r="F19" s="616">
        <v>0</v>
      </c>
      <c r="G19" s="617"/>
      <c r="H19" s="618"/>
    </row>
    <row r="20" spans="2:8" ht="20.100000000000001" customHeight="1" thickTop="1">
      <c r="B20" s="309">
        <v>123.456</v>
      </c>
      <c r="C20" s="619">
        <v>123.456</v>
      </c>
      <c r="D20" s="620">
        <v>123.456</v>
      </c>
      <c r="E20" s="621">
        <v>123.456</v>
      </c>
      <c r="F20" s="622">
        <v>123.456</v>
      </c>
      <c r="G20" s="617"/>
      <c r="H20" s="618"/>
    </row>
    <row r="21" spans="2:8" ht="20.100000000000001" customHeight="1">
      <c r="B21" s="306">
        <v>1.2E-2</v>
      </c>
      <c r="C21" s="623">
        <v>1.2E-2</v>
      </c>
      <c r="D21" s="624">
        <v>1.2E-2</v>
      </c>
      <c r="E21" s="625">
        <v>1.2E-2</v>
      </c>
      <c r="F21" s="626">
        <v>1.2E-2</v>
      </c>
      <c r="G21" s="617"/>
      <c r="H21" s="618"/>
    </row>
    <row r="22" spans="2:8" ht="20.100000000000001" customHeight="1">
      <c r="B22" s="627">
        <v>123.1</v>
      </c>
      <c r="C22" s="623">
        <v>123.1</v>
      </c>
      <c r="D22" s="624">
        <v>123.1</v>
      </c>
      <c r="E22" s="625">
        <v>123.1</v>
      </c>
      <c r="F22" s="626">
        <v>123.1</v>
      </c>
      <c r="G22" s="617"/>
      <c r="H22" s="618"/>
    </row>
    <row r="23" spans="2:8" ht="20.100000000000001" customHeight="1">
      <c r="B23" s="627">
        <v>5</v>
      </c>
      <c r="C23" s="623">
        <v>5</v>
      </c>
      <c r="D23" s="624">
        <v>5</v>
      </c>
      <c r="E23" s="625">
        <v>5</v>
      </c>
      <c r="F23" s="626">
        <v>5</v>
      </c>
      <c r="H23" s="618"/>
    </row>
    <row r="24" spans="2:8" ht="20.100000000000001" customHeight="1"/>
    <row r="25" spans="2:8" ht="20.100000000000001" customHeight="1"/>
  </sheetData>
  <mergeCells count="1">
    <mergeCell ref="B2:J2"/>
  </mergeCells>
  <phoneticPr fontId="1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4"/>
  <sheetViews>
    <sheetView workbookViewId="0">
      <selection activeCell="I19" sqref="I19"/>
    </sheetView>
  </sheetViews>
  <sheetFormatPr defaultRowHeight="20.100000000000001" customHeight="1"/>
  <cols>
    <col min="1" max="1" width="14" style="406" bestFit="1" customWidth="1"/>
    <col min="2" max="6" width="15.5" style="406" bestFit="1" customWidth="1"/>
    <col min="7" max="7" width="17.375" style="406" bestFit="1" customWidth="1"/>
    <col min="8" max="8" width="6.75" style="406" customWidth="1"/>
    <col min="9" max="9" width="6" style="406" customWidth="1"/>
    <col min="10" max="10" width="6.5" style="406" customWidth="1"/>
    <col min="11" max="11" width="6.625" style="406" customWidth="1"/>
    <col min="12" max="12" width="6.25" style="406" customWidth="1"/>
    <col min="13" max="256" width="9" style="406"/>
    <col min="257" max="257" width="14" style="406" bestFit="1" customWidth="1"/>
    <col min="258" max="262" width="15.5" style="406" bestFit="1" customWidth="1"/>
    <col min="263" max="263" width="17.375" style="406" bestFit="1" customWidth="1"/>
    <col min="264" max="264" width="6.75" style="406" customWidth="1"/>
    <col min="265" max="265" width="6" style="406" customWidth="1"/>
    <col min="266" max="266" width="6.5" style="406" customWidth="1"/>
    <col min="267" max="267" width="6.625" style="406" customWidth="1"/>
    <col min="268" max="268" width="6.25" style="406" customWidth="1"/>
    <col min="269" max="512" width="9" style="406"/>
    <col min="513" max="513" width="14" style="406" bestFit="1" customWidth="1"/>
    <col min="514" max="518" width="15.5" style="406" bestFit="1" customWidth="1"/>
    <col min="519" max="519" width="17.375" style="406" bestFit="1" customWidth="1"/>
    <col min="520" max="520" width="6.75" style="406" customWidth="1"/>
    <col min="521" max="521" width="6" style="406" customWidth="1"/>
    <col min="522" max="522" width="6.5" style="406" customWidth="1"/>
    <col min="523" max="523" width="6.625" style="406" customWidth="1"/>
    <col min="524" max="524" width="6.25" style="406" customWidth="1"/>
    <col min="525" max="768" width="9" style="406"/>
    <col min="769" max="769" width="14" style="406" bestFit="1" customWidth="1"/>
    <col min="770" max="774" width="15.5" style="406" bestFit="1" customWidth="1"/>
    <col min="775" max="775" width="17.375" style="406" bestFit="1" customWidth="1"/>
    <col min="776" max="776" width="6.75" style="406" customWidth="1"/>
    <col min="777" max="777" width="6" style="406" customWidth="1"/>
    <col min="778" max="778" width="6.5" style="406" customWidth="1"/>
    <col min="779" max="779" width="6.625" style="406" customWidth="1"/>
    <col min="780" max="780" width="6.25" style="406" customWidth="1"/>
    <col min="781" max="1024" width="9" style="406"/>
    <col min="1025" max="1025" width="14" style="406" bestFit="1" customWidth="1"/>
    <col min="1026" max="1030" width="15.5" style="406" bestFit="1" customWidth="1"/>
    <col min="1031" max="1031" width="17.375" style="406" bestFit="1" customWidth="1"/>
    <col min="1032" max="1032" width="6.75" style="406" customWidth="1"/>
    <col min="1033" max="1033" width="6" style="406" customWidth="1"/>
    <col min="1034" max="1034" width="6.5" style="406" customWidth="1"/>
    <col min="1035" max="1035" width="6.625" style="406" customWidth="1"/>
    <col min="1036" max="1036" width="6.25" style="406" customWidth="1"/>
    <col min="1037" max="1280" width="9" style="406"/>
    <col min="1281" max="1281" width="14" style="406" bestFit="1" customWidth="1"/>
    <col min="1282" max="1286" width="15.5" style="406" bestFit="1" customWidth="1"/>
    <col min="1287" max="1287" width="17.375" style="406" bestFit="1" customWidth="1"/>
    <col min="1288" max="1288" width="6.75" style="406" customWidth="1"/>
    <col min="1289" max="1289" width="6" style="406" customWidth="1"/>
    <col min="1290" max="1290" width="6.5" style="406" customWidth="1"/>
    <col min="1291" max="1291" width="6.625" style="406" customWidth="1"/>
    <col min="1292" max="1292" width="6.25" style="406" customWidth="1"/>
    <col min="1293" max="1536" width="9" style="406"/>
    <col min="1537" max="1537" width="14" style="406" bestFit="1" customWidth="1"/>
    <col min="1538" max="1542" width="15.5" style="406" bestFit="1" customWidth="1"/>
    <col min="1543" max="1543" width="17.375" style="406" bestFit="1" customWidth="1"/>
    <col min="1544" max="1544" width="6.75" style="406" customWidth="1"/>
    <col min="1545" max="1545" width="6" style="406" customWidth="1"/>
    <col min="1546" max="1546" width="6.5" style="406" customWidth="1"/>
    <col min="1547" max="1547" width="6.625" style="406" customWidth="1"/>
    <col min="1548" max="1548" width="6.25" style="406" customWidth="1"/>
    <col min="1549" max="1792" width="9" style="406"/>
    <col min="1793" max="1793" width="14" style="406" bestFit="1" customWidth="1"/>
    <col min="1794" max="1798" width="15.5" style="406" bestFit="1" customWidth="1"/>
    <col min="1799" max="1799" width="17.375" style="406" bestFit="1" customWidth="1"/>
    <col min="1800" max="1800" width="6.75" style="406" customWidth="1"/>
    <col min="1801" max="1801" width="6" style="406" customWidth="1"/>
    <col min="1802" max="1802" width="6.5" style="406" customWidth="1"/>
    <col min="1803" max="1803" width="6.625" style="406" customWidth="1"/>
    <col min="1804" max="1804" width="6.25" style="406" customWidth="1"/>
    <col min="1805" max="2048" width="9" style="406"/>
    <col min="2049" max="2049" width="14" style="406" bestFit="1" customWidth="1"/>
    <col min="2050" max="2054" width="15.5" style="406" bestFit="1" customWidth="1"/>
    <col min="2055" max="2055" width="17.375" style="406" bestFit="1" customWidth="1"/>
    <col min="2056" max="2056" width="6.75" style="406" customWidth="1"/>
    <col min="2057" max="2057" width="6" style="406" customWidth="1"/>
    <col min="2058" max="2058" width="6.5" style="406" customWidth="1"/>
    <col min="2059" max="2059" width="6.625" style="406" customWidth="1"/>
    <col min="2060" max="2060" width="6.25" style="406" customWidth="1"/>
    <col min="2061" max="2304" width="9" style="406"/>
    <col min="2305" max="2305" width="14" style="406" bestFit="1" customWidth="1"/>
    <col min="2306" max="2310" width="15.5" style="406" bestFit="1" customWidth="1"/>
    <col min="2311" max="2311" width="17.375" style="406" bestFit="1" customWidth="1"/>
    <col min="2312" max="2312" width="6.75" style="406" customWidth="1"/>
    <col min="2313" max="2313" width="6" style="406" customWidth="1"/>
    <col min="2314" max="2314" width="6.5" style="406" customWidth="1"/>
    <col min="2315" max="2315" width="6.625" style="406" customWidth="1"/>
    <col min="2316" max="2316" width="6.25" style="406" customWidth="1"/>
    <col min="2317" max="2560" width="9" style="406"/>
    <col min="2561" max="2561" width="14" style="406" bestFit="1" customWidth="1"/>
    <col min="2562" max="2566" width="15.5" style="406" bestFit="1" customWidth="1"/>
    <col min="2567" max="2567" width="17.375" style="406" bestFit="1" customWidth="1"/>
    <col min="2568" max="2568" width="6.75" style="406" customWidth="1"/>
    <col min="2569" max="2569" width="6" style="406" customWidth="1"/>
    <col min="2570" max="2570" width="6.5" style="406" customWidth="1"/>
    <col min="2571" max="2571" width="6.625" style="406" customWidth="1"/>
    <col min="2572" max="2572" width="6.25" style="406" customWidth="1"/>
    <col min="2573" max="2816" width="9" style="406"/>
    <col min="2817" max="2817" width="14" style="406" bestFit="1" customWidth="1"/>
    <col min="2818" max="2822" width="15.5" style="406" bestFit="1" customWidth="1"/>
    <col min="2823" max="2823" width="17.375" style="406" bestFit="1" customWidth="1"/>
    <col min="2824" max="2824" width="6.75" style="406" customWidth="1"/>
    <col min="2825" max="2825" width="6" style="406" customWidth="1"/>
    <col min="2826" max="2826" width="6.5" style="406" customWidth="1"/>
    <col min="2827" max="2827" width="6.625" style="406" customWidth="1"/>
    <col min="2828" max="2828" width="6.25" style="406" customWidth="1"/>
    <col min="2829" max="3072" width="9" style="406"/>
    <col min="3073" max="3073" width="14" style="406" bestFit="1" customWidth="1"/>
    <col min="3074" max="3078" width="15.5" style="406" bestFit="1" customWidth="1"/>
    <col min="3079" max="3079" width="17.375" style="406" bestFit="1" customWidth="1"/>
    <col min="3080" max="3080" width="6.75" style="406" customWidth="1"/>
    <col min="3081" max="3081" width="6" style="406" customWidth="1"/>
    <col min="3082" max="3082" width="6.5" style="406" customWidth="1"/>
    <col min="3083" max="3083" width="6.625" style="406" customWidth="1"/>
    <col min="3084" max="3084" width="6.25" style="406" customWidth="1"/>
    <col min="3085" max="3328" width="9" style="406"/>
    <col min="3329" max="3329" width="14" style="406" bestFit="1" customWidth="1"/>
    <col min="3330" max="3334" width="15.5" style="406" bestFit="1" customWidth="1"/>
    <col min="3335" max="3335" width="17.375" style="406" bestFit="1" customWidth="1"/>
    <col min="3336" max="3336" width="6.75" style="406" customWidth="1"/>
    <col min="3337" max="3337" width="6" style="406" customWidth="1"/>
    <col min="3338" max="3338" width="6.5" style="406" customWidth="1"/>
    <col min="3339" max="3339" width="6.625" style="406" customWidth="1"/>
    <col min="3340" max="3340" width="6.25" style="406" customWidth="1"/>
    <col min="3341" max="3584" width="9" style="406"/>
    <col min="3585" max="3585" width="14" style="406" bestFit="1" customWidth="1"/>
    <col min="3586" max="3590" width="15.5" style="406" bestFit="1" customWidth="1"/>
    <col min="3591" max="3591" width="17.375" style="406" bestFit="1" customWidth="1"/>
    <col min="3592" max="3592" width="6.75" style="406" customWidth="1"/>
    <col min="3593" max="3593" width="6" style="406" customWidth="1"/>
    <col min="3594" max="3594" width="6.5" style="406" customWidth="1"/>
    <col min="3595" max="3595" width="6.625" style="406" customWidth="1"/>
    <col min="3596" max="3596" width="6.25" style="406" customWidth="1"/>
    <col min="3597" max="3840" width="9" style="406"/>
    <col min="3841" max="3841" width="14" style="406" bestFit="1" customWidth="1"/>
    <col min="3842" max="3846" width="15.5" style="406" bestFit="1" customWidth="1"/>
    <col min="3847" max="3847" width="17.375" style="406" bestFit="1" customWidth="1"/>
    <col min="3848" max="3848" width="6.75" style="406" customWidth="1"/>
    <col min="3849" max="3849" width="6" style="406" customWidth="1"/>
    <col min="3850" max="3850" width="6.5" style="406" customWidth="1"/>
    <col min="3851" max="3851" width="6.625" style="406" customWidth="1"/>
    <col min="3852" max="3852" width="6.25" style="406" customWidth="1"/>
    <col min="3853" max="4096" width="9" style="406"/>
    <col min="4097" max="4097" width="14" style="406" bestFit="1" customWidth="1"/>
    <col min="4098" max="4102" width="15.5" style="406" bestFit="1" customWidth="1"/>
    <col min="4103" max="4103" width="17.375" style="406" bestFit="1" customWidth="1"/>
    <col min="4104" max="4104" width="6.75" style="406" customWidth="1"/>
    <col min="4105" max="4105" width="6" style="406" customWidth="1"/>
    <col min="4106" max="4106" width="6.5" style="406" customWidth="1"/>
    <col min="4107" max="4107" width="6.625" style="406" customWidth="1"/>
    <col min="4108" max="4108" width="6.25" style="406" customWidth="1"/>
    <col min="4109" max="4352" width="9" style="406"/>
    <col min="4353" max="4353" width="14" style="406" bestFit="1" customWidth="1"/>
    <col min="4354" max="4358" width="15.5" style="406" bestFit="1" customWidth="1"/>
    <col min="4359" max="4359" width="17.375" style="406" bestFit="1" customWidth="1"/>
    <col min="4360" max="4360" width="6.75" style="406" customWidth="1"/>
    <col min="4361" max="4361" width="6" style="406" customWidth="1"/>
    <col min="4362" max="4362" width="6.5" style="406" customWidth="1"/>
    <col min="4363" max="4363" width="6.625" style="406" customWidth="1"/>
    <col min="4364" max="4364" width="6.25" style="406" customWidth="1"/>
    <col min="4365" max="4608" width="9" style="406"/>
    <col min="4609" max="4609" width="14" style="406" bestFit="1" customWidth="1"/>
    <col min="4610" max="4614" width="15.5" style="406" bestFit="1" customWidth="1"/>
    <col min="4615" max="4615" width="17.375" style="406" bestFit="1" customWidth="1"/>
    <col min="4616" max="4616" width="6.75" style="406" customWidth="1"/>
    <col min="4617" max="4617" width="6" style="406" customWidth="1"/>
    <col min="4618" max="4618" width="6.5" style="406" customWidth="1"/>
    <col min="4619" max="4619" width="6.625" style="406" customWidth="1"/>
    <col min="4620" max="4620" width="6.25" style="406" customWidth="1"/>
    <col min="4621" max="4864" width="9" style="406"/>
    <col min="4865" max="4865" width="14" style="406" bestFit="1" customWidth="1"/>
    <col min="4866" max="4870" width="15.5" style="406" bestFit="1" customWidth="1"/>
    <col min="4871" max="4871" width="17.375" style="406" bestFit="1" customWidth="1"/>
    <col min="4872" max="4872" width="6.75" style="406" customWidth="1"/>
    <col min="4873" max="4873" width="6" style="406" customWidth="1"/>
    <col min="4874" max="4874" width="6.5" style="406" customWidth="1"/>
    <col min="4875" max="4875" width="6.625" style="406" customWidth="1"/>
    <col min="4876" max="4876" width="6.25" style="406" customWidth="1"/>
    <col min="4877" max="5120" width="9" style="406"/>
    <col min="5121" max="5121" width="14" style="406" bestFit="1" customWidth="1"/>
    <col min="5122" max="5126" width="15.5" style="406" bestFit="1" customWidth="1"/>
    <col min="5127" max="5127" width="17.375" style="406" bestFit="1" customWidth="1"/>
    <col min="5128" max="5128" width="6.75" style="406" customWidth="1"/>
    <col min="5129" max="5129" width="6" style="406" customWidth="1"/>
    <col min="5130" max="5130" width="6.5" style="406" customWidth="1"/>
    <col min="5131" max="5131" width="6.625" style="406" customWidth="1"/>
    <col min="5132" max="5132" width="6.25" style="406" customWidth="1"/>
    <col min="5133" max="5376" width="9" style="406"/>
    <col min="5377" max="5377" width="14" style="406" bestFit="1" customWidth="1"/>
    <col min="5378" max="5382" width="15.5" style="406" bestFit="1" customWidth="1"/>
    <col min="5383" max="5383" width="17.375" style="406" bestFit="1" customWidth="1"/>
    <col min="5384" max="5384" width="6.75" style="406" customWidth="1"/>
    <col min="5385" max="5385" width="6" style="406" customWidth="1"/>
    <col min="5386" max="5386" width="6.5" style="406" customWidth="1"/>
    <col min="5387" max="5387" width="6.625" style="406" customWidth="1"/>
    <col min="5388" max="5388" width="6.25" style="406" customWidth="1"/>
    <col min="5389" max="5632" width="9" style="406"/>
    <col min="5633" max="5633" width="14" style="406" bestFit="1" customWidth="1"/>
    <col min="5634" max="5638" width="15.5" style="406" bestFit="1" customWidth="1"/>
    <col min="5639" max="5639" width="17.375" style="406" bestFit="1" customWidth="1"/>
    <col min="5640" max="5640" width="6.75" style="406" customWidth="1"/>
    <col min="5641" max="5641" width="6" style="406" customWidth="1"/>
    <col min="5642" max="5642" width="6.5" style="406" customWidth="1"/>
    <col min="5643" max="5643" width="6.625" style="406" customWidth="1"/>
    <col min="5644" max="5644" width="6.25" style="406" customWidth="1"/>
    <col min="5645" max="5888" width="9" style="406"/>
    <col min="5889" max="5889" width="14" style="406" bestFit="1" customWidth="1"/>
    <col min="5890" max="5894" width="15.5" style="406" bestFit="1" customWidth="1"/>
    <col min="5895" max="5895" width="17.375" style="406" bestFit="1" customWidth="1"/>
    <col min="5896" max="5896" width="6.75" style="406" customWidth="1"/>
    <col min="5897" max="5897" width="6" style="406" customWidth="1"/>
    <col min="5898" max="5898" width="6.5" style="406" customWidth="1"/>
    <col min="5899" max="5899" width="6.625" style="406" customWidth="1"/>
    <col min="5900" max="5900" width="6.25" style="406" customWidth="1"/>
    <col min="5901" max="6144" width="9" style="406"/>
    <col min="6145" max="6145" width="14" style="406" bestFit="1" customWidth="1"/>
    <col min="6146" max="6150" width="15.5" style="406" bestFit="1" customWidth="1"/>
    <col min="6151" max="6151" width="17.375" style="406" bestFit="1" customWidth="1"/>
    <col min="6152" max="6152" width="6.75" style="406" customWidth="1"/>
    <col min="6153" max="6153" width="6" style="406" customWidth="1"/>
    <col min="6154" max="6154" width="6.5" style="406" customWidth="1"/>
    <col min="6155" max="6155" width="6.625" style="406" customWidth="1"/>
    <col min="6156" max="6156" width="6.25" style="406" customWidth="1"/>
    <col min="6157" max="6400" width="9" style="406"/>
    <col min="6401" max="6401" width="14" style="406" bestFit="1" customWidth="1"/>
    <col min="6402" max="6406" width="15.5" style="406" bestFit="1" customWidth="1"/>
    <col min="6407" max="6407" width="17.375" style="406" bestFit="1" customWidth="1"/>
    <col min="6408" max="6408" width="6.75" style="406" customWidth="1"/>
    <col min="6409" max="6409" width="6" style="406" customWidth="1"/>
    <col min="6410" max="6410" width="6.5" style="406" customWidth="1"/>
    <col min="6411" max="6411" width="6.625" style="406" customWidth="1"/>
    <col min="6412" max="6412" width="6.25" style="406" customWidth="1"/>
    <col min="6413" max="6656" width="9" style="406"/>
    <col min="6657" max="6657" width="14" style="406" bestFit="1" customWidth="1"/>
    <col min="6658" max="6662" width="15.5" style="406" bestFit="1" customWidth="1"/>
    <col min="6663" max="6663" width="17.375" style="406" bestFit="1" customWidth="1"/>
    <col min="6664" max="6664" width="6.75" style="406" customWidth="1"/>
    <col min="6665" max="6665" width="6" style="406" customWidth="1"/>
    <col min="6666" max="6666" width="6.5" style="406" customWidth="1"/>
    <col min="6667" max="6667" width="6.625" style="406" customWidth="1"/>
    <col min="6668" max="6668" width="6.25" style="406" customWidth="1"/>
    <col min="6669" max="6912" width="9" style="406"/>
    <col min="6913" max="6913" width="14" style="406" bestFit="1" customWidth="1"/>
    <col min="6914" max="6918" width="15.5" style="406" bestFit="1" customWidth="1"/>
    <col min="6919" max="6919" width="17.375" style="406" bestFit="1" customWidth="1"/>
    <col min="6920" max="6920" width="6.75" style="406" customWidth="1"/>
    <col min="6921" max="6921" width="6" style="406" customWidth="1"/>
    <col min="6922" max="6922" width="6.5" style="406" customWidth="1"/>
    <col min="6923" max="6923" width="6.625" style="406" customWidth="1"/>
    <col min="6924" max="6924" width="6.25" style="406" customWidth="1"/>
    <col min="6925" max="7168" width="9" style="406"/>
    <col min="7169" max="7169" width="14" style="406" bestFit="1" customWidth="1"/>
    <col min="7170" max="7174" width="15.5" style="406" bestFit="1" customWidth="1"/>
    <col min="7175" max="7175" width="17.375" style="406" bestFit="1" customWidth="1"/>
    <col min="7176" max="7176" width="6.75" style="406" customWidth="1"/>
    <col min="7177" max="7177" width="6" style="406" customWidth="1"/>
    <col min="7178" max="7178" width="6.5" style="406" customWidth="1"/>
    <col min="7179" max="7179" width="6.625" style="406" customWidth="1"/>
    <col min="7180" max="7180" width="6.25" style="406" customWidth="1"/>
    <col min="7181" max="7424" width="9" style="406"/>
    <col min="7425" max="7425" width="14" style="406" bestFit="1" customWidth="1"/>
    <col min="7426" max="7430" width="15.5" style="406" bestFit="1" customWidth="1"/>
    <col min="7431" max="7431" width="17.375" style="406" bestFit="1" customWidth="1"/>
    <col min="7432" max="7432" width="6.75" style="406" customWidth="1"/>
    <col min="7433" max="7433" width="6" style="406" customWidth="1"/>
    <col min="7434" max="7434" width="6.5" style="406" customWidth="1"/>
    <col min="7435" max="7435" width="6.625" style="406" customWidth="1"/>
    <col min="7436" max="7436" width="6.25" style="406" customWidth="1"/>
    <col min="7437" max="7680" width="9" style="406"/>
    <col min="7681" max="7681" width="14" style="406" bestFit="1" customWidth="1"/>
    <col min="7682" max="7686" width="15.5" style="406" bestFit="1" customWidth="1"/>
    <col min="7687" max="7687" width="17.375" style="406" bestFit="1" customWidth="1"/>
    <col min="7688" max="7688" width="6.75" style="406" customWidth="1"/>
    <col min="7689" max="7689" width="6" style="406" customWidth="1"/>
    <col min="7690" max="7690" width="6.5" style="406" customWidth="1"/>
    <col min="7691" max="7691" width="6.625" style="406" customWidth="1"/>
    <col min="7692" max="7692" width="6.25" style="406" customWidth="1"/>
    <col min="7693" max="7936" width="9" style="406"/>
    <col min="7937" max="7937" width="14" style="406" bestFit="1" customWidth="1"/>
    <col min="7938" max="7942" width="15.5" style="406" bestFit="1" customWidth="1"/>
    <col min="7943" max="7943" width="17.375" style="406" bestFit="1" customWidth="1"/>
    <col min="7944" max="7944" width="6.75" style="406" customWidth="1"/>
    <col min="7945" max="7945" width="6" style="406" customWidth="1"/>
    <col min="7946" max="7946" width="6.5" style="406" customWidth="1"/>
    <col min="7947" max="7947" width="6.625" style="406" customWidth="1"/>
    <col min="7948" max="7948" width="6.25" style="406" customWidth="1"/>
    <col min="7949" max="8192" width="9" style="406"/>
    <col min="8193" max="8193" width="14" style="406" bestFit="1" customWidth="1"/>
    <col min="8194" max="8198" width="15.5" style="406" bestFit="1" customWidth="1"/>
    <col min="8199" max="8199" width="17.375" style="406" bestFit="1" customWidth="1"/>
    <col min="8200" max="8200" width="6.75" style="406" customWidth="1"/>
    <col min="8201" max="8201" width="6" style="406" customWidth="1"/>
    <col min="8202" max="8202" width="6.5" style="406" customWidth="1"/>
    <col min="8203" max="8203" width="6.625" style="406" customWidth="1"/>
    <col min="8204" max="8204" width="6.25" style="406" customWidth="1"/>
    <col min="8205" max="8448" width="9" style="406"/>
    <col min="8449" max="8449" width="14" style="406" bestFit="1" customWidth="1"/>
    <col min="8450" max="8454" width="15.5" style="406" bestFit="1" customWidth="1"/>
    <col min="8455" max="8455" width="17.375" style="406" bestFit="1" customWidth="1"/>
    <col min="8456" max="8456" width="6.75" style="406" customWidth="1"/>
    <col min="8457" max="8457" width="6" style="406" customWidth="1"/>
    <col min="8458" max="8458" width="6.5" style="406" customWidth="1"/>
    <col min="8459" max="8459" width="6.625" style="406" customWidth="1"/>
    <col min="8460" max="8460" width="6.25" style="406" customWidth="1"/>
    <col min="8461" max="8704" width="9" style="406"/>
    <col min="8705" max="8705" width="14" style="406" bestFit="1" customWidth="1"/>
    <col min="8706" max="8710" width="15.5" style="406" bestFit="1" customWidth="1"/>
    <col min="8711" max="8711" width="17.375" style="406" bestFit="1" customWidth="1"/>
    <col min="8712" max="8712" width="6.75" style="406" customWidth="1"/>
    <col min="8713" max="8713" width="6" style="406" customWidth="1"/>
    <col min="8714" max="8714" width="6.5" style="406" customWidth="1"/>
    <col min="8715" max="8715" width="6.625" style="406" customWidth="1"/>
    <col min="8716" max="8716" width="6.25" style="406" customWidth="1"/>
    <col min="8717" max="8960" width="9" style="406"/>
    <col min="8961" max="8961" width="14" style="406" bestFit="1" customWidth="1"/>
    <col min="8962" max="8966" width="15.5" style="406" bestFit="1" customWidth="1"/>
    <col min="8967" max="8967" width="17.375" style="406" bestFit="1" customWidth="1"/>
    <col min="8968" max="8968" width="6.75" style="406" customWidth="1"/>
    <col min="8969" max="8969" width="6" style="406" customWidth="1"/>
    <col min="8970" max="8970" width="6.5" style="406" customWidth="1"/>
    <col min="8971" max="8971" width="6.625" style="406" customWidth="1"/>
    <col min="8972" max="8972" width="6.25" style="406" customWidth="1"/>
    <col min="8973" max="9216" width="9" style="406"/>
    <col min="9217" max="9217" width="14" style="406" bestFit="1" customWidth="1"/>
    <col min="9218" max="9222" width="15.5" style="406" bestFit="1" customWidth="1"/>
    <col min="9223" max="9223" width="17.375" style="406" bestFit="1" customWidth="1"/>
    <col min="9224" max="9224" width="6.75" style="406" customWidth="1"/>
    <col min="9225" max="9225" width="6" style="406" customWidth="1"/>
    <col min="9226" max="9226" width="6.5" style="406" customWidth="1"/>
    <col min="9227" max="9227" width="6.625" style="406" customWidth="1"/>
    <col min="9228" max="9228" width="6.25" style="406" customWidth="1"/>
    <col min="9229" max="9472" width="9" style="406"/>
    <col min="9473" max="9473" width="14" style="406" bestFit="1" customWidth="1"/>
    <col min="9474" max="9478" width="15.5" style="406" bestFit="1" customWidth="1"/>
    <col min="9479" max="9479" width="17.375" style="406" bestFit="1" customWidth="1"/>
    <col min="9480" max="9480" width="6.75" style="406" customWidth="1"/>
    <col min="9481" max="9481" width="6" style="406" customWidth="1"/>
    <col min="9482" max="9482" width="6.5" style="406" customWidth="1"/>
    <col min="9483" max="9483" width="6.625" style="406" customWidth="1"/>
    <col min="9484" max="9484" width="6.25" style="406" customWidth="1"/>
    <col min="9485" max="9728" width="9" style="406"/>
    <col min="9729" max="9729" width="14" style="406" bestFit="1" customWidth="1"/>
    <col min="9730" max="9734" width="15.5" style="406" bestFit="1" customWidth="1"/>
    <col min="9735" max="9735" width="17.375" style="406" bestFit="1" customWidth="1"/>
    <col min="9736" max="9736" width="6.75" style="406" customWidth="1"/>
    <col min="9737" max="9737" width="6" style="406" customWidth="1"/>
    <col min="9738" max="9738" width="6.5" style="406" customWidth="1"/>
    <col min="9739" max="9739" width="6.625" style="406" customWidth="1"/>
    <col min="9740" max="9740" width="6.25" style="406" customWidth="1"/>
    <col min="9741" max="9984" width="9" style="406"/>
    <col min="9985" max="9985" width="14" style="406" bestFit="1" customWidth="1"/>
    <col min="9986" max="9990" width="15.5" style="406" bestFit="1" customWidth="1"/>
    <col min="9991" max="9991" width="17.375" style="406" bestFit="1" customWidth="1"/>
    <col min="9992" max="9992" width="6.75" style="406" customWidth="1"/>
    <col min="9993" max="9993" width="6" style="406" customWidth="1"/>
    <col min="9994" max="9994" width="6.5" style="406" customWidth="1"/>
    <col min="9995" max="9995" width="6.625" style="406" customWidth="1"/>
    <col min="9996" max="9996" width="6.25" style="406" customWidth="1"/>
    <col min="9997" max="10240" width="9" style="406"/>
    <col min="10241" max="10241" width="14" style="406" bestFit="1" customWidth="1"/>
    <col min="10242" max="10246" width="15.5" style="406" bestFit="1" customWidth="1"/>
    <col min="10247" max="10247" width="17.375" style="406" bestFit="1" customWidth="1"/>
    <col min="10248" max="10248" width="6.75" style="406" customWidth="1"/>
    <col min="10249" max="10249" width="6" style="406" customWidth="1"/>
    <col min="10250" max="10250" width="6.5" style="406" customWidth="1"/>
    <col min="10251" max="10251" width="6.625" style="406" customWidth="1"/>
    <col min="10252" max="10252" width="6.25" style="406" customWidth="1"/>
    <col min="10253" max="10496" width="9" style="406"/>
    <col min="10497" max="10497" width="14" style="406" bestFit="1" customWidth="1"/>
    <col min="10498" max="10502" width="15.5" style="406" bestFit="1" customWidth="1"/>
    <col min="10503" max="10503" width="17.375" style="406" bestFit="1" customWidth="1"/>
    <col min="10504" max="10504" width="6.75" style="406" customWidth="1"/>
    <col min="10505" max="10505" width="6" style="406" customWidth="1"/>
    <col min="10506" max="10506" width="6.5" style="406" customWidth="1"/>
    <col min="10507" max="10507" width="6.625" style="406" customWidth="1"/>
    <col min="10508" max="10508" width="6.25" style="406" customWidth="1"/>
    <col min="10509" max="10752" width="9" style="406"/>
    <col min="10753" max="10753" width="14" style="406" bestFit="1" customWidth="1"/>
    <col min="10754" max="10758" width="15.5" style="406" bestFit="1" customWidth="1"/>
    <col min="10759" max="10759" width="17.375" style="406" bestFit="1" customWidth="1"/>
    <col min="10760" max="10760" width="6.75" style="406" customWidth="1"/>
    <col min="10761" max="10761" width="6" style="406" customWidth="1"/>
    <col min="10762" max="10762" width="6.5" style="406" customWidth="1"/>
    <col min="10763" max="10763" width="6.625" style="406" customWidth="1"/>
    <col min="10764" max="10764" width="6.25" style="406" customWidth="1"/>
    <col min="10765" max="11008" width="9" style="406"/>
    <col min="11009" max="11009" width="14" style="406" bestFit="1" customWidth="1"/>
    <col min="11010" max="11014" width="15.5" style="406" bestFit="1" customWidth="1"/>
    <col min="11015" max="11015" width="17.375" style="406" bestFit="1" customWidth="1"/>
    <col min="11016" max="11016" width="6.75" style="406" customWidth="1"/>
    <col min="11017" max="11017" width="6" style="406" customWidth="1"/>
    <col min="11018" max="11018" width="6.5" style="406" customWidth="1"/>
    <col min="11019" max="11019" width="6.625" style="406" customWidth="1"/>
    <col min="11020" max="11020" width="6.25" style="406" customWidth="1"/>
    <col min="11021" max="11264" width="9" style="406"/>
    <col min="11265" max="11265" width="14" style="406" bestFit="1" customWidth="1"/>
    <col min="11266" max="11270" width="15.5" style="406" bestFit="1" customWidth="1"/>
    <col min="11271" max="11271" width="17.375" style="406" bestFit="1" customWidth="1"/>
    <col min="11272" max="11272" width="6.75" style="406" customWidth="1"/>
    <col min="11273" max="11273" width="6" style="406" customWidth="1"/>
    <col min="11274" max="11274" width="6.5" style="406" customWidth="1"/>
    <col min="11275" max="11275" width="6.625" style="406" customWidth="1"/>
    <col min="11276" max="11276" width="6.25" style="406" customWidth="1"/>
    <col min="11277" max="11520" width="9" style="406"/>
    <col min="11521" max="11521" width="14" style="406" bestFit="1" customWidth="1"/>
    <col min="11522" max="11526" width="15.5" style="406" bestFit="1" customWidth="1"/>
    <col min="11527" max="11527" width="17.375" style="406" bestFit="1" customWidth="1"/>
    <col min="11528" max="11528" width="6.75" style="406" customWidth="1"/>
    <col min="11529" max="11529" width="6" style="406" customWidth="1"/>
    <col min="11530" max="11530" width="6.5" style="406" customWidth="1"/>
    <col min="11531" max="11531" width="6.625" style="406" customWidth="1"/>
    <col min="11532" max="11532" width="6.25" style="406" customWidth="1"/>
    <col min="11533" max="11776" width="9" style="406"/>
    <col min="11777" max="11777" width="14" style="406" bestFit="1" customWidth="1"/>
    <col min="11778" max="11782" width="15.5" style="406" bestFit="1" customWidth="1"/>
    <col min="11783" max="11783" width="17.375" style="406" bestFit="1" customWidth="1"/>
    <col min="11784" max="11784" width="6.75" style="406" customWidth="1"/>
    <col min="11785" max="11785" width="6" style="406" customWidth="1"/>
    <col min="11786" max="11786" width="6.5" style="406" customWidth="1"/>
    <col min="11787" max="11787" width="6.625" style="406" customWidth="1"/>
    <col min="11788" max="11788" width="6.25" style="406" customWidth="1"/>
    <col min="11789" max="12032" width="9" style="406"/>
    <col min="12033" max="12033" width="14" style="406" bestFit="1" customWidth="1"/>
    <col min="12034" max="12038" width="15.5" style="406" bestFit="1" customWidth="1"/>
    <col min="12039" max="12039" width="17.375" style="406" bestFit="1" customWidth="1"/>
    <col min="12040" max="12040" width="6.75" style="406" customWidth="1"/>
    <col min="12041" max="12041" width="6" style="406" customWidth="1"/>
    <col min="12042" max="12042" width="6.5" style="406" customWidth="1"/>
    <col min="12043" max="12043" width="6.625" style="406" customWidth="1"/>
    <col min="12044" max="12044" width="6.25" style="406" customWidth="1"/>
    <col min="12045" max="12288" width="9" style="406"/>
    <col min="12289" max="12289" width="14" style="406" bestFit="1" customWidth="1"/>
    <col min="12290" max="12294" width="15.5" style="406" bestFit="1" customWidth="1"/>
    <col min="12295" max="12295" width="17.375" style="406" bestFit="1" customWidth="1"/>
    <col min="12296" max="12296" width="6.75" style="406" customWidth="1"/>
    <col min="12297" max="12297" width="6" style="406" customWidth="1"/>
    <col min="12298" max="12298" width="6.5" style="406" customWidth="1"/>
    <col min="12299" max="12299" width="6.625" style="406" customWidth="1"/>
    <col min="12300" max="12300" width="6.25" style="406" customWidth="1"/>
    <col min="12301" max="12544" width="9" style="406"/>
    <col min="12545" max="12545" width="14" style="406" bestFit="1" customWidth="1"/>
    <col min="12546" max="12550" width="15.5" style="406" bestFit="1" customWidth="1"/>
    <col min="12551" max="12551" width="17.375" style="406" bestFit="1" customWidth="1"/>
    <col min="12552" max="12552" width="6.75" style="406" customWidth="1"/>
    <col min="12553" max="12553" width="6" style="406" customWidth="1"/>
    <col min="12554" max="12554" width="6.5" style="406" customWidth="1"/>
    <col min="12555" max="12555" width="6.625" style="406" customWidth="1"/>
    <col min="12556" max="12556" width="6.25" style="406" customWidth="1"/>
    <col min="12557" max="12800" width="9" style="406"/>
    <col min="12801" max="12801" width="14" style="406" bestFit="1" customWidth="1"/>
    <col min="12802" max="12806" width="15.5" style="406" bestFit="1" customWidth="1"/>
    <col min="12807" max="12807" width="17.375" style="406" bestFit="1" customWidth="1"/>
    <col min="12808" max="12808" width="6.75" style="406" customWidth="1"/>
    <col min="12809" max="12809" width="6" style="406" customWidth="1"/>
    <col min="12810" max="12810" width="6.5" style="406" customWidth="1"/>
    <col min="12811" max="12811" width="6.625" style="406" customWidth="1"/>
    <col min="12812" max="12812" width="6.25" style="406" customWidth="1"/>
    <col min="12813" max="13056" width="9" style="406"/>
    <col min="13057" max="13057" width="14" style="406" bestFit="1" customWidth="1"/>
    <col min="13058" max="13062" width="15.5" style="406" bestFit="1" customWidth="1"/>
    <col min="13063" max="13063" width="17.375" style="406" bestFit="1" customWidth="1"/>
    <col min="13064" max="13064" width="6.75" style="406" customWidth="1"/>
    <col min="13065" max="13065" width="6" style="406" customWidth="1"/>
    <col min="13066" max="13066" width="6.5" style="406" customWidth="1"/>
    <col min="13067" max="13067" width="6.625" style="406" customWidth="1"/>
    <col min="13068" max="13068" width="6.25" style="406" customWidth="1"/>
    <col min="13069" max="13312" width="9" style="406"/>
    <col min="13313" max="13313" width="14" style="406" bestFit="1" customWidth="1"/>
    <col min="13314" max="13318" width="15.5" style="406" bestFit="1" customWidth="1"/>
    <col min="13319" max="13319" width="17.375" style="406" bestFit="1" customWidth="1"/>
    <col min="13320" max="13320" width="6.75" style="406" customWidth="1"/>
    <col min="13321" max="13321" width="6" style="406" customWidth="1"/>
    <col min="13322" max="13322" width="6.5" style="406" customWidth="1"/>
    <col min="13323" max="13323" width="6.625" style="406" customWidth="1"/>
    <col min="13324" max="13324" width="6.25" style="406" customWidth="1"/>
    <col min="13325" max="13568" width="9" style="406"/>
    <col min="13569" max="13569" width="14" style="406" bestFit="1" customWidth="1"/>
    <col min="13570" max="13574" width="15.5" style="406" bestFit="1" customWidth="1"/>
    <col min="13575" max="13575" width="17.375" style="406" bestFit="1" customWidth="1"/>
    <col min="13576" max="13576" width="6.75" style="406" customWidth="1"/>
    <col min="13577" max="13577" width="6" style="406" customWidth="1"/>
    <col min="13578" max="13578" width="6.5" style="406" customWidth="1"/>
    <col min="13579" max="13579" width="6.625" style="406" customWidth="1"/>
    <col min="13580" max="13580" width="6.25" style="406" customWidth="1"/>
    <col min="13581" max="13824" width="9" style="406"/>
    <col min="13825" max="13825" width="14" style="406" bestFit="1" customWidth="1"/>
    <col min="13826" max="13830" width="15.5" style="406" bestFit="1" customWidth="1"/>
    <col min="13831" max="13831" width="17.375" style="406" bestFit="1" customWidth="1"/>
    <col min="13832" max="13832" width="6.75" style="406" customWidth="1"/>
    <col min="13833" max="13833" width="6" style="406" customWidth="1"/>
    <col min="13834" max="13834" width="6.5" style="406" customWidth="1"/>
    <col min="13835" max="13835" width="6.625" style="406" customWidth="1"/>
    <col min="13836" max="13836" width="6.25" style="406" customWidth="1"/>
    <col min="13837" max="14080" width="9" style="406"/>
    <col min="14081" max="14081" width="14" style="406" bestFit="1" customWidth="1"/>
    <col min="14082" max="14086" width="15.5" style="406" bestFit="1" customWidth="1"/>
    <col min="14087" max="14087" width="17.375" style="406" bestFit="1" customWidth="1"/>
    <col min="14088" max="14088" width="6.75" style="406" customWidth="1"/>
    <col min="14089" max="14089" width="6" style="406" customWidth="1"/>
    <col min="14090" max="14090" width="6.5" style="406" customWidth="1"/>
    <col min="14091" max="14091" width="6.625" style="406" customWidth="1"/>
    <col min="14092" max="14092" width="6.25" style="406" customWidth="1"/>
    <col min="14093" max="14336" width="9" style="406"/>
    <col min="14337" max="14337" width="14" style="406" bestFit="1" customWidth="1"/>
    <col min="14338" max="14342" width="15.5" style="406" bestFit="1" customWidth="1"/>
    <col min="14343" max="14343" width="17.375" style="406" bestFit="1" customWidth="1"/>
    <col min="14344" max="14344" width="6.75" style="406" customWidth="1"/>
    <col min="14345" max="14345" width="6" style="406" customWidth="1"/>
    <col min="14346" max="14346" width="6.5" style="406" customWidth="1"/>
    <col min="14347" max="14347" width="6.625" style="406" customWidth="1"/>
    <col min="14348" max="14348" width="6.25" style="406" customWidth="1"/>
    <col min="14349" max="14592" width="9" style="406"/>
    <col min="14593" max="14593" width="14" style="406" bestFit="1" customWidth="1"/>
    <col min="14594" max="14598" width="15.5" style="406" bestFit="1" customWidth="1"/>
    <col min="14599" max="14599" width="17.375" style="406" bestFit="1" customWidth="1"/>
    <col min="14600" max="14600" width="6.75" style="406" customWidth="1"/>
    <col min="14601" max="14601" width="6" style="406" customWidth="1"/>
    <col min="14602" max="14602" width="6.5" style="406" customWidth="1"/>
    <col min="14603" max="14603" width="6.625" style="406" customWidth="1"/>
    <col min="14604" max="14604" width="6.25" style="406" customWidth="1"/>
    <col min="14605" max="14848" width="9" style="406"/>
    <col min="14849" max="14849" width="14" style="406" bestFit="1" customWidth="1"/>
    <col min="14850" max="14854" width="15.5" style="406" bestFit="1" customWidth="1"/>
    <col min="14855" max="14855" width="17.375" style="406" bestFit="1" customWidth="1"/>
    <col min="14856" max="14856" width="6.75" style="406" customWidth="1"/>
    <col min="14857" max="14857" width="6" style="406" customWidth="1"/>
    <col min="14858" max="14858" width="6.5" style="406" customWidth="1"/>
    <col min="14859" max="14859" width="6.625" style="406" customWidth="1"/>
    <col min="14860" max="14860" width="6.25" style="406" customWidth="1"/>
    <col min="14861" max="15104" width="9" style="406"/>
    <col min="15105" max="15105" width="14" style="406" bestFit="1" customWidth="1"/>
    <col min="15106" max="15110" width="15.5" style="406" bestFit="1" customWidth="1"/>
    <col min="15111" max="15111" width="17.375" style="406" bestFit="1" customWidth="1"/>
    <col min="15112" max="15112" width="6.75" style="406" customWidth="1"/>
    <col min="15113" max="15113" width="6" style="406" customWidth="1"/>
    <col min="15114" max="15114" width="6.5" style="406" customWidth="1"/>
    <col min="15115" max="15115" width="6.625" style="406" customWidth="1"/>
    <col min="15116" max="15116" width="6.25" style="406" customWidth="1"/>
    <col min="15117" max="15360" width="9" style="406"/>
    <col min="15361" max="15361" width="14" style="406" bestFit="1" customWidth="1"/>
    <col min="15362" max="15366" width="15.5" style="406" bestFit="1" customWidth="1"/>
    <col min="15367" max="15367" width="17.375" style="406" bestFit="1" customWidth="1"/>
    <col min="15368" max="15368" width="6.75" style="406" customWidth="1"/>
    <col min="15369" max="15369" width="6" style="406" customWidth="1"/>
    <col min="15370" max="15370" width="6.5" style="406" customWidth="1"/>
    <col min="15371" max="15371" width="6.625" style="406" customWidth="1"/>
    <col min="15372" max="15372" width="6.25" style="406" customWidth="1"/>
    <col min="15373" max="15616" width="9" style="406"/>
    <col min="15617" max="15617" width="14" style="406" bestFit="1" customWidth="1"/>
    <col min="15618" max="15622" width="15.5" style="406" bestFit="1" customWidth="1"/>
    <col min="15623" max="15623" width="17.375" style="406" bestFit="1" customWidth="1"/>
    <col min="15624" max="15624" width="6.75" style="406" customWidth="1"/>
    <col min="15625" max="15625" width="6" style="406" customWidth="1"/>
    <col min="15626" max="15626" width="6.5" style="406" customWidth="1"/>
    <col min="15627" max="15627" width="6.625" style="406" customWidth="1"/>
    <col min="15628" max="15628" width="6.25" style="406" customWidth="1"/>
    <col min="15629" max="15872" width="9" style="406"/>
    <col min="15873" max="15873" width="14" style="406" bestFit="1" customWidth="1"/>
    <col min="15874" max="15878" width="15.5" style="406" bestFit="1" customWidth="1"/>
    <col min="15879" max="15879" width="17.375" style="406" bestFit="1" customWidth="1"/>
    <col min="15880" max="15880" width="6.75" style="406" customWidth="1"/>
    <col min="15881" max="15881" width="6" style="406" customWidth="1"/>
    <col min="15882" max="15882" width="6.5" style="406" customWidth="1"/>
    <col min="15883" max="15883" width="6.625" style="406" customWidth="1"/>
    <col min="15884" max="15884" width="6.25" style="406" customWidth="1"/>
    <col min="15885" max="16128" width="9" style="406"/>
    <col min="16129" max="16129" width="14" style="406" bestFit="1" customWidth="1"/>
    <col min="16130" max="16134" width="15.5" style="406" bestFit="1" customWidth="1"/>
    <col min="16135" max="16135" width="17.375" style="406" bestFit="1" customWidth="1"/>
    <col min="16136" max="16136" width="6.75" style="406" customWidth="1"/>
    <col min="16137" max="16137" width="6" style="406" customWidth="1"/>
    <col min="16138" max="16138" width="6.5" style="406" customWidth="1"/>
    <col min="16139" max="16139" width="6.625" style="406" customWidth="1"/>
    <col min="16140" max="16140" width="6.25" style="406" customWidth="1"/>
    <col min="16141" max="16384" width="9" style="406"/>
  </cols>
  <sheetData>
    <row r="1" spans="1:7" ht="10.5" customHeight="1"/>
    <row r="2" spans="1:7" ht="20.100000000000001" customHeight="1">
      <c r="A2" s="638" t="s">
        <v>1776</v>
      </c>
      <c r="B2" s="645">
        <v>15000000</v>
      </c>
      <c r="C2" s="440"/>
      <c r="D2" s="440"/>
      <c r="E2" s="440"/>
      <c r="F2" s="440"/>
      <c r="G2" s="440"/>
    </row>
    <row r="3" spans="1:7" ht="20.100000000000001" customHeight="1">
      <c r="A3" s="638" t="s">
        <v>1777</v>
      </c>
      <c r="B3" s="646">
        <v>9.5000000000000001E-2</v>
      </c>
      <c r="C3" s="440"/>
      <c r="D3" s="440"/>
      <c r="E3" s="440"/>
      <c r="F3" s="440"/>
      <c r="G3" s="440"/>
    </row>
    <row r="4" spans="1:7" ht="20.100000000000001" customHeight="1">
      <c r="A4" s="638" t="s">
        <v>1778</v>
      </c>
      <c r="B4" s="647">
        <v>36</v>
      </c>
      <c r="C4" s="440"/>
      <c r="D4" s="440"/>
      <c r="E4" s="440"/>
      <c r="F4" s="440"/>
      <c r="G4" s="440"/>
    </row>
    <row r="5" spans="1:7" ht="10.5" customHeight="1">
      <c r="A5" s="440"/>
      <c r="B5" s="440"/>
      <c r="C5" s="440"/>
      <c r="D5" s="440"/>
      <c r="E5" s="440"/>
      <c r="F5" s="440"/>
      <c r="G5" s="440"/>
    </row>
    <row r="6" spans="1:7" ht="20.100000000000001" customHeight="1" thickBot="1">
      <c r="A6" s="648"/>
      <c r="B6" s="441">
        <v>12</v>
      </c>
      <c r="C6" s="441">
        <v>24</v>
      </c>
      <c r="D6" s="441">
        <v>36</v>
      </c>
      <c r="E6" s="441">
        <v>48</v>
      </c>
      <c r="F6" s="441">
        <v>60</v>
      </c>
      <c r="G6" s="441">
        <v>72</v>
      </c>
    </row>
    <row r="7" spans="1:7" ht="20.100000000000001" customHeight="1" thickTop="1">
      <c r="A7" s="649">
        <v>8.5000000000000006E-2</v>
      </c>
      <c r="B7" s="443"/>
      <c r="C7" s="443"/>
      <c r="D7" s="443"/>
      <c r="E7" s="443"/>
      <c r="F7" s="443"/>
      <c r="G7" s="443"/>
    </row>
    <row r="8" spans="1:7" ht="20.100000000000001" customHeight="1">
      <c r="A8" s="650">
        <v>0.09</v>
      </c>
      <c r="B8" s="445"/>
      <c r="C8" s="445"/>
      <c r="D8" s="445"/>
      <c r="E8" s="445"/>
      <c r="F8" s="445"/>
      <c r="G8" s="445"/>
    </row>
    <row r="9" spans="1:7" ht="20.100000000000001" customHeight="1">
      <c r="A9" s="650">
        <v>9.5000000000000001E-2</v>
      </c>
      <c r="B9" s="445"/>
      <c r="C9" s="445"/>
      <c r="D9" s="445"/>
      <c r="E9" s="445"/>
      <c r="F9" s="445"/>
      <c r="G9" s="445"/>
    </row>
    <row r="10" spans="1:7" ht="20.100000000000001" customHeight="1">
      <c r="A10" s="650">
        <v>0.1</v>
      </c>
      <c r="B10" s="445"/>
      <c r="C10" s="445"/>
      <c r="D10" s="445"/>
      <c r="E10" s="445"/>
      <c r="F10" s="445"/>
      <c r="G10" s="445"/>
    </row>
    <row r="11" spans="1:7" ht="20.100000000000001" customHeight="1">
      <c r="A11" s="650">
        <v>0.105</v>
      </c>
      <c r="B11" s="445"/>
      <c r="C11" s="445"/>
      <c r="D11" s="445"/>
      <c r="E11" s="445"/>
      <c r="F11" s="445"/>
      <c r="G11" s="445"/>
    </row>
    <row r="12" spans="1:7" ht="20.100000000000001" customHeight="1">
      <c r="A12" s="650">
        <v>0.11</v>
      </c>
      <c r="B12" s="445"/>
      <c r="C12" s="445"/>
      <c r="D12" s="445"/>
      <c r="E12" s="445"/>
      <c r="F12" s="445"/>
      <c r="G12" s="445"/>
    </row>
    <row r="13" spans="1:7" ht="20.100000000000001" customHeight="1">
      <c r="A13" s="650">
        <v>0.115</v>
      </c>
      <c r="B13" s="445"/>
      <c r="C13" s="445"/>
      <c r="D13" s="445"/>
      <c r="E13" s="445"/>
      <c r="F13" s="445"/>
      <c r="G13" s="445"/>
    </row>
    <row r="14" spans="1:7" ht="20.100000000000001" customHeight="1">
      <c r="A14" s="650">
        <v>0.12</v>
      </c>
      <c r="B14" s="445"/>
      <c r="C14" s="445"/>
      <c r="D14" s="445"/>
      <c r="E14" s="445"/>
      <c r="F14" s="445"/>
      <c r="G14" s="445"/>
    </row>
    <row r="15" spans="1:7" ht="20.100000000000001" customHeight="1">
      <c r="A15" s="650">
        <v>0.125</v>
      </c>
      <c r="B15" s="445"/>
      <c r="C15" s="445"/>
      <c r="D15" s="445"/>
      <c r="E15" s="445"/>
      <c r="F15" s="445"/>
      <c r="G15" s="445"/>
    </row>
    <row r="16" spans="1:7" ht="14.25" customHeight="1">
      <c r="A16" s="440"/>
      <c r="B16" s="440"/>
      <c r="C16" s="440"/>
      <c r="D16" s="440"/>
      <c r="E16" s="440"/>
      <c r="F16" s="440"/>
      <c r="G16" s="440"/>
    </row>
    <row r="17" spans="1:7" ht="20.100000000000001" customHeight="1">
      <c r="A17" s="651" t="s">
        <v>1779</v>
      </c>
      <c r="B17" s="440"/>
      <c r="C17" s="440"/>
      <c r="D17" s="440"/>
      <c r="E17" s="440"/>
      <c r="F17" s="440"/>
      <c r="G17" s="440"/>
    </row>
    <row r="18" spans="1:7" ht="20.100000000000001" customHeight="1">
      <c r="A18" s="638" t="s">
        <v>1780</v>
      </c>
      <c r="B18" s="645">
        <v>21130000</v>
      </c>
      <c r="D18" s="440"/>
      <c r="E18" s="440"/>
      <c r="F18" s="440"/>
      <c r="G18" s="440"/>
    </row>
    <row r="19" spans="1:7" ht="20.100000000000001" customHeight="1">
      <c r="A19" s="638" t="s">
        <v>1781</v>
      </c>
      <c r="B19" s="645">
        <v>24670000</v>
      </c>
      <c r="D19" s="440"/>
      <c r="E19" s="440"/>
      <c r="F19" s="440"/>
      <c r="G19" s="440"/>
    </row>
    <row r="20" spans="1:7" ht="20.100000000000001" customHeight="1">
      <c r="A20" s="638" t="s">
        <v>1777</v>
      </c>
      <c r="B20" s="652">
        <v>7.4999999999999997E-2</v>
      </c>
      <c r="C20" s="440"/>
      <c r="D20" s="440"/>
      <c r="E20" s="440"/>
      <c r="F20" s="440"/>
      <c r="G20" s="440"/>
    </row>
    <row r="21" spans="1:7" ht="20.100000000000001" customHeight="1">
      <c r="A21" s="638" t="s">
        <v>1782</v>
      </c>
      <c r="B21" s="647">
        <v>2</v>
      </c>
      <c r="C21" s="440"/>
      <c r="D21" s="440"/>
      <c r="E21" s="440"/>
      <c r="F21" s="440"/>
      <c r="G21" s="440"/>
    </row>
    <row r="22" spans="1:7" ht="9" customHeight="1">
      <c r="A22" s="440"/>
      <c r="B22" s="440"/>
      <c r="C22" s="440"/>
      <c r="D22" s="440"/>
      <c r="E22" s="440"/>
      <c r="F22" s="440"/>
      <c r="G22" s="440"/>
    </row>
    <row r="23" spans="1:7" ht="20.100000000000001" customHeight="1" thickBot="1">
      <c r="A23" s="648"/>
      <c r="B23" s="653">
        <v>1</v>
      </c>
      <c r="C23" s="653">
        <v>2</v>
      </c>
      <c r="D23" s="653">
        <v>3</v>
      </c>
      <c r="E23" s="653">
        <v>4</v>
      </c>
      <c r="F23" s="653">
        <v>5</v>
      </c>
      <c r="G23" s="653">
        <v>6</v>
      </c>
    </row>
    <row r="24" spans="1:7" ht="20.100000000000001" customHeight="1" thickTop="1">
      <c r="A24" s="649">
        <v>7.4999999999999997E-2</v>
      </c>
      <c r="B24" s="443"/>
      <c r="C24" s="443"/>
      <c r="D24" s="443"/>
      <c r="E24" s="443"/>
      <c r="F24" s="443"/>
      <c r="G24" s="443"/>
    </row>
    <row r="25" spans="1:7" ht="20.100000000000001" customHeight="1">
      <c r="A25" s="650">
        <v>0.08</v>
      </c>
      <c r="B25" s="445"/>
      <c r="C25" s="445"/>
      <c r="D25" s="445"/>
      <c r="E25" s="445"/>
      <c r="F25" s="445"/>
      <c r="G25" s="445"/>
    </row>
    <row r="26" spans="1:7" ht="20.100000000000001" customHeight="1">
      <c r="A26" s="650">
        <v>8.5000000000000006E-2</v>
      </c>
      <c r="B26" s="445"/>
      <c r="C26" s="445"/>
      <c r="D26" s="445"/>
      <c r="E26" s="445"/>
      <c r="F26" s="445"/>
      <c r="G26" s="445"/>
    </row>
    <row r="27" spans="1:7" ht="20.100000000000001" customHeight="1">
      <c r="A27" s="650">
        <v>0.09</v>
      </c>
      <c r="B27" s="445"/>
      <c r="C27" s="445"/>
      <c r="D27" s="445"/>
      <c r="E27" s="445"/>
      <c r="F27" s="445"/>
      <c r="G27" s="445"/>
    </row>
    <row r="28" spans="1:7" ht="20.100000000000001" customHeight="1">
      <c r="A28" s="650">
        <v>9.5000000000000001E-2</v>
      </c>
      <c r="B28" s="445"/>
      <c r="C28" s="445"/>
      <c r="D28" s="445"/>
      <c r="E28" s="445"/>
      <c r="F28" s="445"/>
      <c r="G28" s="445"/>
    </row>
    <row r="29" spans="1:7" ht="20.100000000000001" customHeight="1">
      <c r="A29" s="650">
        <v>0.1</v>
      </c>
      <c r="B29" s="445"/>
      <c r="C29" s="445"/>
      <c r="D29" s="445"/>
      <c r="E29" s="445"/>
      <c r="F29" s="445"/>
      <c r="G29" s="445"/>
    </row>
    <row r="30" spans="1:7" ht="20.100000000000001" customHeight="1">
      <c r="A30" s="650">
        <v>0.105</v>
      </c>
      <c r="B30" s="445"/>
      <c r="C30" s="445"/>
      <c r="D30" s="445"/>
      <c r="E30" s="445"/>
      <c r="F30" s="445"/>
      <c r="G30" s="445"/>
    </row>
    <row r="31" spans="1:7" ht="20.100000000000001" customHeight="1">
      <c r="A31" s="650">
        <v>0.11</v>
      </c>
      <c r="B31" s="445"/>
      <c r="C31" s="445"/>
      <c r="D31" s="445"/>
      <c r="E31" s="445"/>
      <c r="F31" s="445"/>
      <c r="G31" s="445"/>
    </row>
    <row r="32" spans="1:7" ht="20.100000000000001" customHeight="1">
      <c r="A32" s="650">
        <v>0.115</v>
      </c>
      <c r="B32" s="445"/>
      <c r="C32" s="445"/>
      <c r="D32" s="445"/>
      <c r="E32" s="445"/>
      <c r="F32" s="445"/>
      <c r="G32" s="445"/>
    </row>
    <row r="33" spans="1:7" ht="20.100000000000001" customHeight="1">
      <c r="A33" s="650">
        <v>0.12</v>
      </c>
      <c r="B33" s="445"/>
      <c r="C33" s="445"/>
      <c r="D33" s="445"/>
      <c r="E33" s="445"/>
      <c r="F33" s="445"/>
      <c r="G33" s="445"/>
    </row>
    <row r="34" spans="1:7" ht="20.100000000000001" customHeight="1">
      <c r="A34" s="440"/>
      <c r="B34" s="440"/>
      <c r="C34" s="440"/>
      <c r="D34" s="440"/>
      <c r="E34" s="440"/>
      <c r="F34" s="440"/>
      <c r="G34" s="440"/>
    </row>
  </sheetData>
  <phoneticPr fontId="1" type="noConversion"/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7"/>
  <sheetViews>
    <sheetView workbookViewId="0">
      <selection activeCell="F20" sqref="F20"/>
    </sheetView>
  </sheetViews>
  <sheetFormatPr defaultRowHeight="16.5"/>
  <cols>
    <col min="1" max="1" width="9" style="1" customWidth="1"/>
    <col min="2" max="2" width="10.75" style="1" customWidth="1"/>
    <col min="3" max="3" width="12.625" style="1" customWidth="1"/>
    <col min="4" max="4" width="11.5" style="1" customWidth="1"/>
    <col min="5" max="6" width="10.75" style="1" customWidth="1"/>
    <col min="7" max="7" width="15.5" style="1" customWidth="1"/>
    <col min="8" max="16384" width="9" style="1"/>
  </cols>
  <sheetData>
    <row r="1" spans="1:7" ht="29.25" customHeight="1">
      <c r="A1" s="836" t="s">
        <v>1024</v>
      </c>
      <c r="B1" s="836"/>
      <c r="C1" s="836"/>
      <c r="D1" s="836"/>
      <c r="E1" s="836"/>
      <c r="F1" s="836"/>
      <c r="G1" s="836"/>
    </row>
    <row r="2" spans="1:7">
      <c r="A2" s="2"/>
      <c r="B2" s="2"/>
      <c r="C2" s="2"/>
      <c r="D2" s="2"/>
      <c r="E2" s="2"/>
    </row>
    <row r="3" spans="1:7" s="4" customFormat="1" ht="17.25" customHeight="1">
      <c r="A3" s="449" t="s">
        <v>1025</v>
      </c>
      <c r="B3" s="837" t="s">
        <v>1026</v>
      </c>
      <c r="C3" s="837"/>
      <c r="D3" s="837"/>
      <c r="E3" s="449" t="s">
        <v>1027</v>
      </c>
      <c r="F3" s="838" t="s">
        <v>1028</v>
      </c>
      <c r="G3" s="839"/>
    </row>
    <row r="4" spans="1:7" s="4" customFormat="1" ht="17.25" customHeight="1">
      <c r="A4" s="449" t="s">
        <v>1029</v>
      </c>
      <c r="B4" s="837" t="s">
        <v>1030</v>
      </c>
      <c r="C4" s="837"/>
      <c r="D4" s="837"/>
      <c r="E4" s="449" t="s">
        <v>1031</v>
      </c>
      <c r="F4" s="840">
        <f ca="1">TODAY()</f>
        <v>45086</v>
      </c>
      <c r="G4" s="841"/>
    </row>
    <row r="5" spans="1:7">
      <c r="A5" s="26"/>
    </row>
    <row r="6" spans="1:7" ht="15.75" customHeight="1">
      <c r="A6" s="450" t="s">
        <v>1032</v>
      </c>
      <c r="B6" s="450" t="s">
        <v>1033</v>
      </c>
      <c r="C6" s="450" t="s">
        <v>1034</v>
      </c>
      <c r="D6" s="450" t="s">
        <v>1035</v>
      </c>
      <c r="E6" s="450" t="s">
        <v>1036</v>
      </c>
      <c r="F6" s="450" t="s">
        <v>1037</v>
      </c>
      <c r="G6" s="450" t="s">
        <v>49</v>
      </c>
    </row>
    <row r="7" spans="1:7" ht="18.75" customHeight="1">
      <c r="A7" s="451" t="s">
        <v>1038</v>
      </c>
      <c r="B7" s="451" t="s">
        <v>1039</v>
      </c>
      <c r="C7" s="451" t="s">
        <v>1040</v>
      </c>
      <c r="D7" s="452" t="s">
        <v>1041</v>
      </c>
      <c r="E7" s="451">
        <v>100</v>
      </c>
      <c r="F7" s="451">
        <v>100</v>
      </c>
      <c r="G7" s="451" t="str">
        <f t="shared" ref="G7:G27" si="0">IF(E7&lt;&gt;F7,"재실사","")</f>
        <v/>
      </c>
    </row>
    <row r="8" spans="1:7" ht="18.75" customHeight="1">
      <c r="A8" s="451" t="s">
        <v>1038</v>
      </c>
      <c r="B8" s="451" t="s">
        <v>1042</v>
      </c>
      <c r="C8" s="451" t="s">
        <v>1043</v>
      </c>
      <c r="D8" s="452" t="s">
        <v>1041</v>
      </c>
      <c r="E8" s="451">
        <v>50</v>
      </c>
      <c r="F8" s="451">
        <v>50</v>
      </c>
      <c r="G8" s="451" t="str">
        <f t="shared" si="0"/>
        <v/>
      </c>
    </row>
    <row r="9" spans="1:7" ht="18.75" customHeight="1">
      <c r="A9" s="451" t="s">
        <v>1038</v>
      </c>
      <c r="B9" s="451" t="s">
        <v>1044</v>
      </c>
      <c r="C9" s="451" t="s">
        <v>1045</v>
      </c>
      <c r="D9" s="452" t="s">
        <v>1041</v>
      </c>
      <c r="E9" s="451">
        <v>45</v>
      </c>
      <c r="F9" s="451">
        <v>45</v>
      </c>
      <c r="G9" s="451" t="str">
        <f t="shared" si="0"/>
        <v/>
      </c>
    </row>
    <row r="10" spans="1:7" ht="18.75" customHeight="1">
      <c r="A10" s="451" t="s">
        <v>1038</v>
      </c>
      <c r="B10" s="451" t="s">
        <v>1046</v>
      </c>
      <c r="C10" s="451" t="s">
        <v>1047</v>
      </c>
      <c r="D10" s="452" t="s">
        <v>1048</v>
      </c>
      <c r="E10" s="451">
        <v>50</v>
      </c>
      <c r="F10" s="451">
        <v>50</v>
      </c>
      <c r="G10" s="451" t="str">
        <f t="shared" si="0"/>
        <v/>
      </c>
    </row>
    <row r="11" spans="1:7" ht="18.75" customHeight="1">
      <c r="A11" s="451" t="s">
        <v>1038</v>
      </c>
      <c r="B11" s="451" t="s">
        <v>1049</v>
      </c>
      <c r="C11" s="451" t="s">
        <v>1050</v>
      </c>
      <c r="D11" s="452" t="s">
        <v>1048</v>
      </c>
      <c r="E11" s="451">
        <v>80</v>
      </c>
      <c r="F11" s="451">
        <v>80</v>
      </c>
      <c r="G11" s="451" t="str">
        <f t="shared" si="0"/>
        <v/>
      </c>
    </row>
    <row r="12" spans="1:7" ht="18.75" customHeight="1">
      <c r="A12" s="451" t="s">
        <v>1038</v>
      </c>
      <c r="B12" s="451" t="s">
        <v>1051</v>
      </c>
      <c r="C12" s="451" t="s">
        <v>1052</v>
      </c>
      <c r="D12" s="452" t="s">
        <v>1041</v>
      </c>
      <c r="E12" s="451">
        <v>45</v>
      </c>
      <c r="F12" s="451">
        <v>45</v>
      </c>
      <c r="G12" s="451" t="str">
        <f t="shared" si="0"/>
        <v/>
      </c>
    </row>
    <row r="13" spans="1:7" ht="18.75" customHeight="1">
      <c r="A13" s="451" t="s">
        <v>1038</v>
      </c>
      <c r="B13" s="451" t="s">
        <v>1053</v>
      </c>
      <c r="C13" s="451" t="s">
        <v>1054</v>
      </c>
      <c r="D13" s="452" t="s">
        <v>1041</v>
      </c>
      <c r="E13" s="451">
        <v>70</v>
      </c>
      <c r="F13" s="451">
        <v>50</v>
      </c>
      <c r="G13" s="451" t="str">
        <f t="shared" si="0"/>
        <v>재실사</v>
      </c>
    </row>
    <row r="14" spans="1:7" ht="18.75" customHeight="1">
      <c r="A14" s="451" t="s">
        <v>1038</v>
      </c>
      <c r="B14" s="451" t="s">
        <v>1055</v>
      </c>
      <c r="C14" s="451" t="s">
        <v>1056</v>
      </c>
      <c r="D14" s="452" t="s">
        <v>1041</v>
      </c>
      <c r="E14" s="451">
        <v>45</v>
      </c>
      <c r="F14" s="451">
        <v>45</v>
      </c>
      <c r="G14" s="451" t="str">
        <f t="shared" si="0"/>
        <v/>
      </c>
    </row>
    <row r="15" spans="1:7" ht="18.75" customHeight="1">
      <c r="A15" s="451" t="s">
        <v>1057</v>
      </c>
      <c r="B15" s="451" t="s">
        <v>1039</v>
      </c>
      <c r="C15" s="451" t="s">
        <v>1040</v>
      </c>
      <c r="D15" s="452" t="s">
        <v>1048</v>
      </c>
      <c r="E15" s="451">
        <v>45</v>
      </c>
      <c r="F15" s="451">
        <v>45</v>
      </c>
      <c r="G15" s="451" t="str">
        <f t="shared" si="0"/>
        <v/>
      </c>
    </row>
    <row r="16" spans="1:7" ht="18.75" customHeight="1">
      <c r="A16" s="451" t="s">
        <v>1057</v>
      </c>
      <c r="B16" s="451" t="s">
        <v>1042</v>
      </c>
      <c r="C16" s="451" t="s">
        <v>1043</v>
      </c>
      <c r="D16" s="452" t="s">
        <v>1041</v>
      </c>
      <c r="E16" s="451">
        <v>50</v>
      </c>
      <c r="F16" s="451">
        <v>62</v>
      </c>
      <c r="G16" s="451" t="str">
        <f t="shared" si="0"/>
        <v>재실사</v>
      </c>
    </row>
    <row r="17" spans="1:7" ht="18.75" customHeight="1">
      <c r="A17" s="451" t="s">
        <v>1057</v>
      </c>
      <c r="B17" s="451" t="s">
        <v>1044</v>
      </c>
      <c r="C17" s="451" t="s">
        <v>1045</v>
      </c>
      <c r="D17" s="452" t="s">
        <v>1041</v>
      </c>
      <c r="E17" s="451">
        <v>80</v>
      </c>
      <c r="F17" s="451">
        <v>80</v>
      </c>
      <c r="G17" s="451" t="str">
        <f t="shared" si="0"/>
        <v/>
      </c>
    </row>
    <row r="18" spans="1:7" ht="18.75" customHeight="1">
      <c r="A18" s="451" t="s">
        <v>1057</v>
      </c>
      <c r="B18" s="451" t="s">
        <v>1046</v>
      </c>
      <c r="C18" s="451" t="s">
        <v>1047</v>
      </c>
      <c r="D18" s="452" t="s">
        <v>1041</v>
      </c>
      <c r="E18" s="451">
        <v>95</v>
      </c>
      <c r="F18" s="451">
        <v>95</v>
      </c>
      <c r="G18" s="451" t="str">
        <f t="shared" si="0"/>
        <v/>
      </c>
    </row>
    <row r="19" spans="1:7" ht="18.75" customHeight="1">
      <c r="A19" s="451" t="s">
        <v>1057</v>
      </c>
      <c r="B19" s="451" t="s">
        <v>1049</v>
      </c>
      <c r="C19" s="451" t="s">
        <v>1050</v>
      </c>
      <c r="D19" s="452" t="s">
        <v>1041</v>
      </c>
      <c r="E19" s="451">
        <v>100</v>
      </c>
      <c r="F19" s="451">
        <v>100</v>
      </c>
      <c r="G19" s="451" t="str">
        <f t="shared" si="0"/>
        <v/>
      </c>
    </row>
    <row r="20" spans="1:7" ht="18.75" customHeight="1">
      <c r="A20" s="451" t="s">
        <v>1057</v>
      </c>
      <c r="B20" s="451" t="s">
        <v>1051</v>
      </c>
      <c r="C20" s="451" t="s">
        <v>1052</v>
      </c>
      <c r="D20" s="452" t="s">
        <v>1041</v>
      </c>
      <c r="E20" s="451">
        <v>60</v>
      </c>
      <c r="F20" s="451">
        <v>55</v>
      </c>
      <c r="G20" s="451" t="str">
        <f t="shared" si="0"/>
        <v>재실사</v>
      </c>
    </row>
    <row r="21" spans="1:7" ht="18.75" customHeight="1">
      <c r="A21" s="451" t="s">
        <v>1057</v>
      </c>
      <c r="B21" s="451" t="s">
        <v>1053</v>
      </c>
      <c r="C21" s="451" t="s">
        <v>1054</v>
      </c>
      <c r="D21" s="452" t="s">
        <v>1041</v>
      </c>
      <c r="E21" s="451">
        <v>100</v>
      </c>
      <c r="F21" s="451">
        <v>100</v>
      </c>
      <c r="G21" s="451" t="str">
        <f t="shared" si="0"/>
        <v/>
      </c>
    </row>
    <row r="22" spans="1:7" ht="18.75" customHeight="1">
      <c r="A22" s="451" t="s">
        <v>1057</v>
      </c>
      <c r="B22" s="451" t="s">
        <v>1058</v>
      </c>
      <c r="C22" s="451" t="s">
        <v>1059</v>
      </c>
      <c r="D22" s="452" t="s">
        <v>1041</v>
      </c>
      <c r="E22" s="451">
        <v>70</v>
      </c>
      <c r="F22" s="451">
        <v>70</v>
      </c>
      <c r="G22" s="451" t="str">
        <f t="shared" si="0"/>
        <v/>
      </c>
    </row>
    <row r="23" spans="1:7" ht="18.75" customHeight="1">
      <c r="A23" s="451" t="s">
        <v>1060</v>
      </c>
      <c r="B23" s="451" t="s">
        <v>1042</v>
      </c>
      <c r="C23" s="451" t="s">
        <v>1043</v>
      </c>
      <c r="D23" s="452" t="s">
        <v>1048</v>
      </c>
      <c r="E23" s="451">
        <v>10</v>
      </c>
      <c r="F23" s="451">
        <v>10</v>
      </c>
      <c r="G23" s="451" t="str">
        <f t="shared" si="0"/>
        <v/>
      </c>
    </row>
    <row r="24" spans="1:7" ht="18.75" customHeight="1">
      <c r="A24" s="451" t="s">
        <v>1060</v>
      </c>
      <c r="B24" s="451" t="s">
        <v>1044</v>
      </c>
      <c r="C24" s="451" t="s">
        <v>1045</v>
      </c>
      <c r="D24" s="452" t="s">
        <v>1041</v>
      </c>
      <c r="E24" s="451">
        <v>50</v>
      </c>
      <c r="F24" s="451">
        <v>48</v>
      </c>
      <c r="G24" s="451" t="str">
        <f t="shared" si="0"/>
        <v>재실사</v>
      </c>
    </row>
    <row r="25" spans="1:7" ht="18.75" customHeight="1">
      <c r="A25" s="451" t="s">
        <v>1060</v>
      </c>
      <c r="B25" s="451" t="s">
        <v>1046</v>
      </c>
      <c r="C25" s="451" t="s">
        <v>1047</v>
      </c>
      <c r="D25" s="452" t="s">
        <v>1048</v>
      </c>
      <c r="E25" s="451">
        <v>20</v>
      </c>
      <c r="F25" s="451">
        <v>20</v>
      </c>
      <c r="G25" s="451" t="str">
        <f t="shared" si="0"/>
        <v/>
      </c>
    </row>
    <row r="26" spans="1:7" ht="18.75" customHeight="1">
      <c r="A26" s="451" t="s">
        <v>1060</v>
      </c>
      <c r="B26" s="451" t="s">
        <v>1049</v>
      </c>
      <c r="C26" s="451" t="s">
        <v>1050</v>
      </c>
      <c r="D26" s="452" t="s">
        <v>1048</v>
      </c>
      <c r="E26" s="451">
        <v>10</v>
      </c>
      <c r="F26" s="451">
        <v>10</v>
      </c>
      <c r="G26" s="451" t="str">
        <f t="shared" si="0"/>
        <v/>
      </c>
    </row>
    <row r="27" spans="1:7" ht="18.75" customHeight="1">
      <c r="A27" s="451" t="s">
        <v>1060</v>
      </c>
      <c r="B27" s="451" t="s">
        <v>1055</v>
      </c>
      <c r="C27" s="451" t="s">
        <v>1056</v>
      </c>
      <c r="D27" s="452" t="s">
        <v>1041</v>
      </c>
      <c r="E27" s="451">
        <v>40</v>
      </c>
      <c r="F27" s="451">
        <v>40</v>
      </c>
      <c r="G27" s="451" t="str">
        <f t="shared" si="0"/>
        <v/>
      </c>
    </row>
  </sheetData>
  <mergeCells count="5">
    <mergeCell ref="A1:G1"/>
    <mergeCell ref="B3:D3"/>
    <mergeCell ref="F3:G3"/>
    <mergeCell ref="B4:D4"/>
    <mergeCell ref="F4:G4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21"/>
  <sheetViews>
    <sheetView workbookViewId="0">
      <selection activeCell="F21" sqref="F21"/>
    </sheetView>
  </sheetViews>
  <sheetFormatPr defaultRowHeight="13.5"/>
  <cols>
    <col min="1" max="1" width="11.75" style="406" bestFit="1" customWidth="1"/>
    <col min="2" max="2" width="11.75" style="406" customWidth="1"/>
    <col min="3" max="3" width="10.75" style="406" customWidth="1"/>
    <col min="4" max="4" width="5.5" style="448" bestFit="1" customWidth="1"/>
    <col min="5" max="5" width="15" style="406" customWidth="1"/>
    <col min="6" max="6" width="14.375" style="406" bestFit="1" customWidth="1"/>
    <col min="7" max="7" width="14.5" style="406" customWidth="1"/>
    <col min="8" max="11" width="9" style="406"/>
    <col min="12" max="12" width="13" style="406" bestFit="1" customWidth="1"/>
    <col min="13" max="13" width="9" style="406"/>
    <col min="14" max="14" width="11.125" style="406" bestFit="1" customWidth="1"/>
    <col min="15" max="16384" width="9" style="406"/>
  </cols>
  <sheetData>
    <row r="1" spans="1:8" s="440" customFormat="1" ht="20.100000000000001" customHeight="1">
      <c r="A1" s="835" t="s">
        <v>1831</v>
      </c>
      <c r="B1" s="835"/>
      <c r="C1" s="835"/>
      <c r="D1" s="835"/>
      <c r="E1" s="835"/>
      <c r="F1" s="835"/>
      <c r="G1" s="835"/>
    </row>
    <row r="2" spans="1:8" s="440" customFormat="1" ht="20.100000000000001" customHeight="1"/>
    <row r="3" spans="1:8" s="440" customFormat="1" ht="20.25" customHeight="1" thickBot="1">
      <c r="A3" s="441" t="s">
        <v>1830</v>
      </c>
      <c r="B3" s="441" t="s">
        <v>1829</v>
      </c>
      <c r="C3" s="441" t="s">
        <v>1828</v>
      </c>
      <c r="D3" s="441" t="s">
        <v>1827</v>
      </c>
      <c r="E3" s="441" t="s">
        <v>1826</v>
      </c>
      <c r="F3" s="441" t="s">
        <v>1825</v>
      </c>
      <c r="G3" s="441" t="s">
        <v>1824</v>
      </c>
    </row>
    <row r="4" spans="1:8" s="440" customFormat="1" ht="20.100000000000001" customHeight="1" thickTop="1">
      <c r="A4" s="442" t="s">
        <v>1820</v>
      </c>
      <c r="B4" s="442" t="s">
        <v>1823</v>
      </c>
      <c r="C4" s="442" t="s">
        <v>1822</v>
      </c>
      <c r="D4" s="442" t="s">
        <v>1821</v>
      </c>
      <c r="E4" s="443">
        <v>768790</v>
      </c>
      <c r="F4" s="443">
        <v>69890</v>
      </c>
      <c r="G4" s="444">
        <f t="shared" ref="G4:G19" si="0">E4-F4</f>
        <v>698900</v>
      </c>
    </row>
    <row r="5" spans="1:8" s="440" customFormat="1" ht="20.100000000000001" customHeight="1">
      <c r="A5" s="435" t="s">
        <v>1820</v>
      </c>
      <c r="B5" s="435" t="s">
        <v>1819</v>
      </c>
      <c r="C5" s="435" t="s">
        <v>1818</v>
      </c>
      <c r="D5" s="435" t="s">
        <v>1817</v>
      </c>
      <c r="E5" s="445">
        <v>891400</v>
      </c>
      <c r="F5" s="445">
        <v>81036</v>
      </c>
      <c r="G5" s="446">
        <f t="shared" si="0"/>
        <v>810364</v>
      </c>
    </row>
    <row r="6" spans="1:8" s="440" customFormat="1" ht="20.100000000000001" customHeight="1">
      <c r="A6" s="435" t="s">
        <v>1816</v>
      </c>
      <c r="B6" s="435" t="s">
        <v>1815</v>
      </c>
      <c r="C6" s="435" t="s">
        <v>1814</v>
      </c>
      <c r="D6" s="435" t="s">
        <v>1796</v>
      </c>
      <c r="E6" s="445">
        <v>891400</v>
      </c>
      <c r="F6" s="445">
        <v>81036</v>
      </c>
      <c r="G6" s="446">
        <f t="shared" si="0"/>
        <v>810364</v>
      </c>
    </row>
    <row r="7" spans="1:8" s="440" customFormat="1" ht="20.100000000000001" customHeight="1">
      <c r="A7" s="435" t="s">
        <v>1795</v>
      </c>
      <c r="B7" s="435" t="s">
        <v>1804</v>
      </c>
      <c r="C7" s="435" t="s">
        <v>1813</v>
      </c>
      <c r="D7" s="435" t="s">
        <v>1802</v>
      </c>
      <c r="E7" s="445">
        <v>953400</v>
      </c>
      <c r="F7" s="445">
        <v>86763</v>
      </c>
      <c r="G7" s="446">
        <f t="shared" si="0"/>
        <v>866637</v>
      </c>
    </row>
    <row r="8" spans="1:8" s="440" customFormat="1" ht="20.100000000000001" customHeight="1">
      <c r="A8" s="435" t="s">
        <v>1808</v>
      </c>
      <c r="B8" s="435" t="s">
        <v>1800</v>
      </c>
      <c r="C8" s="435" t="s">
        <v>1812</v>
      </c>
      <c r="D8" s="435" t="s">
        <v>1796</v>
      </c>
      <c r="E8" s="445">
        <v>953400</v>
      </c>
      <c r="F8" s="445">
        <v>86673</v>
      </c>
      <c r="G8" s="446">
        <f t="shared" si="0"/>
        <v>866727</v>
      </c>
    </row>
    <row r="9" spans="1:8" s="440" customFormat="1" ht="20.100000000000001" customHeight="1">
      <c r="A9" s="435" t="s">
        <v>1795</v>
      </c>
      <c r="B9" s="435" t="s">
        <v>1811</v>
      </c>
      <c r="C9" s="435" t="s">
        <v>1810</v>
      </c>
      <c r="D9" s="435" t="s">
        <v>1802</v>
      </c>
      <c r="E9" s="445">
        <v>1023900</v>
      </c>
      <c r="F9" s="445">
        <v>93082</v>
      </c>
      <c r="G9" s="446">
        <f t="shared" si="0"/>
        <v>930818</v>
      </c>
    </row>
    <row r="10" spans="1:8" s="440" customFormat="1" ht="20.100000000000001" customHeight="1">
      <c r="A10" s="435" t="s">
        <v>1805</v>
      </c>
      <c r="B10" s="435" t="s">
        <v>1807</v>
      </c>
      <c r="C10" s="435" t="s">
        <v>1809</v>
      </c>
      <c r="D10" s="435" t="s">
        <v>1796</v>
      </c>
      <c r="E10" s="445">
        <v>1023900</v>
      </c>
      <c r="F10" s="445">
        <v>93082</v>
      </c>
      <c r="G10" s="446">
        <f t="shared" si="0"/>
        <v>930818</v>
      </c>
    </row>
    <row r="11" spans="1:8" s="440" customFormat="1" ht="20.100000000000001" customHeight="1">
      <c r="A11" s="435" t="s">
        <v>1808</v>
      </c>
      <c r="B11" s="435" t="s">
        <v>1807</v>
      </c>
      <c r="C11" s="435" t="s">
        <v>1806</v>
      </c>
      <c r="D11" s="435" t="s">
        <v>1802</v>
      </c>
      <c r="E11" s="445">
        <v>1267500</v>
      </c>
      <c r="F11" s="445">
        <v>115227</v>
      </c>
      <c r="G11" s="446">
        <f t="shared" si="0"/>
        <v>1152273</v>
      </c>
    </row>
    <row r="12" spans="1:8" s="440" customFormat="1" ht="20.100000000000001" customHeight="1">
      <c r="A12" s="435" t="s">
        <v>1805</v>
      </c>
      <c r="B12" s="435" t="s">
        <v>1804</v>
      </c>
      <c r="C12" s="435" t="s">
        <v>1803</v>
      </c>
      <c r="D12" s="435" t="s">
        <v>1802</v>
      </c>
      <c r="E12" s="445">
        <v>1276700</v>
      </c>
      <c r="F12" s="445">
        <v>116064</v>
      </c>
      <c r="G12" s="446">
        <f t="shared" si="0"/>
        <v>1160636</v>
      </c>
    </row>
    <row r="13" spans="1:8" s="440" customFormat="1" ht="20.100000000000001" customHeight="1">
      <c r="A13" s="435" t="s">
        <v>1801</v>
      </c>
      <c r="B13" s="435" t="s">
        <v>1800</v>
      </c>
      <c r="C13" s="435" t="s">
        <v>1799</v>
      </c>
      <c r="D13" s="435" t="s">
        <v>1796</v>
      </c>
      <c r="E13" s="445">
        <v>1276700</v>
      </c>
      <c r="F13" s="445">
        <v>116064</v>
      </c>
      <c r="G13" s="446">
        <f t="shared" si="0"/>
        <v>1160636</v>
      </c>
    </row>
    <row r="14" spans="1:8" s="440" customFormat="1" ht="20.100000000000001" customHeight="1">
      <c r="A14" s="435" t="s">
        <v>1795</v>
      </c>
      <c r="B14" s="435" t="s">
        <v>1798</v>
      </c>
      <c r="C14" s="435" t="s">
        <v>1797</v>
      </c>
      <c r="D14" s="435" t="s">
        <v>1796</v>
      </c>
      <c r="E14" s="445">
        <v>1343500</v>
      </c>
      <c r="F14" s="445">
        <v>122136</v>
      </c>
      <c r="G14" s="446">
        <f t="shared" si="0"/>
        <v>1221364</v>
      </c>
    </row>
    <row r="15" spans="1:8" s="440" customFormat="1" ht="20.100000000000001" customHeight="1">
      <c r="A15" s="435" t="s">
        <v>1795</v>
      </c>
      <c r="B15" s="435" t="s">
        <v>1794</v>
      </c>
      <c r="C15" s="435" t="s">
        <v>1019</v>
      </c>
      <c r="D15" s="435" t="s">
        <v>458</v>
      </c>
      <c r="E15" s="445">
        <v>1453200</v>
      </c>
      <c r="F15" s="445">
        <v>132109</v>
      </c>
      <c r="G15" s="446">
        <f t="shared" si="0"/>
        <v>1321091</v>
      </c>
    </row>
    <row r="16" spans="1:8" s="440" customFormat="1" ht="20.100000000000001" customHeight="1">
      <c r="A16" s="435" t="s">
        <v>997</v>
      </c>
      <c r="B16" s="435" t="s">
        <v>1016</v>
      </c>
      <c r="C16" s="435" t="s">
        <v>1020</v>
      </c>
      <c r="D16" s="435" t="s">
        <v>1788</v>
      </c>
      <c r="E16" s="445">
        <v>1453200</v>
      </c>
      <c r="F16" s="445">
        <v>132109</v>
      </c>
      <c r="G16" s="446">
        <f t="shared" si="0"/>
        <v>1321091</v>
      </c>
    </row>
    <row r="17" spans="1:7" s="440" customFormat="1" ht="20.100000000000001" customHeight="1">
      <c r="A17" s="435" t="s">
        <v>1793</v>
      </c>
      <c r="B17" s="435" t="s">
        <v>1786</v>
      </c>
      <c r="C17" s="435" t="s">
        <v>1792</v>
      </c>
      <c r="D17" s="435" t="s">
        <v>1784</v>
      </c>
      <c r="E17" s="445">
        <v>1487500</v>
      </c>
      <c r="F17" s="445">
        <v>135227</v>
      </c>
      <c r="G17" s="446">
        <f t="shared" si="0"/>
        <v>1352273</v>
      </c>
    </row>
    <row r="18" spans="1:7" s="440" customFormat="1" ht="20.100000000000001" customHeight="1">
      <c r="A18" s="435" t="s">
        <v>1791</v>
      </c>
      <c r="B18" s="435" t="s">
        <v>1790</v>
      </c>
      <c r="C18" s="435" t="s">
        <v>1789</v>
      </c>
      <c r="D18" s="435" t="s">
        <v>1788</v>
      </c>
      <c r="E18" s="445">
        <v>1523400</v>
      </c>
      <c r="F18" s="447">
        <v>138491</v>
      </c>
      <c r="G18" s="446">
        <f t="shared" si="0"/>
        <v>1384909</v>
      </c>
    </row>
    <row r="19" spans="1:7" s="440" customFormat="1" ht="20.100000000000001" customHeight="1">
      <c r="A19" s="435" t="s">
        <v>1787</v>
      </c>
      <c r="B19" s="435" t="s">
        <v>1786</v>
      </c>
      <c r="C19" s="435" t="s">
        <v>1785</v>
      </c>
      <c r="D19" s="435" t="s">
        <v>1784</v>
      </c>
      <c r="E19" s="445">
        <v>1523400</v>
      </c>
      <c r="F19" s="447">
        <v>138491</v>
      </c>
      <c r="G19" s="446">
        <f t="shared" si="0"/>
        <v>1384909</v>
      </c>
    </row>
    <row r="20" spans="1:7" s="440" customFormat="1" ht="20.100000000000001" customHeight="1">
      <c r="A20" s="842" t="s">
        <v>1783</v>
      </c>
      <c r="B20" s="842"/>
      <c r="C20" s="842"/>
      <c r="D20" s="842"/>
      <c r="E20" s="654">
        <f>SUM(E4:E19)</f>
        <v>19111290</v>
      </c>
      <c r="F20" s="654">
        <f>SUM(F4:F19)</f>
        <v>1737480</v>
      </c>
      <c r="G20" s="446">
        <f>SUM(G4:G19)</f>
        <v>17373810</v>
      </c>
    </row>
    <row r="21" spans="1:7" s="440" customFormat="1" ht="20.100000000000001" customHeight="1"/>
  </sheetData>
  <mergeCells count="2">
    <mergeCell ref="A1:G1"/>
    <mergeCell ref="A20:D20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H30"/>
  <sheetViews>
    <sheetView workbookViewId="0">
      <selection activeCell="D31" sqref="D31"/>
    </sheetView>
  </sheetViews>
  <sheetFormatPr defaultRowHeight="13.5"/>
  <cols>
    <col min="1" max="1" width="5" style="406" customWidth="1"/>
    <col min="2" max="3" width="9" style="406"/>
    <col min="4" max="4" width="12.875" style="406" bestFit="1" customWidth="1"/>
    <col min="5" max="16384" width="9" style="406"/>
  </cols>
  <sheetData>
    <row r="2" spans="2:8" ht="26.25">
      <c r="B2" s="843" t="s">
        <v>1864</v>
      </c>
      <c r="C2" s="843"/>
      <c r="D2" s="843"/>
      <c r="E2" s="843"/>
      <c r="F2" s="843"/>
      <c r="G2" s="843"/>
      <c r="H2" s="843"/>
    </row>
    <row r="3" spans="2:8" ht="16.5">
      <c r="B3" s="661"/>
      <c r="C3" s="661"/>
      <c r="D3" s="661"/>
      <c r="E3" s="661"/>
      <c r="F3" s="661"/>
      <c r="G3" s="655"/>
      <c r="H3" s="655"/>
    </row>
    <row r="4" spans="2:8" ht="16.5">
      <c r="B4" s="660" t="s">
        <v>1863</v>
      </c>
      <c r="C4" s="844" t="s">
        <v>1862</v>
      </c>
      <c r="D4" s="844"/>
      <c r="E4" s="844"/>
      <c r="F4" s="660" t="s">
        <v>1861</v>
      </c>
      <c r="G4" s="845" t="s">
        <v>1860</v>
      </c>
      <c r="H4" s="846"/>
    </row>
    <row r="5" spans="2:8" ht="16.5">
      <c r="B5" s="660" t="s">
        <v>1859</v>
      </c>
      <c r="C5" s="844" t="s">
        <v>1858</v>
      </c>
      <c r="D5" s="844"/>
      <c r="E5" s="844"/>
      <c r="F5" s="660" t="s">
        <v>1857</v>
      </c>
      <c r="G5" s="847">
        <f ca="1">TODAY()</f>
        <v>45086</v>
      </c>
      <c r="H5" s="848"/>
    </row>
    <row r="6" spans="2:8" ht="16.5">
      <c r="B6" s="659"/>
      <c r="C6" s="655"/>
      <c r="D6" s="655"/>
      <c r="E6" s="655"/>
      <c r="F6" s="655"/>
      <c r="G6" s="655"/>
      <c r="H6" s="655"/>
    </row>
    <row r="7" spans="2:8" ht="16.5">
      <c r="B7" s="658" t="s">
        <v>1856</v>
      </c>
      <c r="C7" s="658" t="s">
        <v>1855</v>
      </c>
      <c r="D7" s="658" t="s">
        <v>1854</v>
      </c>
      <c r="E7" s="658" t="s">
        <v>1853</v>
      </c>
      <c r="F7" s="658" t="s">
        <v>1852</v>
      </c>
      <c r="G7" s="658" t="s">
        <v>1851</v>
      </c>
      <c r="H7" s="658" t="s">
        <v>1850</v>
      </c>
    </row>
    <row r="8" spans="2:8" ht="16.5">
      <c r="B8" s="656" t="s">
        <v>1849</v>
      </c>
      <c r="C8" s="656" t="s">
        <v>1847</v>
      </c>
      <c r="D8" s="656" t="s">
        <v>1846</v>
      </c>
      <c r="E8" s="657" t="s">
        <v>1839</v>
      </c>
      <c r="F8" s="656">
        <v>100</v>
      </c>
      <c r="G8" s="656">
        <v>100</v>
      </c>
      <c r="H8" s="656" t="str">
        <f t="shared" ref="H8:H28" si="0">IF(F8&lt;&gt;G8,"재실사","")</f>
        <v/>
      </c>
    </row>
    <row r="9" spans="2:8" ht="16.5">
      <c r="B9" s="656" t="s">
        <v>1849</v>
      </c>
      <c r="C9" s="656" t="s">
        <v>1042</v>
      </c>
      <c r="D9" s="656" t="s">
        <v>1841</v>
      </c>
      <c r="E9" s="657" t="s">
        <v>1839</v>
      </c>
      <c r="F9" s="656">
        <v>50</v>
      </c>
      <c r="G9" s="656">
        <v>50</v>
      </c>
      <c r="H9" s="656" t="str">
        <f t="shared" si="0"/>
        <v/>
      </c>
    </row>
    <row r="10" spans="2:8" ht="16.5">
      <c r="B10" s="656" t="s">
        <v>1849</v>
      </c>
      <c r="C10" s="656" t="s">
        <v>1044</v>
      </c>
      <c r="D10" s="656" t="s">
        <v>1840</v>
      </c>
      <c r="E10" s="657" t="s">
        <v>1839</v>
      </c>
      <c r="F10" s="656">
        <v>45</v>
      </c>
      <c r="G10" s="656">
        <v>45</v>
      </c>
      <c r="H10" s="656" t="str">
        <f t="shared" si="0"/>
        <v/>
      </c>
    </row>
    <row r="11" spans="2:8" ht="16.5">
      <c r="B11" s="656" t="s">
        <v>1849</v>
      </c>
      <c r="C11" s="656" t="s">
        <v>1046</v>
      </c>
      <c r="D11" s="656" t="s">
        <v>1838</v>
      </c>
      <c r="E11" s="657" t="s">
        <v>1836</v>
      </c>
      <c r="F11" s="656">
        <v>50</v>
      </c>
      <c r="G11" s="656">
        <v>50</v>
      </c>
      <c r="H11" s="656" t="str">
        <f t="shared" si="0"/>
        <v/>
      </c>
    </row>
    <row r="12" spans="2:8" ht="16.5">
      <c r="B12" s="656" t="s">
        <v>1849</v>
      </c>
      <c r="C12" s="656" t="s">
        <v>1049</v>
      </c>
      <c r="D12" s="656" t="s">
        <v>1837</v>
      </c>
      <c r="E12" s="657" t="s">
        <v>1836</v>
      </c>
      <c r="F12" s="656">
        <v>80</v>
      </c>
      <c r="G12" s="656">
        <v>80</v>
      </c>
      <c r="H12" s="656" t="str">
        <f t="shared" si="0"/>
        <v/>
      </c>
    </row>
    <row r="13" spans="2:8" ht="16.5">
      <c r="B13" s="656" t="s">
        <v>1849</v>
      </c>
      <c r="C13" s="656" t="s">
        <v>1051</v>
      </c>
      <c r="D13" s="656" t="s">
        <v>1845</v>
      </c>
      <c r="E13" s="657" t="s">
        <v>1839</v>
      </c>
      <c r="F13" s="656">
        <v>45</v>
      </c>
      <c r="G13" s="656">
        <v>45</v>
      </c>
      <c r="H13" s="656" t="str">
        <f t="shared" si="0"/>
        <v/>
      </c>
    </row>
    <row r="14" spans="2:8" ht="16.5">
      <c r="B14" s="656" t="s">
        <v>1849</v>
      </c>
      <c r="C14" s="656" t="s">
        <v>1053</v>
      </c>
      <c r="D14" s="656" t="s">
        <v>1844</v>
      </c>
      <c r="E14" s="657" t="s">
        <v>1839</v>
      </c>
      <c r="F14" s="656">
        <v>70</v>
      </c>
      <c r="G14" s="656">
        <v>50</v>
      </c>
      <c r="H14" s="656" t="str">
        <f t="shared" si="0"/>
        <v>재실사</v>
      </c>
    </row>
    <row r="15" spans="2:8" ht="16.5">
      <c r="B15" s="656" t="s">
        <v>1849</v>
      </c>
      <c r="C15" s="656" t="s">
        <v>1834</v>
      </c>
      <c r="D15" s="656" t="s">
        <v>1848</v>
      </c>
      <c r="E15" s="657" t="s">
        <v>1839</v>
      </c>
      <c r="F15" s="656">
        <v>45</v>
      </c>
      <c r="G15" s="656">
        <v>45</v>
      </c>
      <c r="H15" s="656" t="str">
        <f t="shared" si="0"/>
        <v/>
      </c>
    </row>
    <row r="16" spans="2:8" ht="16.5">
      <c r="B16" s="656" t="s">
        <v>1843</v>
      </c>
      <c r="C16" s="656" t="s">
        <v>1847</v>
      </c>
      <c r="D16" s="656" t="s">
        <v>1846</v>
      </c>
      <c r="E16" s="657" t="s">
        <v>1836</v>
      </c>
      <c r="F16" s="656">
        <v>45</v>
      </c>
      <c r="G16" s="656">
        <v>45</v>
      </c>
      <c r="H16" s="656" t="str">
        <f t="shared" si="0"/>
        <v/>
      </c>
    </row>
    <row r="17" spans="2:8" ht="16.5">
      <c r="B17" s="656" t="s">
        <v>1843</v>
      </c>
      <c r="C17" s="656" t="s">
        <v>1042</v>
      </c>
      <c r="D17" s="656" t="s">
        <v>1841</v>
      </c>
      <c r="E17" s="657" t="s">
        <v>1839</v>
      </c>
      <c r="F17" s="656">
        <v>50</v>
      </c>
      <c r="G17" s="656">
        <v>62</v>
      </c>
      <c r="H17" s="656" t="str">
        <f t="shared" si="0"/>
        <v>재실사</v>
      </c>
    </row>
    <row r="18" spans="2:8" ht="16.5">
      <c r="B18" s="656" t="s">
        <v>1843</v>
      </c>
      <c r="C18" s="656" t="s">
        <v>1044</v>
      </c>
      <c r="D18" s="656" t="s">
        <v>1840</v>
      </c>
      <c r="E18" s="657" t="s">
        <v>1839</v>
      </c>
      <c r="F18" s="656">
        <v>80</v>
      </c>
      <c r="G18" s="656">
        <v>80</v>
      </c>
      <c r="H18" s="656" t="str">
        <f t="shared" si="0"/>
        <v/>
      </c>
    </row>
    <row r="19" spans="2:8" ht="16.5">
      <c r="B19" s="656" t="s">
        <v>1843</v>
      </c>
      <c r="C19" s="656" t="s">
        <v>1046</v>
      </c>
      <c r="D19" s="656" t="s">
        <v>1838</v>
      </c>
      <c r="E19" s="657" t="s">
        <v>1839</v>
      </c>
      <c r="F19" s="656">
        <v>95</v>
      </c>
      <c r="G19" s="656">
        <v>95</v>
      </c>
      <c r="H19" s="656" t="str">
        <f t="shared" si="0"/>
        <v/>
      </c>
    </row>
    <row r="20" spans="2:8" ht="16.5">
      <c r="B20" s="656" t="s">
        <v>1843</v>
      </c>
      <c r="C20" s="656" t="s">
        <v>1049</v>
      </c>
      <c r="D20" s="656" t="s">
        <v>1837</v>
      </c>
      <c r="E20" s="657" t="s">
        <v>1839</v>
      </c>
      <c r="F20" s="656">
        <v>100</v>
      </c>
      <c r="G20" s="656">
        <v>100</v>
      </c>
      <c r="H20" s="656" t="str">
        <f t="shared" si="0"/>
        <v/>
      </c>
    </row>
    <row r="21" spans="2:8" ht="16.5">
      <c r="B21" s="656" t="s">
        <v>1843</v>
      </c>
      <c r="C21" s="656" t="s">
        <v>1051</v>
      </c>
      <c r="D21" s="656" t="s">
        <v>1845</v>
      </c>
      <c r="E21" s="657" t="s">
        <v>1839</v>
      </c>
      <c r="F21" s="656">
        <v>60</v>
      </c>
      <c r="G21" s="656">
        <v>55</v>
      </c>
      <c r="H21" s="656" t="str">
        <f t="shared" si="0"/>
        <v>재실사</v>
      </c>
    </row>
    <row r="22" spans="2:8" ht="16.5">
      <c r="B22" s="656" t="s">
        <v>1843</v>
      </c>
      <c r="C22" s="656" t="s">
        <v>1053</v>
      </c>
      <c r="D22" s="656" t="s">
        <v>1844</v>
      </c>
      <c r="E22" s="657" t="s">
        <v>1839</v>
      </c>
      <c r="F22" s="656">
        <v>100</v>
      </c>
      <c r="G22" s="656">
        <v>100</v>
      </c>
      <c r="H22" s="656" t="str">
        <f t="shared" si="0"/>
        <v/>
      </c>
    </row>
    <row r="23" spans="2:8" ht="16.5">
      <c r="B23" s="656" t="s">
        <v>1843</v>
      </c>
      <c r="C23" s="656" t="s">
        <v>1058</v>
      </c>
      <c r="D23" s="656" t="s">
        <v>1842</v>
      </c>
      <c r="E23" s="657" t="s">
        <v>1839</v>
      </c>
      <c r="F23" s="656">
        <v>70</v>
      </c>
      <c r="G23" s="656">
        <v>70</v>
      </c>
      <c r="H23" s="656" t="str">
        <f t="shared" si="0"/>
        <v/>
      </c>
    </row>
    <row r="24" spans="2:8" ht="16.5">
      <c r="B24" s="656" t="s">
        <v>1835</v>
      </c>
      <c r="C24" s="656" t="s">
        <v>1042</v>
      </c>
      <c r="D24" s="656" t="s">
        <v>1841</v>
      </c>
      <c r="E24" s="657" t="s">
        <v>1836</v>
      </c>
      <c r="F24" s="656">
        <v>10</v>
      </c>
      <c r="G24" s="656">
        <v>10</v>
      </c>
      <c r="H24" s="656" t="str">
        <f t="shared" si="0"/>
        <v/>
      </c>
    </row>
    <row r="25" spans="2:8" ht="16.5">
      <c r="B25" s="656" t="s">
        <v>1835</v>
      </c>
      <c r="C25" s="656" t="s">
        <v>1044</v>
      </c>
      <c r="D25" s="656" t="s">
        <v>1840</v>
      </c>
      <c r="E25" s="657" t="s">
        <v>1839</v>
      </c>
      <c r="F25" s="656">
        <v>50</v>
      </c>
      <c r="G25" s="656">
        <v>48</v>
      </c>
      <c r="H25" s="656" t="str">
        <f t="shared" si="0"/>
        <v>재실사</v>
      </c>
    </row>
    <row r="26" spans="2:8" ht="16.5">
      <c r="B26" s="656" t="s">
        <v>1835</v>
      </c>
      <c r="C26" s="656" t="s">
        <v>1046</v>
      </c>
      <c r="D26" s="656" t="s">
        <v>1838</v>
      </c>
      <c r="E26" s="657" t="s">
        <v>1836</v>
      </c>
      <c r="F26" s="656">
        <v>20</v>
      </c>
      <c r="G26" s="656">
        <v>20</v>
      </c>
      <c r="H26" s="656" t="str">
        <f t="shared" si="0"/>
        <v/>
      </c>
    </row>
    <row r="27" spans="2:8" ht="16.5">
      <c r="B27" s="656" t="s">
        <v>1835</v>
      </c>
      <c r="C27" s="656" t="s">
        <v>1049</v>
      </c>
      <c r="D27" s="656" t="s">
        <v>1837</v>
      </c>
      <c r="E27" s="657" t="s">
        <v>1836</v>
      </c>
      <c r="F27" s="656">
        <v>10</v>
      </c>
      <c r="G27" s="656">
        <v>10</v>
      </c>
      <c r="H27" s="656" t="str">
        <f t="shared" si="0"/>
        <v/>
      </c>
    </row>
    <row r="28" spans="2:8" ht="16.5">
      <c r="B28" s="656" t="s">
        <v>1835</v>
      </c>
      <c r="C28" s="656" t="s">
        <v>1834</v>
      </c>
      <c r="D28" s="656" t="s">
        <v>1833</v>
      </c>
      <c r="E28" s="657" t="s">
        <v>1832</v>
      </c>
      <c r="F28" s="656">
        <v>40</v>
      </c>
      <c r="G28" s="656">
        <v>40</v>
      </c>
      <c r="H28" s="656" t="str">
        <f t="shared" si="0"/>
        <v/>
      </c>
    </row>
    <row r="29" spans="2:8" ht="16.5">
      <c r="B29" s="655"/>
      <c r="C29" s="655"/>
      <c r="D29" s="655"/>
      <c r="E29" s="655"/>
      <c r="F29" s="655"/>
      <c r="G29" s="655"/>
      <c r="H29" s="655"/>
    </row>
    <row r="30" spans="2:8" ht="16.5">
      <c r="B30" s="655"/>
      <c r="C30" s="655"/>
      <c r="D30" s="655"/>
      <c r="E30" s="655"/>
      <c r="F30" s="655"/>
      <c r="G30" s="655"/>
      <c r="H30" s="655"/>
    </row>
  </sheetData>
  <mergeCells count="5">
    <mergeCell ref="B2:H2"/>
    <mergeCell ref="C4:E4"/>
    <mergeCell ref="G4:H4"/>
    <mergeCell ref="C5:E5"/>
    <mergeCell ref="G5:H5"/>
  </mergeCells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BD16-2833-4A62-90AF-95DAAF84AAD1}">
  <sheetPr>
    <outlinePr summaryBelow="0"/>
  </sheetPr>
  <dimension ref="B1:F19"/>
  <sheetViews>
    <sheetView showGridLines="0" workbookViewId="0">
      <selection activeCell="G12" sqref="G12"/>
    </sheetView>
  </sheetViews>
  <sheetFormatPr defaultRowHeight="16.5" outlineLevelRow="1" outlineLevelCol="1"/>
  <cols>
    <col min="3" max="3" width="6.5" bestFit="1" customWidth="1"/>
    <col min="4" max="6" width="9.625" bestFit="1" customWidth="1" outlineLevel="1"/>
  </cols>
  <sheetData>
    <row r="1" spans="2:6" ht="17.25" thickBot="1"/>
    <row r="2" spans="2:6">
      <c r="B2" s="725" t="s">
        <v>2118</v>
      </c>
      <c r="C2" s="726"/>
      <c r="D2" s="732"/>
      <c r="E2" s="732"/>
      <c r="F2" s="732"/>
    </row>
    <row r="3" spans="2:6" collapsed="1">
      <c r="B3" s="724"/>
      <c r="C3" s="724"/>
      <c r="D3" s="733" t="s">
        <v>2120</v>
      </c>
      <c r="E3" s="733" t="s">
        <v>2115</v>
      </c>
      <c r="F3" s="733" t="s">
        <v>2117</v>
      </c>
    </row>
    <row r="4" spans="2:6" ht="40.5" hidden="1" outlineLevel="1">
      <c r="B4" s="728"/>
      <c r="C4" s="728"/>
      <c r="E4" s="735" t="s">
        <v>2116</v>
      </c>
      <c r="F4" s="735" t="s">
        <v>2116</v>
      </c>
    </row>
    <row r="5" spans="2:6">
      <c r="B5" s="729" t="s">
        <v>2119</v>
      </c>
      <c r="C5" s="730"/>
      <c r="D5" s="727"/>
      <c r="E5" s="727"/>
      <c r="F5" s="727"/>
    </row>
    <row r="6" spans="2:6" outlineLevel="1">
      <c r="B6" s="728"/>
      <c r="C6" s="728" t="s">
        <v>2105</v>
      </c>
      <c r="D6">
        <v>2500</v>
      </c>
      <c r="E6" s="734">
        <v>3000</v>
      </c>
      <c r="F6" s="734">
        <v>2000</v>
      </c>
    </row>
    <row r="7" spans="2:6" outlineLevel="1">
      <c r="B7" s="728"/>
      <c r="C7" s="728" t="s">
        <v>2106</v>
      </c>
      <c r="D7">
        <v>2500</v>
      </c>
      <c r="E7" s="734">
        <v>3000</v>
      </c>
      <c r="F7" s="734">
        <v>2000</v>
      </c>
    </row>
    <row r="8" spans="2:6" outlineLevel="1">
      <c r="B8" s="728"/>
      <c r="C8" s="728" t="s">
        <v>2107</v>
      </c>
      <c r="D8">
        <v>3840</v>
      </c>
      <c r="E8" s="734">
        <v>3000</v>
      </c>
      <c r="F8" s="734">
        <v>2000</v>
      </c>
    </row>
    <row r="9" spans="2:6" outlineLevel="1">
      <c r="B9" s="728"/>
      <c r="C9" s="728" t="s">
        <v>2108</v>
      </c>
      <c r="D9">
        <v>2500</v>
      </c>
      <c r="E9" s="734">
        <v>3000</v>
      </c>
      <c r="F9" s="734">
        <v>2000</v>
      </c>
    </row>
    <row r="10" spans="2:6" outlineLevel="1">
      <c r="B10" s="728"/>
      <c r="C10" s="728" t="s">
        <v>2109</v>
      </c>
      <c r="D10">
        <v>6750</v>
      </c>
      <c r="E10" s="734">
        <v>7000</v>
      </c>
      <c r="F10" s="734">
        <v>2000</v>
      </c>
    </row>
    <row r="11" spans="2:6" outlineLevel="1">
      <c r="B11" s="728"/>
      <c r="C11" s="728" t="s">
        <v>2110</v>
      </c>
      <c r="D11">
        <v>3840</v>
      </c>
      <c r="E11" s="734">
        <v>3840</v>
      </c>
      <c r="F11" s="734">
        <v>3840</v>
      </c>
    </row>
    <row r="12" spans="2:6" outlineLevel="1">
      <c r="B12" s="728"/>
      <c r="C12" s="728" t="s">
        <v>2111</v>
      </c>
      <c r="D12">
        <v>3840</v>
      </c>
      <c r="E12" s="734">
        <v>3840</v>
      </c>
      <c r="F12" s="734">
        <v>3840</v>
      </c>
    </row>
    <row r="13" spans="2:6" outlineLevel="1">
      <c r="B13" s="728"/>
      <c r="C13" s="728" t="s">
        <v>2112</v>
      </c>
      <c r="D13">
        <v>6750</v>
      </c>
      <c r="E13" s="734">
        <v>6750</v>
      </c>
      <c r="F13" s="734">
        <v>6750</v>
      </c>
    </row>
    <row r="14" spans="2:6" outlineLevel="1">
      <c r="B14" s="728"/>
      <c r="C14" s="728" t="s">
        <v>2113</v>
      </c>
      <c r="D14">
        <v>2500</v>
      </c>
      <c r="E14" s="734">
        <v>2500</v>
      </c>
      <c r="F14" s="734">
        <v>2500</v>
      </c>
    </row>
    <row r="15" spans="2:6">
      <c r="B15" s="729" t="s">
        <v>2121</v>
      </c>
      <c r="C15" s="730"/>
      <c r="D15" s="727"/>
      <c r="E15" s="727"/>
      <c r="F15" s="727"/>
    </row>
    <row r="16" spans="2:6" ht="17.25" outlineLevel="1" thickBot="1">
      <c r="B16" s="731"/>
      <c r="C16" s="731" t="s">
        <v>2114</v>
      </c>
      <c r="D16" s="723">
        <v>311278</v>
      </c>
      <c r="E16" s="723">
        <v>310277</v>
      </c>
      <c r="F16" s="723">
        <v>320177</v>
      </c>
    </row>
    <row r="17" spans="2:2">
      <c r="B17" t="s">
        <v>2122</v>
      </c>
    </row>
    <row r="18" spans="2:2">
      <c r="B18" t="s">
        <v>2123</v>
      </c>
    </row>
    <row r="19" spans="2:2">
      <c r="B19" t="s">
        <v>2124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688F-F69A-4D83-942F-14974BB5E694}">
  <dimension ref="B1:O27"/>
  <sheetViews>
    <sheetView tabSelected="1" workbookViewId="0">
      <selection activeCell="J26" sqref="J26"/>
    </sheetView>
  </sheetViews>
  <sheetFormatPr defaultRowHeight="16.5"/>
  <cols>
    <col min="1" max="1" width="1.625" customWidth="1"/>
    <col min="2" max="2" width="5.25" bestFit="1" customWidth="1"/>
    <col min="4" max="4" width="11.75" bestFit="1" customWidth="1"/>
    <col min="5" max="5" width="12.625" customWidth="1"/>
    <col min="6" max="6" width="12.875" customWidth="1"/>
    <col min="7" max="7" width="12.25" customWidth="1"/>
    <col min="10" max="10" width="15.375" bestFit="1" customWidth="1"/>
    <col min="12" max="12" width="25.75" bestFit="1" customWidth="1"/>
    <col min="13" max="13" width="20.375" bestFit="1" customWidth="1"/>
  </cols>
  <sheetData>
    <row r="1" spans="2:13">
      <c r="G1" s="888" t="s">
        <v>2131</v>
      </c>
    </row>
    <row r="2" spans="2:13">
      <c r="B2" s="888">
        <v>10</v>
      </c>
      <c r="C2" s="888">
        <v>20</v>
      </c>
      <c r="D2" s="888">
        <v>30</v>
      </c>
      <c r="E2" s="888">
        <v>40</v>
      </c>
      <c r="F2" s="888">
        <v>50</v>
      </c>
      <c r="G2" s="893" t="s">
        <v>2127</v>
      </c>
      <c r="H2" s="888">
        <f>MEDIAN(B2:F2)</f>
        <v>30</v>
      </c>
    </row>
    <row r="3" spans="2:13">
      <c r="J3" s="888" t="s">
        <v>2151</v>
      </c>
      <c r="K3" s="888">
        <f ca="1">RANDBETWEEN(10,20)</f>
        <v>10</v>
      </c>
      <c r="L3" s="897" t="s">
        <v>2148</v>
      </c>
    </row>
    <row r="4" spans="2:13">
      <c r="G4" s="894" t="s">
        <v>2132</v>
      </c>
      <c r="J4" s="888" t="s">
        <v>2152</v>
      </c>
      <c r="K4" s="888">
        <f>MOD(10,3)</f>
        <v>1</v>
      </c>
      <c r="L4" s="888" t="s">
        <v>2149</v>
      </c>
    </row>
    <row r="5" spans="2:13">
      <c r="B5" s="893" t="s">
        <v>2135</v>
      </c>
      <c r="C5" s="893" t="s">
        <v>2136</v>
      </c>
      <c r="D5" s="893" t="s">
        <v>2137</v>
      </c>
      <c r="E5" s="892"/>
      <c r="G5" s="893" t="s">
        <v>2128</v>
      </c>
      <c r="J5" s="888" t="s">
        <v>2153</v>
      </c>
      <c r="K5" s="888">
        <f>POWER(2,8)</f>
        <v>256</v>
      </c>
      <c r="L5" s="888" t="s">
        <v>2150</v>
      </c>
    </row>
    <row r="6" spans="2:13">
      <c r="B6" s="888">
        <v>90</v>
      </c>
      <c r="C6" s="888">
        <f>_xlfn.RANK.EQ(B6,$B$6:$B$12)</f>
        <v>1</v>
      </c>
      <c r="D6" s="888">
        <f>_xlfn.RANK.AVG(B6,$B$6:$B$12)</f>
        <v>1</v>
      </c>
      <c r="E6" s="892"/>
      <c r="G6" s="888">
        <f>LARGE(B2:F2,2)</f>
        <v>40</v>
      </c>
    </row>
    <row r="7" spans="2:13">
      <c r="B7" s="888">
        <v>70</v>
      </c>
      <c r="C7" s="888">
        <f t="shared" ref="C7:C12" si="0">_xlfn.RANK.EQ(B7,$B$6:$B$12)</f>
        <v>2</v>
      </c>
      <c r="D7" s="888">
        <f t="shared" ref="D7:D12" si="1">_xlfn.RANK.AVG(B7,$B$6:$B$12)</f>
        <v>3</v>
      </c>
      <c r="E7" s="892"/>
      <c r="J7" s="888" t="s">
        <v>2155</v>
      </c>
      <c r="K7" s="888" t="s">
        <v>2156</v>
      </c>
      <c r="L7" s="888" t="str">
        <f>LEFT(J7,3)</f>
        <v>ABC</v>
      </c>
      <c r="M7" t="s">
        <v>2159</v>
      </c>
    </row>
    <row r="8" spans="2:13">
      <c r="B8" s="888">
        <v>70</v>
      </c>
      <c r="C8" s="888">
        <f t="shared" si="0"/>
        <v>2</v>
      </c>
      <c r="D8" s="888">
        <f t="shared" si="1"/>
        <v>3</v>
      </c>
      <c r="E8" s="892"/>
      <c r="G8" s="888" t="s">
        <v>2133</v>
      </c>
      <c r="J8" s="888" t="s">
        <v>2155</v>
      </c>
      <c r="K8" s="888" t="s">
        <v>2158</v>
      </c>
      <c r="L8" s="888" t="str">
        <f>RIGHT(J8,3)</f>
        <v>DEF</v>
      </c>
      <c r="M8" t="s">
        <v>2160</v>
      </c>
    </row>
    <row r="9" spans="2:13">
      <c r="B9" s="888">
        <v>70</v>
      </c>
      <c r="C9" s="888">
        <f t="shared" si="0"/>
        <v>2</v>
      </c>
      <c r="D9" s="888">
        <f t="shared" si="1"/>
        <v>3</v>
      </c>
      <c r="E9" s="892"/>
      <c r="G9" s="893" t="s">
        <v>2129</v>
      </c>
      <c r="J9" s="898" t="s">
        <v>2154</v>
      </c>
      <c r="K9" s="888" t="s">
        <v>2157</v>
      </c>
      <c r="L9" s="888" t="str">
        <f>MID(J9,2,3)</f>
        <v>BCD</v>
      </c>
      <c r="M9" t="s">
        <v>2161</v>
      </c>
    </row>
    <row r="10" spans="2:13">
      <c r="B10" s="888">
        <v>60</v>
      </c>
      <c r="C10" s="888">
        <f t="shared" si="0"/>
        <v>5</v>
      </c>
      <c r="D10" s="888">
        <f t="shared" si="1"/>
        <v>5</v>
      </c>
      <c r="E10" s="892"/>
      <c r="G10" s="888">
        <f>SMALL(B2:F2,2)</f>
        <v>20</v>
      </c>
    </row>
    <row r="11" spans="2:13">
      <c r="B11" s="888">
        <v>50</v>
      </c>
      <c r="C11" s="888">
        <f t="shared" si="0"/>
        <v>6</v>
      </c>
      <c r="D11" s="888">
        <f t="shared" si="1"/>
        <v>6</v>
      </c>
      <c r="E11" s="892"/>
      <c r="J11" s="888" t="s">
        <v>2162</v>
      </c>
      <c r="K11" s="888" t="s">
        <v>2165</v>
      </c>
      <c r="L11" s="888" t="str">
        <f>UPPER(J11)</f>
        <v>ASDF</v>
      </c>
      <c r="M11" t="s">
        <v>2168</v>
      </c>
    </row>
    <row r="12" spans="2:13">
      <c r="B12" s="888">
        <v>40</v>
      </c>
      <c r="C12" s="888">
        <f t="shared" si="0"/>
        <v>7</v>
      </c>
      <c r="D12" s="888">
        <f t="shared" si="1"/>
        <v>7</v>
      </c>
      <c r="E12" s="892"/>
      <c r="J12" s="888" t="s">
        <v>2164</v>
      </c>
      <c r="K12" s="888" t="s">
        <v>2166</v>
      </c>
      <c r="L12" s="888" t="str">
        <f>LOWER(J12)</f>
        <v>asdf</v>
      </c>
      <c r="M12" t="s">
        <v>2169</v>
      </c>
    </row>
    <row r="13" spans="2:13">
      <c r="G13" s="888" t="s">
        <v>2134</v>
      </c>
      <c r="J13" s="888" t="s">
        <v>2163</v>
      </c>
      <c r="K13" s="888" t="s">
        <v>2167</v>
      </c>
      <c r="L13" s="888" t="str">
        <f>TRIM(J13)</f>
        <v>as af</v>
      </c>
      <c r="M13" t="s">
        <v>2170</v>
      </c>
    </row>
    <row r="14" spans="2:13">
      <c r="G14" s="893" t="s">
        <v>2130</v>
      </c>
    </row>
    <row r="15" spans="2:13">
      <c r="C15" s="888">
        <v>3</v>
      </c>
      <c r="D15" s="888">
        <v>2</v>
      </c>
      <c r="E15" s="888">
        <v>1</v>
      </c>
      <c r="F15" s="888">
        <v>1</v>
      </c>
      <c r="G15" s="891">
        <f>MODE(C15:F16)</f>
        <v>2</v>
      </c>
    </row>
    <row r="16" spans="2:13">
      <c r="C16" s="888">
        <v>3</v>
      </c>
      <c r="D16" s="888">
        <v>1</v>
      </c>
      <c r="E16" s="888">
        <v>2</v>
      </c>
      <c r="F16" s="888">
        <v>2</v>
      </c>
    </row>
    <row r="17" spans="2:15">
      <c r="J17" s="888" t="s">
        <v>2171</v>
      </c>
      <c r="K17" s="888" t="s">
        <v>2172</v>
      </c>
      <c r="L17" s="888" t="s">
        <v>2173</v>
      </c>
      <c r="M17" t="s">
        <v>2174</v>
      </c>
      <c r="N17" t="s">
        <v>2175</v>
      </c>
      <c r="O17" t="s">
        <v>2176</v>
      </c>
    </row>
    <row r="18" spans="2:15">
      <c r="B18" s="888" t="s">
        <v>2138</v>
      </c>
      <c r="C18" s="888" t="s">
        <v>2142</v>
      </c>
      <c r="J18" s="888">
        <v>80</v>
      </c>
      <c r="K18" s="888">
        <v>70</v>
      </c>
      <c r="L18" s="888">
        <f>AVERAGE($J18:$K18)</f>
        <v>75</v>
      </c>
      <c r="M18" t="str">
        <f>IF(L18&gt;70,"합격","불합격")</f>
        <v>합격</v>
      </c>
      <c r="N18" t="str">
        <f>IF(AND(J18&gt;=90,K18&gt;=70),"통과","불통과")</f>
        <v>불통과</v>
      </c>
      <c r="O18" t="str">
        <f>IF(OR(J18&gt;=90,K18&gt;=90),"최우수","")</f>
        <v/>
      </c>
    </row>
    <row r="19" spans="2:15">
      <c r="B19" s="888" t="s">
        <v>2139</v>
      </c>
      <c r="C19" s="888">
        <v>10</v>
      </c>
      <c r="E19" s="895" t="s">
        <v>2143</v>
      </c>
      <c r="F19" s="895"/>
      <c r="G19" s="888">
        <f>COUNTIF(B19:B24,B19)</f>
        <v>3</v>
      </c>
      <c r="H19" s="888" t="s">
        <v>2145</v>
      </c>
      <c r="J19" s="888">
        <v>90</v>
      </c>
      <c r="K19" s="888">
        <v>70</v>
      </c>
      <c r="L19" s="888">
        <f t="shared" ref="L19:L20" si="2">AVERAGE($J19:$K19)</f>
        <v>80</v>
      </c>
      <c r="M19" t="str">
        <f t="shared" ref="M19:M20" si="3">IF(L19&gt;70,"합격","불합격")</f>
        <v>합격</v>
      </c>
      <c r="N19" t="str">
        <f t="shared" ref="N19:N20" si="4">IF(AND(J19&gt;=90,K19&gt;=70),"통과","불통과")</f>
        <v>통과</v>
      </c>
      <c r="O19" t="str">
        <f t="shared" ref="O19:O20" si="5">IF(OR(J19&gt;=90,K19&gt;=90),"최우수","")</f>
        <v>최우수</v>
      </c>
    </row>
    <row r="20" spans="2:15">
      <c r="B20" s="888" t="s">
        <v>2140</v>
      </c>
      <c r="C20" s="888">
        <v>20</v>
      </c>
      <c r="E20" s="895" t="s">
        <v>2144</v>
      </c>
      <c r="F20" s="895"/>
      <c r="G20" s="888">
        <f>SUMIF(B19:B24,B20,C19:C24)</f>
        <v>50</v>
      </c>
      <c r="H20" s="888" t="s">
        <v>2146</v>
      </c>
      <c r="J20" s="888">
        <v>80</v>
      </c>
      <c r="K20" s="888">
        <v>50</v>
      </c>
      <c r="L20" s="888">
        <f t="shared" si="2"/>
        <v>65</v>
      </c>
      <c r="M20" t="str">
        <f t="shared" si="3"/>
        <v>불합격</v>
      </c>
      <c r="N20" t="str">
        <f t="shared" si="4"/>
        <v>불통과</v>
      </c>
      <c r="O20" t="str">
        <f t="shared" si="5"/>
        <v/>
      </c>
    </row>
    <row r="21" spans="2:15">
      <c r="B21" s="888" t="s">
        <v>2139</v>
      </c>
      <c r="C21" s="888">
        <v>10</v>
      </c>
    </row>
    <row r="22" spans="2:15">
      <c r="B22" s="888" t="s">
        <v>2141</v>
      </c>
      <c r="C22" s="888">
        <v>30</v>
      </c>
    </row>
    <row r="23" spans="2:15">
      <c r="B23" s="888" t="s">
        <v>2140</v>
      </c>
      <c r="C23" s="888">
        <v>30</v>
      </c>
      <c r="F23" s="888" t="s">
        <v>2147</v>
      </c>
    </row>
    <row r="24" spans="2:15">
      <c r="B24" s="888" t="s">
        <v>2139</v>
      </c>
      <c r="C24" s="888">
        <v>10</v>
      </c>
      <c r="E24" s="888">
        <v>17.123000000000001</v>
      </c>
      <c r="F24" s="888">
        <f>INT(E24)</f>
        <v>17</v>
      </c>
      <c r="J24" t="s">
        <v>2177</v>
      </c>
    </row>
    <row r="25" spans="2:15">
      <c r="E25" s="888">
        <v>-17.123000000000001</v>
      </c>
      <c r="F25" s="888">
        <f>INT(E25)</f>
        <v>-18</v>
      </c>
      <c r="J25" t="s">
        <v>2178</v>
      </c>
    </row>
    <row r="27" spans="2:15">
      <c r="D27" s="896"/>
    </row>
  </sheetData>
  <mergeCells count="2">
    <mergeCell ref="E19:F19"/>
    <mergeCell ref="E20:F20"/>
  </mergeCells>
  <phoneticPr fontId="1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I29"/>
  <sheetViews>
    <sheetView workbookViewId="0">
      <selection activeCell="B3" sqref="B3"/>
    </sheetView>
  </sheetViews>
  <sheetFormatPr defaultRowHeight="13.5"/>
  <cols>
    <col min="1" max="1" width="1.875" style="662" customWidth="1"/>
    <col min="2" max="3" width="9" style="662"/>
    <col min="4" max="4" width="10" style="662" bestFit="1" customWidth="1"/>
    <col min="5" max="6" width="9" style="662"/>
    <col min="7" max="7" width="13" style="662" bestFit="1" customWidth="1"/>
    <col min="8" max="8" width="11.25" style="662" bestFit="1" customWidth="1"/>
    <col min="9" max="9" width="13" style="662" bestFit="1" customWidth="1"/>
    <col min="10" max="11" width="9" style="662"/>
    <col min="12" max="12" width="6.5" style="662" customWidth="1"/>
    <col min="13" max="16384" width="9" style="662"/>
  </cols>
  <sheetData>
    <row r="2" spans="2:9" ht="26.25">
      <c r="B2" s="849" t="s" ph="1">
        <v>2125</v>
      </c>
      <c r="C2" s="849" ph="1"/>
      <c r="D2" s="849" ph="1"/>
      <c r="E2" s="849" ph="1"/>
      <c r="F2" s="849" ph="1"/>
      <c r="G2" s="849" ph="1"/>
      <c r="H2" s="849" ph="1"/>
      <c r="I2" s="849" ph="1"/>
    </row>
    <row r="3" spans="2:9">
      <c r="I3" s="677"/>
    </row>
    <row r="4" spans="2:9">
      <c r="B4" s="676" t="s">
        <v>1888</v>
      </c>
      <c r="C4" s="675" t="s">
        <v>1887</v>
      </c>
      <c r="D4" s="675" t="s">
        <v>1886</v>
      </c>
      <c r="E4" s="676" t="s">
        <v>1885</v>
      </c>
      <c r="F4" s="676" t="s">
        <v>1884</v>
      </c>
      <c r="G4" s="676" t="s">
        <v>1883</v>
      </c>
      <c r="H4" s="675" t="s">
        <v>1882</v>
      </c>
      <c r="I4" s="675" t="s">
        <v>1881</v>
      </c>
    </row>
    <row r="5" spans="2:9">
      <c r="B5" s="664" t="s">
        <v>1880</v>
      </c>
      <c r="C5" s="664" t="s">
        <v>1865</v>
      </c>
      <c r="D5" s="674">
        <v>25000</v>
      </c>
      <c r="E5" s="673">
        <v>2500</v>
      </c>
      <c r="F5" s="673">
        <v>3</v>
      </c>
      <c r="G5" s="673">
        <v>0</v>
      </c>
      <c r="H5" s="672">
        <f t="shared" ref="H5:H13" si="0">(D5-E5+G5)*0.1</f>
        <v>2250</v>
      </c>
      <c r="I5" s="671">
        <f t="shared" ref="I5:I13" si="1">D5-E5+G5+H5</f>
        <v>24750</v>
      </c>
    </row>
    <row r="6" spans="2:9">
      <c r="B6" s="664" t="s">
        <v>1879</v>
      </c>
      <c r="C6" s="664" t="s">
        <v>1865</v>
      </c>
      <c r="D6" s="674">
        <v>25000</v>
      </c>
      <c r="E6" s="673">
        <v>2500</v>
      </c>
      <c r="F6" s="673">
        <v>1</v>
      </c>
      <c r="G6" s="673">
        <v>5000</v>
      </c>
      <c r="H6" s="672">
        <f t="shared" si="0"/>
        <v>2750</v>
      </c>
      <c r="I6" s="671">
        <f t="shared" si="1"/>
        <v>30250</v>
      </c>
    </row>
    <row r="7" spans="2:9">
      <c r="B7" s="664" t="s">
        <v>1878</v>
      </c>
      <c r="C7" s="664" t="s">
        <v>1866</v>
      </c>
      <c r="D7" s="674">
        <v>32000</v>
      </c>
      <c r="E7" s="673">
        <v>3840</v>
      </c>
      <c r="F7" s="673">
        <v>2</v>
      </c>
      <c r="G7" s="673">
        <v>2000</v>
      </c>
      <c r="H7" s="672">
        <f t="shared" si="0"/>
        <v>3016</v>
      </c>
      <c r="I7" s="671">
        <f t="shared" si="1"/>
        <v>33176</v>
      </c>
    </row>
    <row r="8" spans="2:9">
      <c r="B8" s="664" t="s">
        <v>1877</v>
      </c>
      <c r="C8" s="664" t="s">
        <v>1865</v>
      </c>
      <c r="D8" s="674">
        <v>25000</v>
      </c>
      <c r="E8" s="673">
        <v>2500</v>
      </c>
      <c r="F8" s="673">
        <v>0</v>
      </c>
      <c r="G8" s="673">
        <v>8000</v>
      </c>
      <c r="H8" s="672">
        <f t="shared" si="0"/>
        <v>3050</v>
      </c>
      <c r="I8" s="671">
        <f t="shared" si="1"/>
        <v>33550</v>
      </c>
    </row>
    <row r="9" spans="2:9">
      <c r="B9" s="664" t="s">
        <v>1876</v>
      </c>
      <c r="C9" s="664" t="s">
        <v>1867</v>
      </c>
      <c r="D9" s="674">
        <v>45000</v>
      </c>
      <c r="E9" s="673">
        <v>6750</v>
      </c>
      <c r="F9" s="673">
        <v>2</v>
      </c>
      <c r="G9" s="673">
        <v>2000</v>
      </c>
      <c r="H9" s="672">
        <f t="shared" si="0"/>
        <v>4025</v>
      </c>
      <c r="I9" s="671">
        <f t="shared" si="1"/>
        <v>44275</v>
      </c>
    </row>
    <row r="10" spans="2:9">
      <c r="B10" s="664" t="s">
        <v>1875</v>
      </c>
      <c r="C10" s="664" t="s">
        <v>1866</v>
      </c>
      <c r="D10" s="674">
        <v>32000</v>
      </c>
      <c r="E10" s="673">
        <v>3840</v>
      </c>
      <c r="F10" s="673">
        <v>1</v>
      </c>
      <c r="G10" s="673">
        <v>5000</v>
      </c>
      <c r="H10" s="672">
        <f t="shared" si="0"/>
        <v>3316</v>
      </c>
      <c r="I10" s="671">
        <f t="shared" si="1"/>
        <v>36476</v>
      </c>
    </row>
    <row r="11" spans="2:9">
      <c r="B11" s="664" t="s">
        <v>1874</v>
      </c>
      <c r="C11" s="664" t="s">
        <v>1866</v>
      </c>
      <c r="D11" s="674">
        <v>32000</v>
      </c>
      <c r="E11" s="673">
        <v>3840</v>
      </c>
      <c r="F11" s="673">
        <v>0</v>
      </c>
      <c r="G11" s="673">
        <v>8000</v>
      </c>
      <c r="H11" s="672">
        <f t="shared" si="0"/>
        <v>3616</v>
      </c>
      <c r="I11" s="671">
        <f t="shared" si="1"/>
        <v>39776</v>
      </c>
    </row>
    <row r="12" spans="2:9">
      <c r="B12" s="664" t="s">
        <v>1873</v>
      </c>
      <c r="C12" s="664" t="s">
        <v>1867</v>
      </c>
      <c r="D12" s="674">
        <v>45000</v>
      </c>
      <c r="E12" s="673">
        <v>6750</v>
      </c>
      <c r="F12" s="673">
        <v>3</v>
      </c>
      <c r="G12" s="673">
        <v>0</v>
      </c>
      <c r="H12" s="672">
        <f t="shared" si="0"/>
        <v>3825</v>
      </c>
      <c r="I12" s="671">
        <f t="shared" si="1"/>
        <v>42075</v>
      </c>
    </row>
    <row r="13" spans="2:9">
      <c r="B13" s="664" t="s">
        <v>1872</v>
      </c>
      <c r="C13" s="664" t="s">
        <v>1865</v>
      </c>
      <c r="D13" s="674">
        <v>25000</v>
      </c>
      <c r="E13" s="673">
        <v>2500</v>
      </c>
      <c r="F13" s="673">
        <v>2</v>
      </c>
      <c r="G13" s="673">
        <v>2000</v>
      </c>
      <c r="H13" s="672">
        <f t="shared" si="0"/>
        <v>2450</v>
      </c>
      <c r="I13" s="671">
        <f t="shared" si="1"/>
        <v>26950</v>
      </c>
    </row>
    <row r="14" spans="2:9">
      <c r="B14" s="670"/>
      <c r="C14" s="670"/>
      <c r="D14" s="669"/>
      <c r="E14" s="668"/>
      <c r="F14" s="668"/>
      <c r="G14" s="668"/>
      <c r="H14" s="667" t="s">
        <v>1871</v>
      </c>
      <c r="I14" s="666">
        <f>SUM(I5:I13)</f>
        <v>311278</v>
      </c>
    </row>
    <row r="15" spans="2:9">
      <c r="B15" s="665"/>
      <c r="C15" s="665"/>
    </row>
    <row r="16" spans="2:9">
      <c r="B16" s="850" t="s">
        <v>1870</v>
      </c>
      <c r="C16" s="851"/>
    </row>
    <row r="17" spans="2:8">
      <c r="B17" s="664" t="s">
        <v>1867</v>
      </c>
      <c r="C17" s="663">
        <v>0.15</v>
      </c>
    </row>
    <row r="18" spans="2:8">
      <c r="B18" s="664" t="s">
        <v>1866</v>
      </c>
      <c r="C18" s="663">
        <v>0.12</v>
      </c>
    </row>
    <row r="19" spans="2:8">
      <c r="B19" s="664" t="s">
        <v>1865</v>
      </c>
      <c r="C19" s="663">
        <v>0.1</v>
      </c>
    </row>
    <row r="21" spans="2:8">
      <c r="B21" s="850" t="s">
        <v>1869</v>
      </c>
      <c r="C21" s="851"/>
    </row>
    <row r="22" spans="2:8">
      <c r="B22" s="664" t="s">
        <v>1867</v>
      </c>
      <c r="C22" s="663">
        <v>0.18</v>
      </c>
    </row>
    <row r="23" spans="2:8">
      <c r="B23" s="664" t="s">
        <v>1866</v>
      </c>
      <c r="C23" s="663">
        <v>0.15</v>
      </c>
      <c r="H23" s="665"/>
    </row>
    <row r="24" spans="2:8">
      <c r="B24" s="664" t="s">
        <v>1865</v>
      </c>
      <c r="C24" s="663">
        <v>0.12</v>
      </c>
    </row>
    <row r="26" spans="2:8">
      <c r="B26" s="850" t="s">
        <v>1868</v>
      </c>
      <c r="C26" s="851"/>
    </row>
    <row r="27" spans="2:8">
      <c r="B27" s="664" t="s">
        <v>1867</v>
      </c>
      <c r="C27" s="663">
        <v>0.12</v>
      </c>
    </row>
    <row r="28" spans="2:8">
      <c r="B28" s="664" t="s">
        <v>1866</v>
      </c>
      <c r="C28" s="663">
        <v>0.1</v>
      </c>
    </row>
    <row r="29" spans="2:8">
      <c r="B29" s="664" t="s">
        <v>1865</v>
      </c>
      <c r="C29" s="663">
        <v>0.08</v>
      </c>
    </row>
  </sheetData>
  <scenarios current="0" sqref="I14">
    <scenario name="특급형" locked="1" count="9" user="민규" comment="만든 사람 민규 날짜 2023-06-05">
      <inputCells r="E5" val="3000"/>
      <inputCells r="E6" val="3000"/>
      <inputCells r="E7" val="3000"/>
      <inputCells r="E8" val="3000"/>
      <inputCells r="E9" val="7000"/>
      <inputCells r="E10" val="3840"/>
      <inputCells r="E11" val="3840"/>
      <inputCells r="E12" val="6750"/>
      <inputCells r="E13" val="2500"/>
    </scenario>
    <scenario name="보급형" locked="1" count="9" user="민규" comment="만든 사람 민규 날짜 2023-06-05">
      <inputCells r="E5" val="2000"/>
      <inputCells r="E6" val="2000"/>
      <inputCells r="E7" val="2000"/>
      <inputCells r="E8" val="2000"/>
      <inputCells r="E9" val="2000"/>
      <inputCells r="E10" val="3840"/>
      <inputCells r="E11" val="3840"/>
      <inputCells r="E12" val="6750"/>
      <inputCells r="E13" val="2500"/>
    </scenario>
  </scenarios>
  <mergeCells count="4">
    <mergeCell ref="B2:I2"/>
    <mergeCell ref="B16:C16"/>
    <mergeCell ref="B21:C21"/>
    <mergeCell ref="B26:C26"/>
  </mergeCells>
  <phoneticPr fontId="1" type="noConversion"/>
  <conditionalFormatting sqref="I3">
    <cfRule type="cellIs" dxfId="0" priority="1" stopIfTrue="1" operator="greaterThanOrEqual">
      <formula>10000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J117"/>
  <sheetViews>
    <sheetView workbookViewId="0">
      <selection activeCell="H25" sqref="H25"/>
    </sheetView>
  </sheetViews>
  <sheetFormatPr defaultRowHeight="13.5"/>
  <cols>
    <col min="1" max="1" width="2" style="440" customWidth="1"/>
    <col min="2" max="2" width="9" style="440"/>
    <col min="3" max="6" width="13" style="440" bestFit="1" customWidth="1"/>
    <col min="7" max="7" width="9" style="440"/>
    <col min="8" max="9" width="11.125" style="440" bestFit="1" customWidth="1"/>
    <col min="10" max="10" width="15" style="440" bestFit="1" customWidth="1"/>
    <col min="11" max="256" width="9" style="440"/>
    <col min="257" max="257" width="2" style="440" customWidth="1"/>
    <col min="258" max="258" width="9" style="440"/>
    <col min="259" max="262" width="13" style="440" bestFit="1" customWidth="1"/>
    <col min="263" max="263" width="9" style="440"/>
    <col min="264" max="265" width="11.125" style="440" bestFit="1" customWidth="1"/>
    <col min="266" max="266" width="15" style="440" bestFit="1" customWidth="1"/>
    <col min="267" max="512" width="9" style="440"/>
    <col min="513" max="513" width="2" style="440" customWidth="1"/>
    <col min="514" max="514" width="9" style="440"/>
    <col min="515" max="518" width="13" style="440" bestFit="1" customWidth="1"/>
    <col min="519" max="519" width="9" style="440"/>
    <col min="520" max="521" width="11.125" style="440" bestFit="1" customWidth="1"/>
    <col min="522" max="522" width="15" style="440" bestFit="1" customWidth="1"/>
    <col min="523" max="768" width="9" style="440"/>
    <col min="769" max="769" width="2" style="440" customWidth="1"/>
    <col min="770" max="770" width="9" style="440"/>
    <col min="771" max="774" width="13" style="440" bestFit="1" customWidth="1"/>
    <col min="775" max="775" width="9" style="440"/>
    <col min="776" max="777" width="11.125" style="440" bestFit="1" customWidth="1"/>
    <col min="778" max="778" width="15" style="440" bestFit="1" customWidth="1"/>
    <col min="779" max="1024" width="9" style="440"/>
    <col min="1025" max="1025" width="2" style="440" customWidth="1"/>
    <col min="1026" max="1026" width="9" style="440"/>
    <col min="1027" max="1030" width="13" style="440" bestFit="1" customWidth="1"/>
    <col min="1031" max="1031" width="9" style="440"/>
    <col min="1032" max="1033" width="11.125" style="440" bestFit="1" customWidth="1"/>
    <col min="1034" max="1034" width="15" style="440" bestFit="1" customWidth="1"/>
    <col min="1035" max="1280" width="9" style="440"/>
    <col min="1281" max="1281" width="2" style="440" customWidth="1"/>
    <col min="1282" max="1282" width="9" style="440"/>
    <col min="1283" max="1286" width="13" style="440" bestFit="1" customWidth="1"/>
    <col min="1287" max="1287" width="9" style="440"/>
    <col min="1288" max="1289" width="11.125" style="440" bestFit="1" customWidth="1"/>
    <col min="1290" max="1290" width="15" style="440" bestFit="1" customWidth="1"/>
    <col min="1291" max="1536" width="9" style="440"/>
    <col min="1537" max="1537" width="2" style="440" customWidth="1"/>
    <col min="1538" max="1538" width="9" style="440"/>
    <col min="1539" max="1542" width="13" style="440" bestFit="1" customWidth="1"/>
    <col min="1543" max="1543" width="9" style="440"/>
    <col min="1544" max="1545" width="11.125" style="440" bestFit="1" customWidth="1"/>
    <col min="1546" max="1546" width="15" style="440" bestFit="1" customWidth="1"/>
    <col min="1547" max="1792" width="9" style="440"/>
    <col min="1793" max="1793" width="2" style="440" customWidth="1"/>
    <col min="1794" max="1794" width="9" style="440"/>
    <col min="1795" max="1798" width="13" style="440" bestFit="1" customWidth="1"/>
    <col min="1799" max="1799" width="9" style="440"/>
    <col min="1800" max="1801" width="11.125" style="440" bestFit="1" customWidth="1"/>
    <col min="1802" max="1802" width="15" style="440" bestFit="1" customWidth="1"/>
    <col min="1803" max="2048" width="9" style="440"/>
    <col min="2049" max="2049" width="2" style="440" customWidth="1"/>
    <col min="2050" max="2050" width="9" style="440"/>
    <col min="2051" max="2054" width="13" style="440" bestFit="1" customWidth="1"/>
    <col min="2055" max="2055" width="9" style="440"/>
    <col min="2056" max="2057" width="11.125" style="440" bestFit="1" customWidth="1"/>
    <col min="2058" max="2058" width="15" style="440" bestFit="1" customWidth="1"/>
    <col min="2059" max="2304" width="9" style="440"/>
    <col min="2305" max="2305" width="2" style="440" customWidth="1"/>
    <col min="2306" max="2306" width="9" style="440"/>
    <col min="2307" max="2310" width="13" style="440" bestFit="1" customWidth="1"/>
    <col min="2311" max="2311" width="9" style="440"/>
    <col min="2312" max="2313" width="11.125" style="440" bestFit="1" customWidth="1"/>
    <col min="2314" max="2314" width="15" style="440" bestFit="1" customWidth="1"/>
    <col min="2315" max="2560" width="9" style="440"/>
    <col min="2561" max="2561" width="2" style="440" customWidth="1"/>
    <col min="2562" max="2562" width="9" style="440"/>
    <col min="2563" max="2566" width="13" style="440" bestFit="1" customWidth="1"/>
    <col min="2567" max="2567" width="9" style="440"/>
    <col min="2568" max="2569" width="11.125" style="440" bestFit="1" customWidth="1"/>
    <col min="2570" max="2570" width="15" style="440" bestFit="1" customWidth="1"/>
    <col min="2571" max="2816" width="9" style="440"/>
    <col min="2817" max="2817" width="2" style="440" customWidth="1"/>
    <col min="2818" max="2818" width="9" style="440"/>
    <col min="2819" max="2822" width="13" style="440" bestFit="1" customWidth="1"/>
    <col min="2823" max="2823" width="9" style="440"/>
    <col min="2824" max="2825" width="11.125" style="440" bestFit="1" customWidth="1"/>
    <col min="2826" max="2826" width="15" style="440" bestFit="1" customWidth="1"/>
    <col min="2827" max="3072" width="9" style="440"/>
    <col min="3073" max="3073" width="2" style="440" customWidth="1"/>
    <col min="3074" max="3074" width="9" style="440"/>
    <col min="3075" max="3078" width="13" style="440" bestFit="1" customWidth="1"/>
    <col min="3079" max="3079" width="9" style="440"/>
    <col min="3080" max="3081" width="11.125" style="440" bestFit="1" customWidth="1"/>
    <col min="3082" max="3082" width="15" style="440" bestFit="1" customWidth="1"/>
    <col min="3083" max="3328" width="9" style="440"/>
    <col min="3329" max="3329" width="2" style="440" customWidth="1"/>
    <col min="3330" max="3330" width="9" style="440"/>
    <col min="3331" max="3334" width="13" style="440" bestFit="1" customWidth="1"/>
    <col min="3335" max="3335" width="9" style="440"/>
    <col min="3336" max="3337" width="11.125" style="440" bestFit="1" customWidth="1"/>
    <col min="3338" max="3338" width="15" style="440" bestFit="1" customWidth="1"/>
    <col min="3339" max="3584" width="9" style="440"/>
    <col min="3585" max="3585" width="2" style="440" customWidth="1"/>
    <col min="3586" max="3586" width="9" style="440"/>
    <col min="3587" max="3590" width="13" style="440" bestFit="1" customWidth="1"/>
    <col min="3591" max="3591" width="9" style="440"/>
    <col min="3592" max="3593" width="11.125" style="440" bestFit="1" customWidth="1"/>
    <col min="3594" max="3594" width="15" style="440" bestFit="1" customWidth="1"/>
    <col min="3595" max="3840" width="9" style="440"/>
    <col min="3841" max="3841" width="2" style="440" customWidth="1"/>
    <col min="3842" max="3842" width="9" style="440"/>
    <col min="3843" max="3846" width="13" style="440" bestFit="1" customWidth="1"/>
    <col min="3847" max="3847" width="9" style="440"/>
    <col min="3848" max="3849" width="11.125" style="440" bestFit="1" customWidth="1"/>
    <col min="3850" max="3850" width="15" style="440" bestFit="1" customWidth="1"/>
    <col min="3851" max="4096" width="9" style="440"/>
    <col min="4097" max="4097" width="2" style="440" customWidth="1"/>
    <col min="4098" max="4098" width="9" style="440"/>
    <col min="4099" max="4102" width="13" style="440" bestFit="1" customWidth="1"/>
    <col min="4103" max="4103" width="9" style="440"/>
    <col min="4104" max="4105" width="11.125" style="440" bestFit="1" customWidth="1"/>
    <col min="4106" max="4106" width="15" style="440" bestFit="1" customWidth="1"/>
    <col min="4107" max="4352" width="9" style="440"/>
    <col min="4353" max="4353" width="2" style="440" customWidth="1"/>
    <col min="4354" max="4354" width="9" style="440"/>
    <col min="4355" max="4358" width="13" style="440" bestFit="1" customWidth="1"/>
    <col min="4359" max="4359" width="9" style="440"/>
    <col min="4360" max="4361" width="11.125" style="440" bestFit="1" customWidth="1"/>
    <col min="4362" max="4362" width="15" style="440" bestFit="1" customWidth="1"/>
    <col min="4363" max="4608" width="9" style="440"/>
    <col min="4609" max="4609" width="2" style="440" customWidth="1"/>
    <col min="4610" max="4610" width="9" style="440"/>
    <col min="4611" max="4614" width="13" style="440" bestFit="1" customWidth="1"/>
    <col min="4615" max="4615" width="9" style="440"/>
    <col min="4616" max="4617" width="11.125" style="440" bestFit="1" customWidth="1"/>
    <col min="4618" max="4618" width="15" style="440" bestFit="1" customWidth="1"/>
    <col min="4619" max="4864" width="9" style="440"/>
    <col min="4865" max="4865" width="2" style="440" customWidth="1"/>
    <col min="4866" max="4866" width="9" style="440"/>
    <col min="4867" max="4870" width="13" style="440" bestFit="1" customWidth="1"/>
    <col min="4871" max="4871" width="9" style="440"/>
    <col min="4872" max="4873" width="11.125" style="440" bestFit="1" customWidth="1"/>
    <col min="4874" max="4874" width="15" style="440" bestFit="1" customWidth="1"/>
    <col min="4875" max="5120" width="9" style="440"/>
    <col min="5121" max="5121" width="2" style="440" customWidth="1"/>
    <col min="5122" max="5122" width="9" style="440"/>
    <col min="5123" max="5126" width="13" style="440" bestFit="1" customWidth="1"/>
    <col min="5127" max="5127" width="9" style="440"/>
    <col min="5128" max="5129" width="11.125" style="440" bestFit="1" customWidth="1"/>
    <col min="5130" max="5130" width="15" style="440" bestFit="1" customWidth="1"/>
    <col min="5131" max="5376" width="9" style="440"/>
    <col min="5377" max="5377" width="2" style="440" customWidth="1"/>
    <col min="5378" max="5378" width="9" style="440"/>
    <col min="5379" max="5382" width="13" style="440" bestFit="1" customWidth="1"/>
    <col min="5383" max="5383" width="9" style="440"/>
    <col min="5384" max="5385" width="11.125" style="440" bestFit="1" customWidth="1"/>
    <col min="5386" max="5386" width="15" style="440" bestFit="1" customWidth="1"/>
    <col min="5387" max="5632" width="9" style="440"/>
    <col min="5633" max="5633" width="2" style="440" customWidth="1"/>
    <col min="5634" max="5634" width="9" style="440"/>
    <col min="5635" max="5638" width="13" style="440" bestFit="1" customWidth="1"/>
    <col min="5639" max="5639" width="9" style="440"/>
    <col min="5640" max="5641" width="11.125" style="440" bestFit="1" customWidth="1"/>
    <col min="5642" max="5642" width="15" style="440" bestFit="1" customWidth="1"/>
    <col min="5643" max="5888" width="9" style="440"/>
    <col min="5889" max="5889" width="2" style="440" customWidth="1"/>
    <col min="5890" max="5890" width="9" style="440"/>
    <col min="5891" max="5894" width="13" style="440" bestFit="1" customWidth="1"/>
    <col min="5895" max="5895" width="9" style="440"/>
    <col min="5896" max="5897" width="11.125" style="440" bestFit="1" customWidth="1"/>
    <col min="5898" max="5898" width="15" style="440" bestFit="1" customWidth="1"/>
    <col min="5899" max="6144" width="9" style="440"/>
    <col min="6145" max="6145" width="2" style="440" customWidth="1"/>
    <col min="6146" max="6146" width="9" style="440"/>
    <col min="6147" max="6150" width="13" style="440" bestFit="1" customWidth="1"/>
    <col min="6151" max="6151" width="9" style="440"/>
    <col min="6152" max="6153" width="11.125" style="440" bestFit="1" customWidth="1"/>
    <col min="6154" max="6154" width="15" style="440" bestFit="1" customWidth="1"/>
    <col min="6155" max="6400" width="9" style="440"/>
    <col min="6401" max="6401" width="2" style="440" customWidth="1"/>
    <col min="6402" max="6402" width="9" style="440"/>
    <col min="6403" max="6406" width="13" style="440" bestFit="1" customWidth="1"/>
    <col min="6407" max="6407" width="9" style="440"/>
    <col min="6408" max="6409" width="11.125" style="440" bestFit="1" customWidth="1"/>
    <col min="6410" max="6410" width="15" style="440" bestFit="1" customWidth="1"/>
    <col min="6411" max="6656" width="9" style="440"/>
    <col min="6657" max="6657" width="2" style="440" customWidth="1"/>
    <col min="6658" max="6658" width="9" style="440"/>
    <col min="6659" max="6662" width="13" style="440" bestFit="1" customWidth="1"/>
    <col min="6663" max="6663" width="9" style="440"/>
    <col min="6664" max="6665" width="11.125" style="440" bestFit="1" customWidth="1"/>
    <col min="6666" max="6666" width="15" style="440" bestFit="1" customWidth="1"/>
    <col min="6667" max="6912" width="9" style="440"/>
    <col min="6913" max="6913" width="2" style="440" customWidth="1"/>
    <col min="6914" max="6914" width="9" style="440"/>
    <col min="6915" max="6918" width="13" style="440" bestFit="1" customWidth="1"/>
    <col min="6919" max="6919" width="9" style="440"/>
    <col min="6920" max="6921" width="11.125" style="440" bestFit="1" customWidth="1"/>
    <col min="6922" max="6922" width="15" style="440" bestFit="1" customWidth="1"/>
    <col min="6923" max="7168" width="9" style="440"/>
    <col min="7169" max="7169" width="2" style="440" customWidth="1"/>
    <col min="7170" max="7170" width="9" style="440"/>
    <col min="7171" max="7174" width="13" style="440" bestFit="1" customWidth="1"/>
    <col min="7175" max="7175" width="9" style="440"/>
    <col min="7176" max="7177" width="11.125" style="440" bestFit="1" customWidth="1"/>
    <col min="7178" max="7178" width="15" style="440" bestFit="1" customWidth="1"/>
    <col min="7179" max="7424" width="9" style="440"/>
    <col min="7425" max="7425" width="2" style="440" customWidth="1"/>
    <col min="7426" max="7426" width="9" style="440"/>
    <col min="7427" max="7430" width="13" style="440" bestFit="1" customWidth="1"/>
    <col min="7431" max="7431" width="9" style="440"/>
    <col min="7432" max="7433" width="11.125" style="440" bestFit="1" customWidth="1"/>
    <col min="7434" max="7434" width="15" style="440" bestFit="1" customWidth="1"/>
    <col min="7435" max="7680" width="9" style="440"/>
    <col min="7681" max="7681" width="2" style="440" customWidth="1"/>
    <col min="7682" max="7682" width="9" style="440"/>
    <col min="7683" max="7686" width="13" style="440" bestFit="1" customWidth="1"/>
    <col min="7687" max="7687" width="9" style="440"/>
    <col min="7688" max="7689" width="11.125" style="440" bestFit="1" customWidth="1"/>
    <col min="7690" max="7690" width="15" style="440" bestFit="1" customWidth="1"/>
    <col min="7691" max="7936" width="9" style="440"/>
    <col min="7937" max="7937" width="2" style="440" customWidth="1"/>
    <col min="7938" max="7938" width="9" style="440"/>
    <col min="7939" max="7942" width="13" style="440" bestFit="1" customWidth="1"/>
    <col min="7943" max="7943" width="9" style="440"/>
    <col min="7944" max="7945" width="11.125" style="440" bestFit="1" customWidth="1"/>
    <col min="7946" max="7946" width="15" style="440" bestFit="1" customWidth="1"/>
    <col min="7947" max="8192" width="9" style="440"/>
    <col min="8193" max="8193" width="2" style="440" customWidth="1"/>
    <col min="8194" max="8194" width="9" style="440"/>
    <col min="8195" max="8198" width="13" style="440" bestFit="1" customWidth="1"/>
    <col min="8199" max="8199" width="9" style="440"/>
    <col min="8200" max="8201" width="11.125" style="440" bestFit="1" customWidth="1"/>
    <col min="8202" max="8202" width="15" style="440" bestFit="1" customWidth="1"/>
    <col min="8203" max="8448" width="9" style="440"/>
    <col min="8449" max="8449" width="2" style="440" customWidth="1"/>
    <col min="8450" max="8450" width="9" style="440"/>
    <col min="8451" max="8454" width="13" style="440" bestFit="1" customWidth="1"/>
    <col min="8455" max="8455" width="9" style="440"/>
    <col min="8456" max="8457" width="11.125" style="440" bestFit="1" customWidth="1"/>
    <col min="8458" max="8458" width="15" style="440" bestFit="1" customWidth="1"/>
    <col min="8459" max="8704" width="9" style="440"/>
    <col min="8705" max="8705" width="2" style="440" customWidth="1"/>
    <col min="8706" max="8706" width="9" style="440"/>
    <col min="8707" max="8710" width="13" style="440" bestFit="1" customWidth="1"/>
    <col min="8711" max="8711" width="9" style="440"/>
    <col min="8712" max="8713" width="11.125" style="440" bestFit="1" customWidth="1"/>
    <col min="8714" max="8714" width="15" style="440" bestFit="1" customWidth="1"/>
    <col min="8715" max="8960" width="9" style="440"/>
    <col min="8961" max="8961" width="2" style="440" customWidth="1"/>
    <col min="8962" max="8962" width="9" style="440"/>
    <col min="8963" max="8966" width="13" style="440" bestFit="1" customWidth="1"/>
    <col min="8967" max="8967" width="9" style="440"/>
    <col min="8968" max="8969" width="11.125" style="440" bestFit="1" customWidth="1"/>
    <col min="8970" max="8970" width="15" style="440" bestFit="1" customWidth="1"/>
    <col min="8971" max="9216" width="9" style="440"/>
    <col min="9217" max="9217" width="2" style="440" customWidth="1"/>
    <col min="9218" max="9218" width="9" style="440"/>
    <col min="9219" max="9222" width="13" style="440" bestFit="1" customWidth="1"/>
    <col min="9223" max="9223" width="9" style="440"/>
    <col min="9224" max="9225" width="11.125" style="440" bestFit="1" customWidth="1"/>
    <col min="9226" max="9226" width="15" style="440" bestFit="1" customWidth="1"/>
    <col min="9227" max="9472" width="9" style="440"/>
    <col min="9473" max="9473" width="2" style="440" customWidth="1"/>
    <col min="9474" max="9474" width="9" style="440"/>
    <col min="9475" max="9478" width="13" style="440" bestFit="1" customWidth="1"/>
    <col min="9479" max="9479" width="9" style="440"/>
    <col min="9480" max="9481" width="11.125" style="440" bestFit="1" customWidth="1"/>
    <col min="9482" max="9482" width="15" style="440" bestFit="1" customWidth="1"/>
    <col min="9483" max="9728" width="9" style="440"/>
    <col min="9729" max="9729" width="2" style="440" customWidth="1"/>
    <col min="9730" max="9730" width="9" style="440"/>
    <col min="9731" max="9734" width="13" style="440" bestFit="1" customWidth="1"/>
    <col min="9735" max="9735" width="9" style="440"/>
    <col min="9736" max="9737" width="11.125" style="440" bestFit="1" customWidth="1"/>
    <col min="9738" max="9738" width="15" style="440" bestFit="1" customWidth="1"/>
    <col min="9739" max="9984" width="9" style="440"/>
    <col min="9985" max="9985" width="2" style="440" customWidth="1"/>
    <col min="9986" max="9986" width="9" style="440"/>
    <col min="9987" max="9990" width="13" style="440" bestFit="1" customWidth="1"/>
    <col min="9991" max="9991" width="9" style="440"/>
    <col min="9992" max="9993" width="11.125" style="440" bestFit="1" customWidth="1"/>
    <col min="9994" max="9994" width="15" style="440" bestFit="1" customWidth="1"/>
    <col min="9995" max="10240" width="9" style="440"/>
    <col min="10241" max="10241" width="2" style="440" customWidth="1"/>
    <col min="10242" max="10242" width="9" style="440"/>
    <col min="10243" max="10246" width="13" style="440" bestFit="1" customWidth="1"/>
    <col min="10247" max="10247" width="9" style="440"/>
    <col min="10248" max="10249" width="11.125" style="440" bestFit="1" customWidth="1"/>
    <col min="10250" max="10250" width="15" style="440" bestFit="1" customWidth="1"/>
    <col min="10251" max="10496" width="9" style="440"/>
    <col min="10497" max="10497" width="2" style="440" customWidth="1"/>
    <col min="10498" max="10498" width="9" style="440"/>
    <col min="10499" max="10502" width="13" style="440" bestFit="1" customWidth="1"/>
    <col min="10503" max="10503" width="9" style="440"/>
    <col min="10504" max="10505" width="11.125" style="440" bestFit="1" customWidth="1"/>
    <col min="10506" max="10506" width="15" style="440" bestFit="1" customWidth="1"/>
    <col min="10507" max="10752" width="9" style="440"/>
    <col min="10753" max="10753" width="2" style="440" customWidth="1"/>
    <col min="10754" max="10754" width="9" style="440"/>
    <col min="10755" max="10758" width="13" style="440" bestFit="1" customWidth="1"/>
    <col min="10759" max="10759" width="9" style="440"/>
    <col min="10760" max="10761" width="11.125" style="440" bestFit="1" customWidth="1"/>
    <col min="10762" max="10762" width="15" style="440" bestFit="1" customWidth="1"/>
    <col min="10763" max="11008" width="9" style="440"/>
    <col min="11009" max="11009" width="2" style="440" customWidth="1"/>
    <col min="11010" max="11010" width="9" style="440"/>
    <col min="11011" max="11014" width="13" style="440" bestFit="1" customWidth="1"/>
    <col min="11015" max="11015" width="9" style="440"/>
    <col min="11016" max="11017" width="11.125" style="440" bestFit="1" customWidth="1"/>
    <col min="11018" max="11018" width="15" style="440" bestFit="1" customWidth="1"/>
    <col min="11019" max="11264" width="9" style="440"/>
    <col min="11265" max="11265" width="2" style="440" customWidth="1"/>
    <col min="11266" max="11266" width="9" style="440"/>
    <col min="11267" max="11270" width="13" style="440" bestFit="1" customWidth="1"/>
    <col min="11271" max="11271" width="9" style="440"/>
    <col min="11272" max="11273" width="11.125" style="440" bestFit="1" customWidth="1"/>
    <col min="11274" max="11274" width="15" style="440" bestFit="1" customWidth="1"/>
    <col min="11275" max="11520" width="9" style="440"/>
    <col min="11521" max="11521" width="2" style="440" customWidth="1"/>
    <col min="11522" max="11522" width="9" style="440"/>
    <col min="11523" max="11526" width="13" style="440" bestFit="1" customWidth="1"/>
    <col min="11527" max="11527" width="9" style="440"/>
    <col min="11528" max="11529" width="11.125" style="440" bestFit="1" customWidth="1"/>
    <col min="11530" max="11530" width="15" style="440" bestFit="1" customWidth="1"/>
    <col min="11531" max="11776" width="9" style="440"/>
    <col min="11777" max="11777" width="2" style="440" customWidth="1"/>
    <col min="11778" max="11778" width="9" style="440"/>
    <col min="11779" max="11782" width="13" style="440" bestFit="1" customWidth="1"/>
    <col min="11783" max="11783" width="9" style="440"/>
    <col min="11784" max="11785" width="11.125" style="440" bestFit="1" customWidth="1"/>
    <col min="11786" max="11786" width="15" style="440" bestFit="1" customWidth="1"/>
    <col min="11787" max="12032" width="9" style="440"/>
    <col min="12033" max="12033" width="2" style="440" customWidth="1"/>
    <col min="12034" max="12034" width="9" style="440"/>
    <col min="12035" max="12038" width="13" style="440" bestFit="1" customWidth="1"/>
    <col min="12039" max="12039" width="9" style="440"/>
    <col min="12040" max="12041" width="11.125" style="440" bestFit="1" customWidth="1"/>
    <col min="12042" max="12042" width="15" style="440" bestFit="1" customWidth="1"/>
    <col min="12043" max="12288" width="9" style="440"/>
    <col min="12289" max="12289" width="2" style="440" customWidth="1"/>
    <col min="12290" max="12290" width="9" style="440"/>
    <col min="12291" max="12294" width="13" style="440" bestFit="1" customWidth="1"/>
    <col min="12295" max="12295" width="9" style="440"/>
    <col min="12296" max="12297" width="11.125" style="440" bestFit="1" customWidth="1"/>
    <col min="12298" max="12298" width="15" style="440" bestFit="1" customWidth="1"/>
    <col min="12299" max="12544" width="9" style="440"/>
    <col min="12545" max="12545" width="2" style="440" customWidth="1"/>
    <col min="12546" max="12546" width="9" style="440"/>
    <col min="12547" max="12550" width="13" style="440" bestFit="1" customWidth="1"/>
    <col min="12551" max="12551" width="9" style="440"/>
    <col min="12552" max="12553" width="11.125" style="440" bestFit="1" customWidth="1"/>
    <col min="12554" max="12554" width="15" style="440" bestFit="1" customWidth="1"/>
    <col min="12555" max="12800" width="9" style="440"/>
    <col min="12801" max="12801" width="2" style="440" customWidth="1"/>
    <col min="12802" max="12802" width="9" style="440"/>
    <col min="12803" max="12806" width="13" style="440" bestFit="1" customWidth="1"/>
    <col min="12807" max="12807" width="9" style="440"/>
    <col min="12808" max="12809" width="11.125" style="440" bestFit="1" customWidth="1"/>
    <col min="12810" max="12810" width="15" style="440" bestFit="1" customWidth="1"/>
    <col min="12811" max="13056" width="9" style="440"/>
    <col min="13057" max="13057" width="2" style="440" customWidth="1"/>
    <col min="13058" max="13058" width="9" style="440"/>
    <col min="13059" max="13062" width="13" style="440" bestFit="1" customWidth="1"/>
    <col min="13063" max="13063" width="9" style="440"/>
    <col min="13064" max="13065" width="11.125" style="440" bestFit="1" customWidth="1"/>
    <col min="13066" max="13066" width="15" style="440" bestFit="1" customWidth="1"/>
    <col min="13067" max="13312" width="9" style="440"/>
    <col min="13313" max="13313" width="2" style="440" customWidth="1"/>
    <col min="13314" max="13314" width="9" style="440"/>
    <col min="13315" max="13318" width="13" style="440" bestFit="1" customWidth="1"/>
    <col min="13319" max="13319" width="9" style="440"/>
    <col min="13320" max="13321" width="11.125" style="440" bestFit="1" customWidth="1"/>
    <col min="13322" max="13322" width="15" style="440" bestFit="1" customWidth="1"/>
    <col min="13323" max="13568" width="9" style="440"/>
    <col min="13569" max="13569" width="2" style="440" customWidth="1"/>
    <col min="13570" max="13570" width="9" style="440"/>
    <col min="13571" max="13574" width="13" style="440" bestFit="1" customWidth="1"/>
    <col min="13575" max="13575" width="9" style="440"/>
    <col min="13576" max="13577" width="11.125" style="440" bestFit="1" customWidth="1"/>
    <col min="13578" max="13578" width="15" style="440" bestFit="1" customWidth="1"/>
    <col min="13579" max="13824" width="9" style="440"/>
    <col min="13825" max="13825" width="2" style="440" customWidth="1"/>
    <col min="13826" max="13826" width="9" style="440"/>
    <col min="13827" max="13830" width="13" style="440" bestFit="1" customWidth="1"/>
    <col min="13831" max="13831" width="9" style="440"/>
    <col min="13832" max="13833" width="11.125" style="440" bestFit="1" customWidth="1"/>
    <col min="13834" max="13834" width="15" style="440" bestFit="1" customWidth="1"/>
    <col min="13835" max="14080" width="9" style="440"/>
    <col min="14081" max="14081" width="2" style="440" customWidth="1"/>
    <col min="14082" max="14082" width="9" style="440"/>
    <col min="14083" max="14086" width="13" style="440" bestFit="1" customWidth="1"/>
    <col min="14087" max="14087" width="9" style="440"/>
    <col min="14088" max="14089" width="11.125" style="440" bestFit="1" customWidth="1"/>
    <col min="14090" max="14090" width="15" style="440" bestFit="1" customWidth="1"/>
    <col min="14091" max="14336" width="9" style="440"/>
    <col min="14337" max="14337" width="2" style="440" customWidth="1"/>
    <col min="14338" max="14338" width="9" style="440"/>
    <col min="14339" max="14342" width="13" style="440" bestFit="1" customWidth="1"/>
    <col min="14343" max="14343" width="9" style="440"/>
    <col min="14344" max="14345" width="11.125" style="440" bestFit="1" customWidth="1"/>
    <col min="14346" max="14346" width="15" style="440" bestFit="1" customWidth="1"/>
    <col min="14347" max="14592" width="9" style="440"/>
    <col min="14593" max="14593" width="2" style="440" customWidth="1"/>
    <col min="14594" max="14594" width="9" style="440"/>
    <col min="14595" max="14598" width="13" style="440" bestFit="1" customWidth="1"/>
    <col min="14599" max="14599" width="9" style="440"/>
    <col min="14600" max="14601" width="11.125" style="440" bestFit="1" customWidth="1"/>
    <col min="14602" max="14602" width="15" style="440" bestFit="1" customWidth="1"/>
    <col min="14603" max="14848" width="9" style="440"/>
    <col min="14849" max="14849" width="2" style="440" customWidth="1"/>
    <col min="14850" max="14850" width="9" style="440"/>
    <col min="14851" max="14854" width="13" style="440" bestFit="1" customWidth="1"/>
    <col min="14855" max="14855" width="9" style="440"/>
    <col min="14856" max="14857" width="11.125" style="440" bestFit="1" customWidth="1"/>
    <col min="14858" max="14858" width="15" style="440" bestFit="1" customWidth="1"/>
    <col min="14859" max="15104" width="9" style="440"/>
    <col min="15105" max="15105" width="2" style="440" customWidth="1"/>
    <col min="15106" max="15106" width="9" style="440"/>
    <col min="15107" max="15110" width="13" style="440" bestFit="1" customWidth="1"/>
    <col min="15111" max="15111" width="9" style="440"/>
    <col min="15112" max="15113" width="11.125" style="440" bestFit="1" customWidth="1"/>
    <col min="15114" max="15114" width="15" style="440" bestFit="1" customWidth="1"/>
    <col min="15115" max="15360" width="9" style="440"/>
    <col min="15361" max="15361" width="2" style="440" customWidth="1"/>
    <col min="15362" max="15362" width="9" style="440"/>
    <col min="15363" max="15366" width="13" style="440" bestFit="1" customWidth="1"/>
    <col min="15367" max="15367" width="9" style="440"/>
    <col min="15368" max="15369" width="11.125" style="440" bestFit="1" customWidth="1"/>
    <col min="15370" max="15370" width="15" style="440" bestFit="1" customWidth="1"/>
    <col min="15371" max="15616" width="9" style="440"/>
    <col min="15617" max="15617" width="2" style="440" customWidth="1"/>
    <col min="15618" max="15618" width="9" style="440"/>
    <col min="15619" max="15622" width="13" style="440" bestFit="1" customWidth="1"/>
    <col min="15623" max="15623" width="9" style="440"/>
    <col min="15624" max="15625" width="11.125" style="440" bestFit="1" customWidth="1"/>
    <col min="15626" max="15626" width="15" style="440" bestFit="1" customWidth="1"/>
    <col min="15627" max="15872" width="9" style="440"/>
    <col min="15873" max="15873" width="2" style="440" customWidth="1"/>
    <col min="15874" max="15874" width="9" style="440"/>
    <col min="15875" max="15878" width="13" style="440" bestFit="1" customWidth="1"/>
    <col min="15879" max="15879" width="9" style="440"/>
    <col min="15880" max="15881" width="11.125" style="440" bestFit="1" customWidth="1"/>
    <col min="15882" max="15882" width="15" style="440" bestFit="1" customWidth="1"/>
    <col min="15883" max="16128" width="9" style="440"/>
    <col min="16129" max="16129" width="2" style="440" customWidth="1"/>
    <col min="16130" max="16130" width="9" style="440"/>
    <col min="16131" max="16134" width="13" style="440" bestFit="1" customWidth="1"/>
    <col min="16135" max="16135" width="9" style="440"/>
    <col min="16136" max="16137" width="11.125" style="440" bestFit="1" customWidth="1"/>
    <col min="16138" max="16138" width="15" style="440" bestFit="1" customWidth="1"/>
    <col min="16139" max="16384" width="9" style="440"/>
  </cols>
  <sheetData>
    <row r="1" spans="2:10" ht="39" customHeight="1">
      <c r="B1" s="852" t="s">
        <v>1889</v>
      </c>
      <c r="C1" s="852"/>
      <c r="D1" s="852"/>
      <c r="E1" s="852"/>
      <c r="F1" s="852"/>
      <c r="G1" s="852"/>
      <c r="H1" s="852"/>
      <c r="I1" s="852"/>
      <c r="J1" s="852"/>
    </row>
    <row r="3" spans="2:10" ht="25.5" customHeight="1" thickBot="1">
      <c r="B3" s="678" t="s">
        <v>1890</v>
      </c>
      <c r="C3" s="678" t="s">
        <v>1891</v>
      </c>
      <c r="D3" s="678" t="s">
        <v>1892</v>
      </c>
      <c r="E3" s="678" t="s">
        <v>1893</v>
      </c>
      <c r="F3" s="678" t="s">
        <v>1894</v>
      </c>
      <c r="G3" s="678" t="s">
        <v>1895</v>
      </c>
      <c r="H3" s="678" t="s">
        <v>1896</v>
      </c>
      <c r="I3" s="678" t="s">
        <v>1897</v>
      </c>
      <c r="J3" s="678" t="s">
        <v>1898</v>
      </c>
    </row>
    <row r="4" spans="2:10" ht="17.100000000000001" customHeight="1" thickTop="1">
      <c r="B4" s="442" t="s">
        <v>1899</v>
      </c>
      <c r="C4" s="442" t="s">
        <v>1900</v>
      </c>
      <c r="D4" s="442" t="str">
        <f t="shared" ref="D4:D67" si="0">IF(LEFT(B4,1)="A","연구부",IF(LEFT(B4,1)="B","관리부","경리부"))</f>
        <v>연구부</v>
      </c>
      <c r="E4" s="442" t="s">
        <v>1901</v>
      </c>
      <c r="F4" s="443">
        <v>1500000</v>
      </c>
      <c r="G4" s="442">
        <v>6</v>
      </c>
      <c r="H4" s="443">
        <f t="shared" ref="H4:H67" si="1">IF(E4="부장",200000,IF(E4="과장",150000,IF(E4="대리",100000,50000)))</f>
        <v>200000</v>
      </c>
      <c r="I4" s="443">
        <f t="shared" ref="I4:I67" si="2">F4*G4*0.01</f>
        <v>90000</v>
      </c>
      <c r="J4" s="679">
        <f t="shared" ref="J4:J67" si="3">F4+I4+H4</f>
        <v>1790000</v>
      </c>
    </row>
    <row r="5" spans="2:10" ht="17.100000000000001" customHeight="1">
      <c r="B5" s="435" t="s">
        <v>1902</v>
      </c>
      <c r="C5" s="435" t="s">
        <v>1903</v>
      </c>
      <c r="D5" s="435" t="str">
        <f t="shared" si="0"/>
        <v>관리부</v>
      </c>
      <c r="E5" s="435" t="s">
        <v>1904</v>
      </c>
      <c r="F5" s="445">
        <v>1400000</v>
      </c>
      <c r="G5" s="435">
        <v>5</v>
      </c>
      <c r="H5" s="445">
        <f t="shared" si="1"/>
        <v>150000</v>
      </c>
      <c r="I5" s="445">
        <f t="shared" si="2"/>
        <v>70000</v>
      </c>
      <c r="J5" s="680">
        <f t="shared" si="3"/>
        <v>1620000</v>
      </c>
    </row>
    <row r="6" spans="2:10" ht="17.100000000000001" customHeight="1">
      <c r="B6" s="435" t="s">
        <v>1905</v>
      </c>
      <c r="C6" s="435" t="s">
        <v>1906</v>
      </c>
      <c r="D6" s="435" t="str">
        <f t="shared" si="0"/>
        <v>경리부</v>
      </c>
      <c r="E6" s="435" t="s">
        <v>1904</v>
      </c>
      <c r="F6" s="445">
        <v>1400000</v>
      </c>
      <c r="G6" s="435">
        <v>5</v>
      </c>
      <c r="H6" s="445">
        <f t="shared" si="1"/>
        <v>150000</v>
      </c>
      <c r="I6" s="445">
        <f t="shared" si="2"/>
        <v>70000</v>
      </c>
      <c r="J6" s="680">
        <f t="shared" si="3"/>
        <v>1620000</v>
      </c>
    </row>
    <row r="7" spans="2:10" ht="17.100000000000001" customHeight="1">
      <c r="B7" s="442" t="s">
        <v>1907</v>
      </c>
      <c r="C7" s="435" t="s">
        <v>1908</v>
      </c>
      <c r="D7" s="435" t="str">
        <f t="shared" si="0"/>
        <v>연구부</v>
      </c>
      <c r="E7" s="435" t="s">
        <v>1790</v>
      </c>
      <c r="F7" s="445">
        <v>1300000</v>
      </c>
      <c r="G7" s="435">
        <v>4</v>
      </c>
      <c r="H7" s="445">
        <f t="shared" si="1"/>
        <v>100000</v>
      </c>
      <c r="I7" s="445">
        <f t="shared" si="2"/>
        <v>52000</v>
      </c>
      <c r="J7" s="680">
        <f t="shared" si="3"/>
        <v>1452000</v>
      </c>
    </row>
    <row r="8" spans="2:10" ht="17.100000000000001" customHeight="1">
      <c r="B8" s="435" t="s">
        <v>1909</v>
      </c>
      <c r="C8" s="435" t="s">
        <v>1910</v>
      </c>
      <c r="D8" s="435" t="str">
        <f t="shared" si="0"/>
        <v>관리부</v>
      </c>
      <c r="E8" s="435" t="s">
        <v>1790</v>
      </c>
      <c r="F8" s="445">
        <v>1300000</v>
      </c>
      <c r="G8" s="435">
        <v>5</v>
      </c>
      <c r="H8" s="445">
        <f t="shared" si="1"/>
        <v>100000</v>
      </c>
      <c r="I8" s="445">
        <f t="shared" si="2"/>
        <v>65000</v>
      </c>
      <c r="J8" s="680">
        <f t="shared" si="3"/>
        <v>1465000</v>
      </c>
    </row>
    <row r="9" spans="2:10" ht="17.100000000000001" customHeight="1">
      <c r="B9" s="435" t="s">
        <v>1911</v>
      </c>
      <c r="C9" s="435" t="s">
        <v>1912</v>
      </c>
      <c r="D9" s="435" t="str">
        <f t="shared" si="0"/>
        <v>경리부</v>
      </c>
      <c r="E9" s="435" t="s">
        <v>1786</v>
      </c>
      <c r="F9" s="445">
        <v>1200000</v>
      </c>
      <c r="G9" s="435">
        <v>7</v>
      </c>
      <c r="H9" s="445">
        <f t="shared" si="1"/>
        <v>50000</v>
      </c>
      <c r="I9" s="445">
        <f t="shared" si="2"/>
        <v>84000</v>
      </c>
      <c r="J9" s="680">
        <f t="shared" si="3"/>
        <v>1334000</v>
      </c>
    </row>
    <row r="10" spans="2:10" ht="17.100000000000001" customHeight="1">
      <c r="B10" s="442" t="s">
        <v>1913</v>
      </c>
      <c r="C10" s="435" t="s">
        <v>1914</v>
      </c>
      <c r="D10" s="435" t="str">
        <f t="shared" si="0"/>
        <v>연구부</v>
      </c>
      <c r="E10" s="435" t="s">
        <v>1786</v>
      </c>
      <c r="F10" s="445">
        <v>1200000</v>
      </c>
      <c r="G10" s="435">
        <v>2</v>
      </c>
      <c r="H10" s="445">
        <f t="shared" si="1"/>
        <v>50000</v>
      </c>
      <c r="I10" s="445">
        <f t="shared" si="2"/>
        <v>24000</v>
      </c>
      <c r="J10" s="680">
        <f t="shared" si="3"/>
        <v>1274000</v>
      </c>
    </row>
    <row r="11" spans="2:10" ht="17.100000000000001" customHeight="1">
      <c r="B11" s="435" t="s">
        <v>1915</v>
      </c>
      <c r="C11" s="435" t="s">
        <v>1916</v>
      </c>
      <c r="D11" s="435" t="str">
        <f t="shared" si="0"/>
        <v>관리부</v>
      </c>
      <c r="E11" s="435" t="s">
        <v>1786</v>
      </c>
      <c r="F11" s="445">
        <v>1200000</v>
      </c>
      <c r="G11" s="435">
        <v>3</v>
      </c>
      <c r="H11" s="445">
        <f t="shared" si="1"/>
        <v>50000</v>
      </c>
      <c r="I11" s="445">
        <f t="shared" si="2"/>
        <v>36000</v>
      </c>
      <c r="J11" s="680">
        <f t="shared" si="3"/>
        <v>1286000</v>
      </c>
    </row>
    <row r="12" spans="2:10" ht="17.100000000000001" customHeight="1">
      <c r="B12" s="435" t="s">
        <v>1917</v>
      </c>
      <c r="C12" s="435" t="s">
        <v>1918</v>
      </c>
      <c r="D12" s="435" t="str">
        <f t="shared" si="0"/>
        <v>경리부</v>
      </c>
      <c r="E12" s="435" t="s">
        <v>1786</v>
      </c>
      <c r="F12" s="445">
        <v>1200000</v>
      </c>
      <c r="G12" s="435">
        <v>1</v>
      </c>
      <c r="H12" s="445">
        <f t="shared" si="1"/>
        <v>50000</v>
      </c>
      <c r="I12" s="445">
        <f t="shared" si="2"/>
        <v>12000</v>
      </c>
      <c r="J12" s="680">
        <f t="shared" si="3"/>
        <v>1262000</v>
      </c>
    </row>
    <row r="13" spans="2:10" ht="17.100000000000001" customHeight="1">
      <c r="B13" s="442" t="s">
        <v>1919</v>
      </c>
      <c r="C13" s="435" t="s">
        <v>1900</v>
      </c>
      <c r="D13" s="435" t="str">
        <f t="shared" si="0"/>
        <v>연구부</v>
      </c>
      <c r="E13" s="435" t="s">
        <v>1901</v>
      </c>
      <c r="F13" s="445">
        <v>1500000</v>
      </c>
      <c r="G13" s="435">
        <v>6</v>
      </c>
      <c r="H13" s="445">
        <f t="shared" si="1"/>
        <v>200000</v>
      </c>
      <c r="I13" s="445">
        <f t="shared" si="2"/>
        <v>90000</v>
      </c>
      <c r="J13" s="680">
        <f t="shared" si="3"/>
        <v>1790000</v>
      </c>
    </row>
    <row r="14" spans="2:10" ht="17.100000000000001" customHeight="1">
      <c r="B14" s="435" t="s">
        <v>1920</v>
      </c>
      <c r="C14" s="435" t="s">
        <v>1903</v>
      </c>
      <c r="D14" s="435" t="str">
        <f t="shared" si="0"/>
        <v>관리부</v>
      </c>
      <c r="E14" s="435" t="s">
        <v>1904</v>
      </c>
      <c r="F14" s="445">
        <v>1400000</v>
      </c>
      <c r="G14" s="435">
        <v>5</v>
      </c>
      <c r="H14" s="445">
        <f t="shared" si="1"/>
        <v>150000</v>
      </c>
      <c r="I14" s="445">
        <f t="shared" si="2"/>
        <v>70000</v>
      </c>
      <c r="J14" s="680">
        <f t="shared" si="3"/>
        <v>1620000</v>
      </c>
    </row>
    <row r="15" spans="2:10" ht="17.100000000000001" customHeight="1">
      <c r="B15" s="435" t="s">
        <v>1921</v>
      </c>
      <c r="C15" s="435" t="s">
        <v>1906</v>
      </c>
      <c r="D15" s="435" t="str">
        <f t="shared" si="0"/>
        <v>경리부</v>
      </c>
      <c r="E15" s="435" t="s">
        <v>1904</v>
      </c>
      <c r="F15" s="445">
        <v>1400000</v>
      </c>
      <c r="G15" s="435">
        <v>5</v>
      </c>
      <c r="H15" s="445">
        <f t="shared" si="1"/>
        <v>150000</v>
      </c>
      <c r="I15" s="445">
        <f t="shared" si="2"/>
        <v>70000</v>
      </c>
      <c r="J15" s="680">
        <f t="shared" si="3"/>
        <v>1620000</v>
      </c>
    </row>
    <row r="16" spans="2:10" ht="17.100000000000001" customHeight="1">
      <c r="B16" s="442" t="s">
        <v>1922</v>
      </c>
      <c r="C16" s="435" t="s">
        <v>1908</v>
      </c>
      <c r="D16" s="435" t="str">
        <f t="shared" si="0"/>
        <v>연구부</v>
      </c>
      <c r="E16" s="435" t="s">
        <v>1790</v>
      </c>
      <c r="F16" s="445">
        <v>1300000</v>
      </c>
      <c r="G16" s="435">
        <v>4</v>
      </c>
      <c r="H16" s="445">
        <f t="shared" si="1"/>
        <v>100000</v>
      </c>
      <c r="I16" s="445">
        <f t="shared" si="2"/>
        <v>52000</v>
      </c>
      <c r="J16" s="680">
        <f t="shared" si="3"/>
        <v>1452000</v>
      </c>
    </row>
    <row r="17" spans="2:10" ht="17.100000000000001" customHeight="1">
      <c r="B17" s="435" t="s">
        <v>1923</v>
      </c>
      <c r="C17" s="435" t="s">
        <v>1910</v>
      </c>
      <c r="D17" s="435" t="str">
        <f t="shared" si="0"/>
        <v>관리부</v>
      </c>
      <c r="E17" s="435" t="s">
        <v>1790</v>
      </c>
      <c r="F17" s="445">
        <v>1300000</v>
      </c>
      <c r="G17" s="435">
        <v>5</v>
      </c>
      <c r="H17" s="445">
        <f t="shared" si="1"/>
        <v>100000</v>
      </c>
      <c r="I17" s="445">
        <f t="shared" si="2"/>
        <v>65000</v>
      </c>
      <c r="J17" s="680">
        <f t="shared" si="3"/>
        <v>1465000</v>
      </c>
    </row>
    <row r="18" spans="2:10" ht="17.100000000000001" customHeight="1">
      <c r="B18" s="435" t="s">
        <v>1924</v>
      </c>
      <c r="C18" s="435" t="s">
        <v>1912</v>
      </c>
      <c r="D18" s="435" t="str">
        <f t="shared" si="0"/>
        <v>경리부</v>
      </c>
      <c r="E18" s="435" t="s">
        <v>1786</v>
      </c>
      <c r="F18" s="445">
        <v>1200000</v>
      </c>
      <c r="G18" s="435">
        <v>7</v>
      </c>
      <c r="H18" s="445">
        <f t="shared" si="1"/>
        <v>50000</v>
      </c>
      <c r="I18" s="445">
        <f t="shared" si="2"/>
        <v>84000</v>
      </c>
      <c r="J18" s="680">
        <f t="shared" si="3"/>
        <v>1334000</v>
      </c>
    </row>
    <row r="19" spans="2:10" ht="17.100000000000001" customHeight="1">
      <c r="B19" s="442" t="s">
        <v>1925</v>
      </c>
      <c r="C19" s="435" t="s">
        <v>1914</v>
      </c>
      <c r="D19" s="435" t="str">
        <f t="shared" si="0"/>
        <v>연구부</v>
      </c>
      <c r="E19" s="435" t="s">
        <v>1786</v>
      </c>
      <c r="F19" s="445">
        <v>1200000</v>
      </c>
      <c r="G19" s="435">
        <v>2</v>
      </c>
      <c r="H19" s="445">
        <f t="shared" si="1"/>
        <v>50000</v>
      </c>
      <c r="I19" s="445">
        <f t="shared" si="2"/>
        <v>24000</v>
      </c>
      <c r="J19" s="680">
        <f t="shared" si="3"/>
        <v>1274000</v>
      </c>
    </row>
    <row r="20" spans="2:10" ht="17.100000000000001" customHeight="1">
      <c r="B20" s="435" t="s">
        <v>1926</v>
      </c>
      <c r="C20" s="435" t="s">
        <v>1916</v>
      </c>
      <c r="D20" s="435" t="str">
        <f t="shared" si="0"/>
        <v>관리부</v>
      </c>
      <c r="E20" s="435" t="s">
        <v>1786</v>
      </c>
      <c r="F20" s="445">
        <v>1200000</v>
      </c>
      <c r="G20" s="435">
        <v>3</v>
      </c>
      <c r="H20" s="445">
        <f t="shared" si="1"/>
        <v>50000</v>
      </c>
      <c r="I20" s="445">
        <f t="shared" si="2"/>
        <v>36000</v>
      </c>
      <c r="J20" s="680">
        <f t="shared" si="3"/>
        <v>1286000</v>
      </c>
    </row>
    <row r="21" spans="2:10" ht="17.100000000000001" customHeight="1">
      <c r="B21" s="435" t="s">
        <v>1927</v>
      </c>
      <c r="C21" s="435" t="s">
        <v>1918</v>
      </c>
      <c r="D21" s="435" t="str">
        <f t="shared" si="0"/>
        <v>경리부</v>
      </c>
      <c r="E21" s="435" t="s">
        <v>1786</v>
      </c>
      <c r="F21" s="445">
        <v>1200000</v>
      </c>
      <c r="G21" s="435">
        <v>1</v>
      </c>
      <c r="H21" s="445">
        <f t="shared" si="1"/>
        <v>50000</v>
      </c>
      <c r="I21" s="445">
        <f t="shared" si="2"/>
        <v>12000</v>
      </c>
      <c r="J21" s="680">
        <f t="shared" si="3"/>
        <v>1262000</v>
      </c>
    </row>
    <row r="22" spans="2:10" ht="17.100000000000001" customHeight="1">
      <c r="B22" s="442" t="s">
        <v>1928</v>
      </c>
      <c r="C22" s="435" t="s">
        <v>1929</v>
      </c>
      <c r="D22" s="435" t="str">
        <f t="shared" si="0"/>
        <v>연구부</v>
      </c>
      <c r="E22" s="435" t="s">
        <v>1823</v>
      </c>
      <c r="F22" s="445">
        <v>1500000</v>
      </c>
      <c r="G22" s="435">
        <v>6</v>
      </c>
      <c r="H22" s="445">
        <f t="shared" si="1"/>
        <v>200000</v>
      </c>
      <c r="I22" s="445">
        <f t="shared" si="2"/>
        <v>90000</v>
      </c>
      <c r="J22" s="680">
        <f t="shared" si="3"/>
        <v>1790000</v>
      </c>
    </row>
    <row r="23" spans="2:10" ht="17.100000000000001" customHeight="1">
      <c r="B23" s="435" t="s">
        <v>1930</v>
      </c>
      <c r="C23" s="435" t="s">
        <v>1931</v>
      </c>
      <c r="D23" s="435" t="str">
        <f t="shared" si="0"/>
        <v>관리부</v>
      </c>
      <c r="E23" s="435" t="s">
        <v>1819</v>
      </c>
      <c r="F23" s="445">
        <v>1400000</v>
      </c>
      <c r="G23" s="435">
        <v>5</v>
      </c>
      <c r="H23" s="445">
        <f t="shared" si="1"/>
        <v>150000</v>
      </c>
      <c r="I23" s="445">
        <f t="shared" si="2"/>
        <v>70000</v>
      </c>
      <c r="J23" s="680">
        <f t="shared" si="3"/>
        <v>1620000</v>
      </c>
    </row>
    <row r="24" spans="2:10" ht="17.100000000000001" customHeight="1">
      <c r="B24" s="435" t="s">
        <v>1932</v>
      </c>
      <c r="C24" s="435" t="s">
        <v>1933</v>
      </c>
      <c r="D24" s="435" t="str">
        <f t="shared" si="0"/>
        <v>경리부</v>
      </c>
      <c r="E24" s="435" t="s">
        <v>1819</v>
      </c>
      <c r="F24" s="445">
        <v>1400000</v>
      </c>
      <c r="G24" s="435">
        <v>5</v>
      </c>
      <c r="H24" s="445">
        <f t="shared" si="1"/>
        <v>150000</v>
      </c>
      <c r="I24" s="445">
        <f t="shared" si="2"/>
        <v>70000</v>
      </c>
      <c r="J24" s="680">
        <f t="shared" si="3"/>
        <v>1620000</v>
      </c>
    </row>
    <row r="25" spans="2:10" ht="17.100000000000001" customHeight="1">
      <c r="B25" s="442" t="s">
        <v>1934</v>
      </c>
      <c r="C25" s="435" t="s">
        <v>1935</v>
      </c>
      <c r="D25" s="435" t="str">
        <f t="shared" si="0"/>
        <v>연구부</v>
      </c>
      <c r="E25" s="435" t="s">
        <v>1936</v>
      </c>
      <c r="F25" s="445">
        <v>1300000</v>
      </c>
      <c r="G25" s="435">
        <v>4</v>
      </c>
      <c r="H25" s="445">
        <f t="shared" si="1"/>
        <v>100000</v>
      </c>
      <c r="I25" s="445">
        <f t="shared" si="2"/>
        <v>52000</v>
      </c>
      <c r="J25" s="680">
        <f t="shared" si="3"/>
        <v>1452000</v>
      </c>
    </row>
    <row r="26" spans="2:10" ht="17.100000000000001" customHeight="1">
      <c r="B26" s="435" t="s">
        <v>1937</v>
      </c>
      <c r="C26" s="435" t="s">
        <v>1938</v>
      </c>
      <c r="D26" s="435" t="str">
        <f t="shared" si="0"/>
        <v>관리부</v>
      </c>
      <c r="E26" s="435" t="s">
        <v>1936</v>
      </c>
      <c r="F26" s="445">
        <v>1300000</v>
      </c>
      <c r="G26" s="435">
        <v>5</v>
      </c>
      <c r="H26" s="445">
        <f t="shared" si="1"/>
        <v>100000</v>
      </c>
      <c r="I26" s="445">
        <f t="shared" si="2"/>
        <v>65000</v>
      </c>
      <c r="J26" s="680">
        <f t="shared" si="3"/>
        <v>1465000</v>
      </c>
    </row>
    <row r="27" spans="2:10" ht="17.100000000000001" customHeight="1">
      <c r="B27" s="435" t="s">
        <v>1939</v>
      </c>
      <c r="C27" s="435" t="s">
        <v>1940</v>
      </c>
      <c r="D27" s="435" t="str">
        <f t="shared" si="0"/>
        <v>경리부</v>
      </c>
      <c r="E27" s="435" t="s">
        <v>1815</v>
      </c>
      <c r="F27" s="445">
        <v>1200000</v>
      </c>
      <c r="G27" s="435">
        <v>7</v>
      </c>
      <c r="H27" s="445">
        <f t="shared" si="1"/>
        <v>50000</v>
      </c>
      <c r="I27" s="445">
        <f t="shared" si="2"/>
        <v>84000</v>
      </c>
      <c r="J27" s="680">
        <f t="shared" si="3"/>
        <v>1334000</v>
      </c>
    </row>
    <row r="28" spans="2:10" ht="17.100000000000001" customHeight="1">
      <c r="B28" s="442" t="s">
        <v>1941</v>
      </c>
      <c r="C28" s="435" t="s">
        <v>1942</v>
      </c>
      <c r="D28" s="435" t="str">
        <f t="shared" si="0"/>
        <v>연구부</v>
      </c>
      <c r="E28" s="435" t="s">
        <v>1815</v>
      </c>
      <c r="F28" s="445">
        <v>1200000</v>
      </c>
      <c r="G28" s="435">
        <v>2</v>
      </c>
      <c r="H28" s="445">
        <f t="shared" si="1"/>
        <v>50000</v>
      </c>
      <c r="I28" s="445">
        <f t="shared" si="2"/>
        <v>24000</v>
      </c>
      <c r="J28" s="680">
        <f t="shared" si="3"/>
        <v>1274000</v>
      </c>
    </row>
    <row r="29" spans="2:10" ht="17.100000000000001" customHeight="1">
      <c r="B29" s="435" t="s">
        <v>1943</v>
      </c>
      <c r="C29" s="435" t="s">
        <v>1944</v>
      </c>
      <c r="D29" s="435" t="str">
        <f t="shared" si="0"/>
        <v>관리부</v>
      </c>
      <c r="E29" s="435" t="s">
        <v>1815</v>
      </c>
      <c r="F29" s="445">
        <v>1200000</v>
      </c>
      <c r="G29" s="435">
        <v>3</v>
      </c>
      <c r="H29" s="445">
        <f t="shared" si="1"/>
        <v>50000</v>
      </c>
      <c r="I29" s="445">
        <f t="shared" si="2"/>
        <v>36000</v>
      </c>
      <c r="J29" s="680">
        <f t="shared" si="3"/>
        <v>1286000</v>
      </c>
    </row>
    <row r="30" spans="2:10" ht="17.100000000000001" customHeight="1">
      <c r="B30" s="435" t="s">
        <v>1945</v>
      </c>
      <c r="C30" s="435" t="s">
        <v>1946</v>
      </c>
      <c r="D30" s="435" t="str">
        <f t="shared" si="0"/>
        <v>경리부</v>
      </c>
      <c r="E30" s="435" t="s">
        <v>1815</v>
      </c>
      <c r="F30" s="445">
        <v>1200000</v>
      </c>
      <c r="G30" s="435">
        <v>1</v>
      </c>
      <c r="H30" s="445">
        <f t="shared" si="1"/>
        <v>50000</v>
      </c>
      <c r="I30" s="445">
        <f t="shared" si="2"/>
        <v>12000</v>
      </c>
      <c r="J30" s="680">
        <f t="shared" si="3"/>
        <v>1262000</v>
      </c>
    </row>
    <row r="31" spans="2:10" ht="17.100000000000001" customHeight="1">
      <c r="B31" s="442" t="s">
        <v>1947</v>
      </c>
      <c r="C31" s="435" t="s">
        <v>1929</v>
      </c>
      <c r="D31" s="435" t="str">
        <f t="shared" si="0"/>
        <v>연구부</v>
      </c>
      <c r="E31" s="435" t="s">
        <v>1823</v>
      </c>
      <c r="F31" s="445">
        <v>1500000</v>
      </c>
      <c r="G31" s="435">
        <v>6</v>
      </c>
      <c r="H31" s="445">
        <f t="shared" si="1"/>
        <v>200000</v>
      </c>
      <c r="I31" s="445">
        <f t="shared" si="2"/>
        <v>90000</v>
      </c>
      <c r="J31" s="680">
        <f t="shared" si="3"/>
        <v>1790000</v>
      </c>
    </row>
    <row r="32" spans="2:10" ht="17.100000000000001" customHeight="1">
      <c r="B32" s="435" t="s">
        <v>1948</v>
      </c>
      <c r="C32" s="435" t="s">
        <v>1931</v>
      </c>
      <c r="D32" s="435" t="str">
        <f t="shared" si="0"/>
        <v>관리부</v>
      </c>
      <c r="E32" s="435" t="s">
        <v>1819</v>
      </c>
      <c r="F32" s="445">
        <v>1400000</v>
      </c>
      <c r="G32" s="435">
        <v>5</v>
      </c>
      <c r="H32" s="445">
        <f t="shared" si="1"/>
        <v>150000</v>
      </c>
      <c r="I32" s="445">
        <f t="shared" si="2"/>
        <v>70000</v>
      </c>
      <c r="J32" s="680">
        <f t="shared" si="3"/>
        <v>1620000</v>
      </c>
    </row>
    <row r="33" spans="2:10" ht="17.100000000000001" customHeight="1">
      <c r="B33" s="435" t="s">
        <v>1949</v>
      </c>
      <c r="C33" s="435" t="s">
        <v>1933</v>
      </c>
      <c r="D33" s="435" t="str">
        <f t="shared" si="0"/>
        <v>경리부</v>
      </c>
      <c r="E33" s="435" t="s">
        <v>1819</v>
      </c>
      <c r="F33" s="445">
        <v>1400000</v>
      </c>
      <c r="G33" s="435">
        <v>5</v>
      </c>
      <c r="H33" s="445">
        <f t="shared" si="1"/>
        <v>150000</v>
      </c>
      <c r="I33" s="445">
        <f t="shared" si="2"/>
        <v>70000</v>
      </c>
      <c r="J33" s="680">
        <f t="shared" si="3"/>
        <v>1620000</v>
      </c>
    </row>
    <row r="34" spans="2:10" ht="17.100000000000001" customHeight="1">
      <c r="B34" s="442" t="s">
        <v>1950</v>
      </c>
      <c r="C34" s="435" t="s">
        <v>1935</v>
      </c>
      <c r="D34" s="435" t="str">
        <f t="shared" si="0"/>
        <v>연구부</v>
      </c>
      <c r="E34" s="435" t="s">
        <v>1936</v>
      </c>
      <c r="F34" s="445">
        <v>1300000</v>
      </c>
      <c r="G34" s="435">
        <v>4</v>
      </c>
      <c r="H34" s="445">
        <f t="shared" si="1"/>
        <v>100000</v>
      </c>
      <c r="I34" s="445">
        <f t="shared" si="2"/>
        <v>52000</v>
      </c>
      <c r="J34" s="680">
        <f t="shared" si="3"/>
        <v>1452000</v>
      </c>
    </row>
    <row r="35" spans="2:10" ht="17.100000000000001" customHeight="1">
      <c r="B35" s="435" t="s">
        <v>1951</v>
      </c>
      <c r="C35" s="435" t="s">
        <v>1929</v>
      </c>
      <c r="D35" s="435" t="str">
        <f t="shared" si="0"/>
        <v>관리부</v>
      </c>
      <c r="E35" s="435" t="s">
        <v>1823</v>
      </c>
      <c r="F35" s="445">
        <v>1500000</v>
      </c>
      <c r="G35" s="435">
        <v>5</v>
      </c>
      <c r="H35" s="445">
        <f t="shared" si="1"/>
        <v>200000</v>
      </c>
      <c r="I35" s="445">
        <f t="shared" si="2"/>
        <v>75000</v>
      </c>
      <c r="J35" s="680">
        <f t="shared" si="3"/>
        <v>1775000</v>
      </c>
    </row>
    <row r="36" spans="2:10" ht="17.100000000000001" customHeight="1">
      <c r="B36" s="435" t="s">
        <v>1952</v>
      </c>
      <c r="C36" s="435" t="s">
        <v>1931</v>
      </c>
      <c r="D36" s="435" t="str">
        <f t="shared" si="0"/>
        <v>경리부</v>
      </c>
      <c r="E36" s="435" t="s">
        <v>1819</v>
      </c>
      <c r="F36" s="445">
        <v>1400000</v>
      </c>
      <c r="G36" s="435">
        <v>7</v>
      </c>
      <c r="H36" s="445">
        <f t="shared" si="1"/>
        <v>150000</v>
      </c>
      <c r="I36" s="445">
        <f t="shared" si="2"/>
        <v>98000</v>
      </c>
      <c r="J36" s="680">
        <f t="shared" si="3"/>
        <v>1648000</v>
      </c>
    </row>
    <row r="37" spans="2:10" ht="17.100000000000001" customHeight="1">
      <c r="B37" s="442" t="s">
        <v>1953</v>
      </c>
      <c r="C37" s="435" t="s">
        <v>1933</v>
      </c>
      <c r="D37" s="435" t="str">
        <f t="shared" si="0"/>
        <v>연구부</v>
      </c>
      <c r="E37" s="435" t="s">
        <v>1819</v>
      </c>
      <c r="F37" s="445">
        <v>1400000</v>
      </c>
      <c r="G37" s="435">
        <v>6</v>
      </c>
      <c r="H37" s="445">
        <f t="shared" si="1"/>
        <v>150000</v>
      </c>
      <c r="I37" s="445">
        <f t="shared" si="2"/>
        <v>84000</v>
      </c>
      <c r="J37" s="680">
        <f t="shared" si="3"/>
        <v>1634000</v>
      </c>
    </row>
    <row r="38" spans="2:10" ht="17.100000000000001" customHeight="1">
      <c r="B38" s="435" t="s">
        <v>1954</v>
      </c>
      <c r="C38" s="435" t="s">
        <v>1935</v>
      </c>
      <c r="D38" s="435" t="str">
        <f t="shared" si="0"/>
        <v>관리부</v>
      </c>
      <c r="E38" s="435" t="s">
        <v>1936</v>
      </c>
      <c r="F38" s="445">
        <v>1300000</v>
      </c>
      <c r="G38" s="435">
        <v>5</v>
      </c>
      <c r="H38" s="445">
        <f t="shared" si="1"/>
        <v>100000</v>
      </c>
      <c r="I38" s="445">
        <f t="shared" si="2"/>
        <v>65000</v>
      </c>
      <c r="J38" s="680">
        <f t="shared" si="3"/>
        <v>1465000</v>
      </c>
    </row>
    <row r="39" spans="2:10" ht="17.100000000000001" customHeight="1">
      <c r="B39" s="435" t="s">
        <v>1955</v>
      </c>
      <c r="C39" s="435" t="s">
        <v>1938</v>
      </c>
      <c r="D39" s="435" t="str">
        <f t="shared" si="0"/>
        <v>경리부</v>
      </c>
      <c r="E39" s="435" t="s">
        <v>1936</v>
      </c>
      <c r="F39" s="445">
        <v>1300000</v>
      </c>
      <c r="G39" s="435">
        <v>5</v>
      </c>
      <c r="H39" s="445">
        <f t="shared" si="1"/>
        <v>100000</v>
      </c>
      <c r="I39" s="445">
        <f t="shared" si="2"/>
        <v>65000</v>
      </c>
      <c r="J39" s="680">
        <f t="shared" si="3"/>
        <v>1465000</v>
      </c>
    </row>
    <row r="40" spans="2:10" ht="17.100000000000001" customHeight="1">
      <c r="B40" s="442" t="s">
        <v>1956</v>
      </c>
      <c r="C40" s="435" t="s">
        <v>1940</v>
      </c>
      <c r="D40" s="435" t="str">
        <f t="shared" si="0"/>
        <v>연구부</v>
      </c>
      <c r="E40" s="435" t="s">
        <v>1815</v>
      </c>
      <c r="F40" s="445">
        <v>1200000</v>
      </c>
      <c r="G40" s="435">
        <v>4</v>
      </c>
      <c r="H40" s="445">
        <f t="shared" si="1"/>
        <v>50000</v>
      </c>
      <c r="I40" s="445">
        <f t="shared" si="2"/>
        <v>48000</v>
      </c>
      <c r="J40" s="680">
        <f t="shared" si="3"/>
        <v>1298000</v>
      </c>
    </row>
    <row r="41" spans="2:10" ht="17.100000000000001" customHeight="1">
      <c r="B41" s="435" t="s">
        <v>1957</v>
      </c>
      <c r="C41" s="435" t="s">
        <v>1942</v>
      </c>
      <c r="D41" s="435" t="str">
        <f t="shared" si="0"/>
        <v>관리부</v>
      </c>
      <c r="E41" s="435" t="s">
        <v>1815</v>
      </c>
      <c r="F41" s="445">
        <v>1200000</v>
      </c>
      <c r="G41" s="435">
        <v>5</v>
      </c>
      <c r="H41" s="445">
        <f t="shared" si="1"/>
        <v>50000</v>
      </c>
      <c r="I41" s="445">
        <f t="shared" si="2"/>
        <v>60000</v>
      </c>
      <c r="J41" s="680">
        <f t="shared" si="3"/>
        <v>1310000</v>
      </c>
    </row>
    <row r="42" spans="2:10" ht="17.100000000000001" customHeight="1">
      <c r="B42" s="435" t="s">
        <v>1958</v>
      </c>
      <c r="C42" s="435" t="s">
        <v>1944</v>
      </c>
      <c r="D42" s="435" t="str">
        <f t="shared" si="0"/>
        <v>경리부</v>
      </c>
      <c r="E42" s="435" t="s">
        <v>1815</v>
      </c>
      <c r="F42" s="445">
        <v>1200000</v>
      </c>
      <c r="G42" s="435">
        <v>7</v>
      </c>
      <c r="H42" s="445">
        <f t="shared" si="1"/>
        <v>50000</v>
      </c>
      <c r="I42" s="445">
        <f t="shared" si="2"/>
        <v>84000</v>
      </c>
      <c r="J42" s="680">
        <f t="shared" si="3"/>
        <v>1334000</v>
      </c>
    </row>
    <row r="43" spans="2:10" ht="17.100000000000001" customHeight="1">
      <c r="B43" s="442" t="s">
        <v>1959</v>
      </c>
      <c r="C43" s="435" t="s">
        <v>1946</v>
      </c>
      <c r="D43" s="435" t="str">
        <f t="shared" si="0"/>
        <v>연구부</v>
      </c>
      <c r="E43" s="435" t="s">
        <v>1815</v>
      </c>
      <c r="F43" s="445">
        <v>1200000</v>
      </c>
      <c r="G43" s="435">
        <v>2</v>
      </c>
      <c r="H43" s="445">
        <f t="shared" si="1"/>
        <v>50000</v>
      </c>
      <c r="I43" s="445">
        <f t="shared" si="2"/>
        <v>24000</v>
      </c>
      <c r="J43" s="680">
        <f t="shared" si="3"/>
        <v>1274000</v>
      </c>
    </row>
    <row r="44" spans="2:10" ht="17.100000000000001" customHeight="1">
      <c r="B44" s="435" t="s">
        <v>1960</v>
      </c>
      <c r="C44" s="435" t="s">
        <v>1929</v>
      </c>
      <c r="D44" s="435" t="str">
        <f t="shared" si="0"/>
        <v>관리부</v>
      </c>
      <c r="E44" s="435" t="s">
        <v>1823</v>
      </c>
      <c r="F44" s="445">
        <v>1500000</v>
      </c>
      <c r="G44" s="435">
        <v>3</v>
      </c>
      <c r="H44" s="445">
        <f t="shared" si="1"/>
        <v>200000</v>
      </c>
      <c r="I44" s="445">
        <f t="shared" si="2"/>
        <v>45000</v>
      </c>
      <c r="J44" s="680">
        <f t="shared" si="3"/>
        <v>1745000</v>
      </c>
    </row>
    <row r="45" spans="2:10" ht="17.100000000000001" customHeight="1">
      <c r="B45" s="435" t="s">
        <v>1961</v>
      </c>
      <c r="C45" s="435" t="s">
        <v>1931</v>
      </c>
      <c r="D45" s="435" t="str">
        <f t="shared" si="0"/>
        <v>경리부</v>
      </c>
      <c r="E45" s="435" t="s">
        <v>1819</v>
      </c>
      <c r="F45" s="445">
        <v>1400000</v>
      </c>
      <c r="G45" s="435">
        <v>1</v>
      </c>
      <c r="H45" s="445">
        <f t="shared" si="1"/>
        <v>150000</v>
      </c>
      <c r="I45" s="445">
        <f t="shared" si="2"/>
        <v>14000</v>
      </c>
      <c r="J45" s="680">
        <f t="shared" si="3"/>
        <v>1564000</v>
      </c>
    </row>
    <row r="46" spans="2:10" ht="17.100000000000001" customHeight="1">
      <c r="B46" s="442" t="s">
        <v>1962</v>
      </c>
      <c r="C46" s="435" t="s">
        <v>1933</v>
      </c>
      <c r="D46" s="435" t="str">
        <f t="shared" si="0"/>
        <v>연구부</v>
      </c>
      <c r="E46" s="435" t="s">
        <v>1819</v>
      </c>
      <c r="F46" s="445">
        <v>1400000</v>
      </c>
      <c r="G46" s="435">
        <v>6</v>
      </c>
      <c r="H46" s="445">
        <f t="shared" si="1"/>
        <v>150000</v>
      </c>
      <c r="I46" s="445">
        <f t="shared" si="2"/>
        <v>84000</v>
      </c>
      <c r="J46" s="680">
        <f t="shared" si="3"/>
        <v>1634000</v>
      </c>
    </row>
    <row r="47" spans="2:10" ht="17.100000000000001" customHeight="1">
      <c r="B47" s="435" t="s">
        <v>1963</v>
      </c>
      <c r="C47" s="435" t="s">
        <v>1935</v>
      </c>
      <c r="D47" s="435" t="str">
        <f t="shared" si="0"/>
        <v>관리부</v>
      </c>
      <c r="E47" s="435" t="s">
        <v>1936</v>
      </c>
      <c r="F47" s="445">
        <v>1300000</v>
      </c>
      <c r="G47" s="435">
        <v>5</v>
      </c>
      <c r="H47" s="445">
        <f t="shared" si="1"/>
        <v>100000</v>
      </c>
      <c r="I47" s="445">
        <f t="shared" si="2"/>
        <v>65000</v>
      </c>
      <c r="J47" s="680">
        <f t="shared" si="3"/>
        <v>1465000</v>
      </c>
    </row>
    <row r="48" spans="2:10" ht="17.100000000000001" customHeight="1">
      <c r="B48" s="435" t="s">
        <v>1964</v>
      </c>
      <c r="C48" s="435" t="s">
        <v>1938</v>
      </c>
      <c r="D48" s="435" t="str">
        <f t="shared" si="0"/>
        <v>경리부</v>
      </c>
      <c r="E48" s="435" t="s">
        <v>1936</v>
      </c>
      <c r="F48" s="445">
        <v>1300000</v>
      </c>
      <c r="G48" s="435">
        <v>5</v>
      </c>
      <c r="H48" s="445">
        <f t="shared" si="1"/>
        <v>100000</v>
      </c>
      <c r="I48" s="445">
        <f t="shared" si="2"/>
        <v>65000</v>
      </c>
      <c r="J48" s="680">
        <f t="shared" si="3"/>
        <v>1465000</v>
      </c>
    </row>
    <row r="49" spans="2:10" ht="17.100000000000001" customHeight="1">
      <c r="B49" s="442" t="s">
        <v>1965</v>
      </c>
      <c r="C49" s="435" t="s">
        <v>1940</v>
      </c>
      <c r="D49" s="435" t="str">
        <f t="shared" si="0"/>
        <v>연구부</v>
      </c>
      <c r="E49" s="435" t="s">
        <v>1815</v>
      </c>
      <c r="F49" s="445">
        <v>1200000</v>
      </c>
      <c r="G49" s="435">
        <v>4</v>
      </c>
      <c r="H49" s="445">
        <f t="shared" si="1"/>
        <v>50000</v>
      </c>
      <c r="I49" s="445">
        <f t="shared" si="2"/>
        <v>48000</v>
      </c>
      <c r="J49" s="680">
        <f t="shared" si="3"/>
        <v>1298000</v>
      </c>
    </row>
    <row r="50" spans="2:10" ht="17.100000000000001" customHeight="1">
      <c r="B50" s="435" t="s">
        <v>1966</v>
      </c>
      <c r="C50" s="435" t="s">
        <v>1942</v>
      </c>
      <c r="D50" s="435" t="str">
        <f t="shared" si="0"/>
        <v>관리부</v>
      </c>
      <c r="E50" s="435" t="s">
        <v>1815</v>
      </c>
      <c r="F50" s="445">
        <v>1200000</v>
      </c>
      <c r="G50" s="435">
        <v>5</v>
      </c>
      <c r="H50" s="445">
        <f t="shared" si="1"/>
        <v>50000</v>
      </c>
      <c r="I50" s="445">
        <f t="shared" si="2"/>
        <v>60000</v>
      </c>
      <c r="J50" s="680">
        <f t="shared" si="3"/>
        <v>1310000</v>
      </c>
    </row>
    <row r="51" spans="2:10" ht="17.100000000000001" customHeight="1">
      <c r="B51" s="435" t="s">
        <v>1967</v>
      </c>
      <c r="C51" s="435" t="s">
        <v>1944</v>
      </c>
      <c r="D51" s="435" t="str">
        <f t="shared" si="0"/>
        <v>경리부</v>
      </c>
      <c r="E51" s="435" t="s">
        <v>1815</v>
      </c>
      <c r="F51" s="445">
        <v>1200000</v>
      </c>
      <c r="G51" s="435">
        <v>7</v>
      </c>
      <c r="H51" s="445">
        <f t="shared" si="1"/>
        <v>50000</v>
      </c>
      <c r="I51" s="445">
        <f t="shared" si="2"/>
        <v>84000</v>
      </c>
      <c r="J51" s="680">
        <f t="shared" si="3"/>
        <v>1334000</v>
      </c>
    </row>
    <row r="52" spans="2:10" ht="17.100000000000001" customHeight="1">
      <c r="B52" s="442" t="s">
        <v>1968</v>
      </c>
      <c r="C52" s="435" t="s">
        <v>1946</v>
      </c>
      <c r="D52" s="435" t="str">
        <f t="shared" si="0"/>
        <v>연구부</v>
      </c>
      <c r="E52" s="435" t="s">
        <v>1815</v>
      </c>
      <c r="F52" s="445">
        <v>1200000</v>
      </c>
      <c r="G52" s="435">
        <v>2</v>
      </c>
      <c r="H52" s="445">
        <f t="shared" si="1"/>
        <v>50000</v>
      </c>
      <c r="I52" s="445">
        <f t="shared" si="2"/>
        <v>24000</v>
      </c>
      <c r="J52" s="680">
        <f t="shared" si="3"/>
        <v>1274000</v>
      </c>
    </row>
    <row r="53" spans="2:10" ht="17.100000000000001" customHeight="1">
      <c r="B53" s="435" t="s">
        <v>1969</v>
      </c>
      <c r="C53" s="435" t="s">
        <v>1929</v>
      </c>
      <c r="D53" s="435" t="str">
        <f t="shared" si="0"/>
        <v>관리부</v>
      </c>
      <c r="E53" s="435" t="s">
        <v>1823</v>
      </c>
      <c r="F53" s="445">
        <v>1500000</v>
      </c>
      <c r="G53" s="435">
        <v>3</v>
      </c>
      <c r="H53" s="445">
        <f t="shared" si="1"/>
        <v>200000</v>
      </c>
      <c r="I53" s="445">
        <f t="shared" si="2"/>
        <v>45000</v>
      </c>
      <c r="J53" s="680">
        <f t="shared" si="3"/>
        <v>1745000</v>
      </c>
    </row>
    <row r="54" spans="2:10" ht="17.100000000000001" customHeight="1">
      <c r="B54" s="435" t="s">
        <v>1970</v>
      </c>
      <c r="C54" s="435" t="s">
        <v>1971</v>
      </c>
      <c r="D54" s="435" t="str">
        <f t="shared" si="0"/>
        <v>경리부</v>
      </c>
      <c r="E54" s="435" t="s">
        <v>1800</v>
      </c>
      <c r="F54" s="445">
        <v>1400000</v>
      </c>
      <c r="G54" s="435">
        <v>1</v>
      </c>
      <c r="H54" s="445">
        <f t="shared" si="1"/>
        <v>150000</v>
      </c>
      <c r="I54" s="445">
        <f t="shared" si="2"/>
        <v>14000</v>
      </c>
      <c r="J54" s="680">
        <f t="shared" si="3"/>
        <v>1564000</v>
      </c>
    </row>
    <row r="55" spans="2:10" ht="17.100000000000001" customHeight="1">
      <c r="B55" s="442" t="s">
        <v>1972</v>
      </c>
      <c r="C55" s="435" t="s">
        <v>1973</v>
      </c>
      <c r="D55" s="435" t="str">
        <f t="shared" si="0"/>
        <v>연구부</v>
      </c>
      <c r="E55" s="435" t="s">
        <v>1800</v>
      </c>
      <c r="F55" s="445">
        <v>1400000</v>
      </c>
      <c r="G55" s="435">
        <v>6</v>
      </c>
      <c r="H55" s="445">
        <f t="shared" si="1"/>
        <v>150000</v>
      </c>
      <c r="I55" s="445">
        <f t="shared" si="2"/>
        <v>84000</v>
      </c>
      <c r="J55" s="680">
        <f t="shared" si="3"/>
        <v>1634000</v>
      </c>
    </row>
    <row r="56" spans="2:10" ht="17.100000000000001" customHeight="1">
      <c r="B56" s="435" t="s">
        <v>1974</v>
      </c>
      <c r="C56" s="435" t="s">
        <v>1975</v>
      </c>
      <c r="D56" s="435" t="str">
        <f t="shared" si="0"/>
        <v>관리부</v>
      </c>
      <c r="E56" s="435" t="s">
        <v>1804</v>
      </c>
      <c r="F56" s="445">
        <v>1300000</v>
      </c>
      <c r="G56" s="435">
        <v>5</v>
      </c>
      <c r="H56" s="445">
        <f t="shared" si="1"/>
        <v>100000</v>
      </c>
      <c r="I56" s="445">
        <f t="shared" si="2"/>
        <v>65000</v>
      </c>
      <c r="J56" s="680">
        <f t="shared" si="3"/>
        <v>1465000</v>
      </c>
    </row>
    <row r="57" spans="2:10" ht="17.100000000000001" customHeight="1">
      <c r="B57" s="435" t="s">
        <v>1976</v>
      </c>
      <c r="C57" s="435" t="s">
        <v>1977</v>
      </c>
      <c r="D57" s="435" t="str">
        <f t="shared" si="0"/>
        <v>경리부</v>
      </c>
      <c r="E57" s="435" t="s">
        <v>1804</v>
      </c>
      <c r="F57" s="445">
        <v>1300000</v>
      </c>
      <c r="G57" s="435">
        <v>6</v>
      </c>
      <c r="H57" s="445">
        <f t="shared" si="1"/>
        <v>100000</v>
      </c>
      <c r="I57" s="445">
        <f t="shared" si="2"/>
        <v>78000</v>
      </c>
      <c r="J57" s="680">
        <f t="shared" si="3"/>
        <v>1478000</v>
      </c>
    </row>
    <row r="58" spans="2:10" ht="17.100000000000001" customHeight="1">
      <c r="B58" s="442" t="s">
        <v>1978</v>
      </c>
      <c r="C58" s="435" t="s">
        <v>1979</v>
      </c>
      <c r="D58" s="435" t="str">
        <f t="shared" si="0"/>
        <v>연구부</v>
      </c>
      <c r="E58" s="435" t="s">
        <v>1807</v>
      </c>
      <c r="F58" s="445">
        <v>1200000</v>
      </c>
      <c r="G58" s="435">
        <v>5</v>
      </c>
      <c r="H58" s="445">
        <f t="shared" si="1"/>
        <v>50000</v>
      </c>
      <c r="I58" s="445">
        <f t="shared" si="2"/>
        <v>60000</v>
      </c>
      <c r="J58" s="680">
        <f t="shared" si="3"/>
        <v>1310000</v>
      </c>
    </row>
    <row r="59" spans="2:10" ht="17.100000000000001" customHeight="1">
      <c r="B59" s="435" t="s">
        <v>1980</v>
      </c>
      <c r="C59" s="435" t="s">
        <v>1981</v>
      </c>
      <c r="D59" s="435" t="str">
        <f t="shared" si="0"/>
        <v>관리부</v>
      </c>
      <c r="E59" s="435" t="s">
        <v>1807</v>
      </c>
      <c r="F59" s="445">
        <v>1200000</v>
      </c>
      <c r="G59" s="435">
        <v>5</v>
      </c>
      <c r="H59" s="445">
        <f t="shared" si="1"/>
        <v>50000</v>
      </c>
      <c r="I59" s="445">
        <f t="shared" si="2"/>
        <v>60000</v>
      </c>
      <c r="J59" s="680">
        <f t="shared" si="3"/>
        <v>1310000</v>
      </c>
    </row>
    <row r="60" spans="2:10" ht="17.100000000000001" customHeight="1">
      <c r="B60" s="435" t="s">
        <v>1982</v>
      </c>
      <c r="C60" s="435" t="s">
        <v>1983</v>
      </c>
      <c r="D60" s="435" t="str">
        <f t="shared" si="0"/>
        <v>경리부</v>
      </c>
      <c r="E60" s="435" t="s">
        <v>1807</v>
      </c>
      <c r="F60" s="445">
        <v>1200000</v>
      </c>
      <c r="G60" s="435">
        <v>4</v>
      </c>
      <c r="H60" s="445">
        <f t="shared" si="1"/>
        <v>50000</v>
      </c>
      <c r="I60" s="445">
        <f t="shared" si="2"/>
        <v>48000</v>
      </c>
      <c r="J60" s="680">
        <f t="shared" si="3"/>
        <v>1298000</v>
      </c>
    </row>
    <row r="61" spans="2:10" ht="17.100000000000001" customHeight="1">
      <c r="B61" s="442" t="s">
        <v>1984</v>
      </c>
      <c r="C61" s="435" t="s">
        <v>1985</v>
      </c>
      <c r="D61" s="435" t="str">
        <f t="shared" si="0"/>
        <v>연구부</v>
      </c>
      <c r="E61" s="435" t="s">
        <v>1807</v>
      </c>
      <c r="F61" s="445">
        <v>1200000</v>
      </c>
      <c r="G61" s="435">
        <v>5</v>
      </c>
      <c r="H61" s="445">
        <f t="shared" si="1"/>
        <v>50000</v>
      </c>
      <c r="I61" s="445">
        <f t="shared" si="2"/>
        <v>60000</v>
      </c>
      <c r="J61" s="680">
        <f t="shared" si="3"/>
        <v>1310000</v>
      </c>
    </row>
    <row r="62" spans="2:10" ht="17.100000000000001" customHeight="1">
      <c r="B62" s="435" t="s">
        <v>1986</v>
      </c>
      <c r="C62" s="435" t="s">
        <v>1987</v>
      </c>
      <c r="D62" s="435" t="str">
        <f t="shared" si="0"/>
        <v>관리부</v>
      </c>
      <c r="E62" s="435" t="s">
        <v>1811</v>
      </c>
      <c r="F62" s="445">
        <v>1500000</v>
      </c>
      <c r="G62" s="435">
        <v>7</v>
      </c>
      <c r="H62" s="445">
        <f t="shared" si="1"/>
        <v>200000</v>
      </c>
      <c r="I62" s="445">
        <f t="shared" si="2"/>
        <v>105000</v>
      </c>
      <c r="J62" s="680">
        <f t="shared" si="3"/>
        <v>1805000</v>
      </c>
    </row>
    <row r="63" spans="2:10" ht="17.100000000000001" customHeight="1">
      <c r="B63" s="435" t="s">
        <v>1988</v>
      </c>
      <c r="C63" s="435" t="s">
        <v>1971</v>
      </c>
      <c r="D63" s="435" t="str">
        <f t="shared" si="0"/>
        <v>경리부</v>
      </c>
      <c r="E63" s="435" t="s">
        <v>1800</v>
      </c>
      <c r="F63" s="445">
        <v>1400000</v>
      </c>
      <c r="G63" s="435">
        <v>2</v>
      </c>
      <c r="H63" s="445">
        <f t="shared" si="1"/>
        <v>150000</v>
      </c>
      <c r="I63" s="445">
        <f t="shared" si="2"/>
        <v>28000</v>
      </c>
      <c r="J63" s="680">
        <f t="shared" si="3"/>
        <v>1578000</v>
      </c>
    </row>
    <row r="64" spans="2:10" ht="17.100000000000001" customHeight="1">
      <c r="B64" s="442" t="s">
        <v>1989</v>
      </c>
      <c r="C64" s="435" t="s">
        <v>1973</v>
      </c>
      <c r="D64" s="435" t="str">
        <f t="shared" si="0"/>
        <v>연구부</v>
      </c>
      <c r="E64" s="435" t="s">
        <v>1800</v>
      </c>
      <c r="F64" s="445">
        <v>1400000</v>
      </c>
      <c r="G64" s="435">
        <v>3</v>
      </c>
      <c r="H64" s="445">
        <f t="shared" si="1"/>
        <v>150000</v>
      </c>
      <c r="I64" s="445">
        <f t="shared" si="2"/>
        <v>42000</v>
      </c>
      <c r="J64" s="680">
        <f t="shared" si="3"/>
        <v>1592000</v>
      </c>
    </row>
    <row r="65" spans="2:10" ht="17.100000000000001" customHeight="1">
      <c r="B65" s="435" t="s">
        <v>1990</v>
      </c>
      <c r="C65" s="435" t="s">
        <v>1975</v>
      </c>
      <c r="D65" s="435" t="str">
        <f t="shared" si="0"/>
        <v>관리부</v>
      </c>
      <c r="E65" s="435" t="s">
        <v>1804</v>
      </c>
      <c r="F65" s="445">
        <v>1300000</v>
      </c>
      <c r="G65" s="435">
        <v>1</v>
      </c>
      <c r="H65" s="445">
        <f t="shared" si="1"/>
        <v>100000</v>
      </c>
      <c r="I65" s="445">
        <f t="shared" si="2"/>
        <v>13000</v>
      </c>
      <c r="J65" s="680">
        <f t="shared" si="3"/>
        <v>1413000</v>
      </c>
    </row>
    <row r="66" spans="2:10" ht="17.100000000000001" customHeight="1">
      <c r="B66" s="435" t="s">
        <v>1991</v>
      </c>
      <c r="C66" s="435" t="s">
        <v>1987</v>
      </c>
      <c r="D66" s="435" t="str">
        <f t="shared" si="0"/>
        <v>경리부</v>
      </c>
      <c r="E66" s="435" t="s">
        <v>1811</v>
      </c>
      <c r="F66" s="445">
        <v>1500000</v>
      </c>
      <c r="G66" s="435">
        <v>6</v>
      </c>
      <c r="H66" s="445">
        <f t="shared" si="1"/>
        <v>200000</v>
      </c>
      <c r="I66" s="445">
        <f t="shared" si="2"/>
        <v>90000</v>
      </c>
      <c r="J66" s="680">
        <f t="shared" si="3"/>
        <v>1790000</v>
      </c>
    </row>
    <row r="67" spans="2:10" ht="17.100000000000001" customHeight="1">
      <c r="B67" s="442" t="s">
        <v>1992</v>
      </c>
      <c r="C67" s="435" t="s">
        <v>1971</v>
      </c>
      <c r="D67" s="435" t="str">
        <f t="shared" si="0"/>
        <v>연구부</v>
      </c>
      <c r="E67" s="435" t="s">
        <v>1800</v>
      </c>
      <c r="F67" s="445">
        <v>1400000</v>
      </c>
      <c r="G67" s="435">
        <v>5</v>
      </c>
      <c r="H67" s="445">
        <f t="shared" si="1"/>
        <v>150000</v>
      </c>
      <c r="I67" s="445">
        <f t="shared" si="2"/>
        <v>70000</v>
      </c>
      <c r="J67" s="680">
        <f t="shared" si="3"/>
        <v>1620000</v>
      </c>
    </row>
    <row r="68" spans="2:10" ht="17.100000000000001" customHeight="1">
      <c r="B68" s="435" t="s">
        <v>1993</v>
      </c>
      <c r="C68" s="435" t="s">
        <v>1973</v>
      </c>
      <c r="D68" s="435" t="str">
        <f t="shared" ref="D68:D112" si="4">IF(LEFT(B68,1)="A","연구부",IF(LEFT(B68,1)="B","관리부","경리부"))</f>
        <v>관리부</v>
      </c>
      <c r="E68" s="435" t="s">
        <v>1800</v>
      </c>
      <c r="F68" s="445">
        <v>1400000</v>
      </c>
      <c r="G68" s="435">
        <v>5</v>
      </c>
      <c r="H68" s="445">
        <f t="shared" ref="H68:H112" si="5">IF(E68="부장",200000,IF(E68="과장",150000,IF(E68="대리",100000,50000)))</f>
        <v>150000</v>
      </c>
      <c r="I68" s="445">
        <f t="shared" ref="I68:I112" si="6">F68*G68*0.01</f>
        <v>70000</v>
      </c>
      <c r="J68" s="680">
        <f t="shared" ref="J68:J112" si="7">F68+I68+H68</f>
        <v>1620000</v>
      </c>
    </row>
    <row r="69" spans="2:10" ht="17.100000000000001" customHeight="1">
      <c r="B69" s="435" t="s">
        <v>1994</v>
      </c>
      <c r="C69" s="435" t="s">
        <v>1975</v>
      </c>
      <c r="D69" s="435" t="str">
        <f t="shared" si="4"/>
        <v>경리부</v>
      </c>
      <c r="E69" s="435" t="s">
        <v>1804</v>
      </c>
      <c r="F69" s="445">
        <v>1300000</v>
      </c>
      <c r="G69" s="435">
        <v>4</v>
      </c>
      <c r="H69" s="445">
        <f t="shared" si="5"/>
        <v>100000</v>
      </c>
      <c r="I69" s="445">
        <f t="shared" si="6"/>
        <v>52000</v>
      </c>
      <c r="J69" s="680">
        <f t="shared" si="7"/>
        <v>1452000</v>
      </c>
    </row>
    <row r="70" spans="2:10" ht="17.100000000000001" customHeight="1">
      <c r="B70" s="442" t="s">
        <v>1995</v>
      </c>
      <c r="C70" s="435" t="s">
        <v>1977</v>
      </c>
      <c r="D70" s="435" t="str">
        <f t="shared" si="4"/>
        <v>연구부</v>
      </c>
      <c r="E70" s="435" t="s">
        <v>1804</v>
      </c>
      <c r="F70" s="445">
        <v>1300000</v>
      </c>
      <c r="G70" s="435">
        <v>5</v>
      </c>
      <c r="H70" s="445">
        <f t="shared" si="5"/>
        <v>100000</v>
      </c>
      <c r="I70" s="445">
        <f t="shared" si="6"/>
        <v>65000</v>
      </c>
      <c r="J70" s="680">
        <f t="shared" si="7"/>
        <v>1465000</v>
      </c>
    </row>
    <row r="71" spans="2:10" ht="17.100000000000001" customHeight="1">
      <c r="B71" s="435" t="s">
        <v>1996</v>
      </c>
      <c r="C71" s="435" t="s">
        <v>1987</v>
      </c>
      <c r="D71" s="435" t="str">
        <f t="shared" si="4"/>
        <v>관리부</v>
      </c>
      <c r="E71" s="435" t="s">
        <v>1811</v>
      </c>
      <c r="F71" s="445">
        <v>1305555.5555555599</v>
      </c>
      <c r="G71" s="435">
        <v>7</v>
      </c>
      <c r="H71" s="445">
        <f t="shared" si="5"/>
        <v>200000</v>
      </c>
      <c r="I71" s="445">
        <f t="shared" si="6"/>
        <v>91388.888888889196</v>
      </c>
      <c r="J71" s="680">
        <f t="shared" si="7"/>
        <v>1596944.4444444492</v>
      </c>
    </row>
    <row r="72" spans="2:10" ht="17.100000000000001" customHeight="1">
      <c r="B72" s="435" t="s">
        <v>1997</v>
      </c>
      <c r="C72" s="435" t="s">
        <v>1971</v>
      </c>
      <c r="D72" s="435" t="str">
        <f t="shared" si="4"/>
        <v>경리부</v>
      </c>
      <c r="E72" s="435" t="s">
        <v>1800</v>
      </c>
      <c r="F72" s="445">
        <v>1288888.8888888899</v>
      </c>
      <c r="G72" s="435">
        <v>2</v>
      </c>
      <c r="H72" s="445">
        <f t="shared" si="5"/>
        <v>150000</v>
      </c>
      <c r="I72" s="445">
        <f t="shared" si="6"/>
        <v>25777.777777777799</v>
      </c>
      <c r="J72" s="680">
        <f t="shared" si="7"/>
        <v>1464666.6666666677</v>
      </c>
    </row>
    <row r="73" spans="2:10" ht="17.100000000000001" customHeight="1">
      <c r="B73" s="442" t="s">
        <v>1998</v>
      </c>
      <c r="C73" s="435" t="s">
        <v>1973</v>
      </c>
      <c r="D73" s="435" t="str">
        <f t="shared" si="4"/>
        <v>연구부</v>
      </c>
      <c r="E73" s="435" t="s">
        <v>1800</v>
      </c>
      <c r="F73" s="445">
        <v>1272222.2222222199</v>
      </c>
      <c r="G73" s="435">
        <v>3</v>
      </c>
      <c r="H73" s="445">
        <f t="shared" si="5"/>
        <v>150000</v>
      </c>
      <c r="I73" s="445">
        <f t="shared" si="6"/>
        <v>38166.666666666599</v>
      </c>
      <c r="J73" s="680">
        <f t="shared" si="7"/>
        <v>1460388.8888888864</v>
      </c>
    </row>
    <row r="74" spans="2:10" ht="17.100000000000001" customHeight="1">
      <c r="B74" s="435" t="s">
        <v>1999</v>
      </c>
      <c r="C74" s="435" t="s">
        <v>1975</v>
      </c>
      <c r="D74" s="435" t="str">
        <f t="shared" si="4"/>
        <v>관리부</v>
      </c>
      <c r="E74" s="435" t="s">
        <v>1804</v>
      </c>
      <c r="F74" s="445">
        <v>1255555.5555555599</v>
      </c>
      <c r="G74" s="435">
        <v>1</v>
      </c>
      <c r="H74" s="445">
        <f t="shared" si="5"/>
        <v>100000</v>
      </c>
      <c r="I74" s="445">
        <f t="shared" si="6"/>
        <v>12555.5555555556</v>
      </c>
      <c r="J74" s="680">
        <f t="shared" si="7"/>
        <v>1368111.1111111154</v>
      </c>
    </row>
    <row r="75" spans="2:10" ht="17.100000000000001" customHeight="1">
      <c r="B75" s="435" t="s">
        <v>2000</v>
      </c>
      <c r="C75" s="435" t="s">
        <v>1987</v>
      </c>
      <c r="D75" s="435" t="str">
        <f t="shared" si="4"/>
        <v>경리부</v>
      </c>
      <c r="E75" s="435" t="s">
        <v>1811</v>
      </c>
      <c r="F75" s="445">
        <v>1238888.8888888899</v>
      </c>
      <c r="G75" s="435">
        <v>6</v>
      </c>
      <c r="H75" s="445">
        <f t="shared" si="5"/>
        <v>200000</v>
      </c>
      <c r="I75" s="445">
        <f t="shared" si="6"/>
        <v>74333.333333333401</v>
      </c>
      <c r="J75" s="680">
        <f t="shared" si="7"/>
        <v>1513222.2222222234</v>
      </c>
    </row>
    <row r="76" spans="2:10" ht="17.100000000000001" customHeight="1">
      <c r="B76" s="442" t="s">
        <v>2001</v>
      </c>
      <c r="C76" s="435" t="s">
        <v>1971</v>
      </c>
      <c r="D76" s="435" t="str">
        <f t="shared" si="4"/>
        <v>연구부</v>
      </c>
      <c r="E76" s="435" t="s">
        <v>1800</v>
      </c>
      <c r="F76" s="445">
        <v>1222222.2222222199</v>
      </c>
      <c r="G76" s="435">
        <v>5</v>
      </c>
      <c r="H76" s="445">
        <f t="shared" si="5"/>
        <v>150000</v>
      </c>
      <c r="I76" s="445">
        <f t="shared" si="6"/>
        <v>61111.111111111</v>
      </c>
      <c r="J76" s="680">
        <f t="shared" si="7"/>
        <v>1433333.3333333309</v>
      </c>
    </row>
    <row r="77" spans="2:10" ht="17.100000000000001" customHeight="1">
      <c r="B77" s="435" t="s">
        <v>2002</v>
      </c>
      <c r="C77" s="435" t="s">
        <v>1973</v>
      </c>
      <c r="D77" s="435" t="str">
        <f t="shared" si="4"/>
        <v>관리부</v>
      </c>
      <c r="E77" s="435" t="s">
        <v>1800</v>
      </c>
      <c r="F77" s="445">
        <v>1205555.5555555599</v>
      </c>
      <c r="G77" s="435">
        <v>5</v>
      </c>
      <c r="H77" s="445">
        <f t="shared" si="5"/>
        <v>150000</v>
      </c>
      <c r="I77" s="445">
        <f t="shared" si="6"/>
        <v>60277.777777777992</v>
      </c>
      <c r="J77" s="680">
        <f t="shared" si="7"/>
        <v>1415833.3333333379</v>
      </c>
    </row>
    <row r="78" spans="2:10" ht="17.100000000000001" customHeight="1">
      <c r="B78" s="435" t="s">
        <v>2003</v>
      </c>
      <c r="C78" s="435" t="s">
        <v>1975</v>
      </c>
      <c r="D78" s="435" t="str">
        <f t="shared" si="4"/>
        <v>경리부</v>
      </c>
      <c r="E78" s="435" t="s">
        <v>1804</v>
      </c>
      <c r="F78" s="445">
        <v>1188888.8888888899</v>
      </c>
      <c r="G78" s="435">
        <v>6</v>
      </c>
      <c r="H78" s="445">
        <f t="shared" si="5"/>
        <v>100000</v>
      </c>
      <c r="I78" s="445">
        <f t="shared" si="6"/>
        <v>71333.333333333401</v>
      </c>
      <c r="J78" s="680">
        <f t="shared" si="7"/>
        <v>1360222.2222222234</v>
      </c>
    </row>
    <row r="79" spans="2:10" ht="17.100000000000001" customHeight="1">
      <c r="B79" s="442" t="s">
        <v>2004</v>
      </c>
      <c r="C79" s="435" t="s">
        <v>1977</v>
      </c>
      <c r="D79" s="435" t="str">
        <f t="shared" si="4"/>
        <v>연구부</v>
      </c>
      <c r="E79" s="435" t="s">
        <v>1804</v>
      </c>
      <c r="F79" s="445">
        <v>1172222.2222222199</v>
      </c>
      <c r="G79" s="435">
        <v>5</v>
      </c>
      <c r="H79" s="445">
        <f t="shared" si="5"/>
        <v>100000</v>
      </c>
      <c r="I79" s="445">
        <f t="shared" si="6"/>
        <v>58611.111111111</v>
      </c>
      <c r="J79" s="680">
        <f t="shared" si="7"/>
        <v>1330833.3333333309</v>
      </c>
    </row>
    <row r="80" spans="2:10" ht="17.100000000000001" customHeight="1">
      <c r="B80" s="435" t="s">
        <v>2005</v>
      </c>
      <c r="C80" s="435" t="s">
        <v>1987</v>
      </c>
      <c r="D80" s="435" t="str">
        <f t="shared" si="4"/>
        <v>관리부</v>
      </c>
      <c r="E80" s="435" t="s">
        <v>1811</v>
      </c>
      <c r="F80" s="445">
        <v>1155555.5555555599</v>
      </c>
      <c r="G80" s="435">
        <v>5</v>
      </c>
      <c r="H80" s="445">
        <f t="shared" si="5"/>
        <v>200000</v>
      </c>
      <c r="I80" s="445">
        <f t="shared" si="6"/>
        <v>57777.777777777992</v>
      </c>
      <c r="J80" s="680">
        <f t="shared" si="7"/>
        <v>1413333.3333333379</v>
      </c>
    </row>
    <row r="81" spans="2:10" ht="17.100000000000001" customHeight="1">
      <c r="B81" s="435" t="s">
        <v>2006</v>
      </c>
      <c r="C81" s="435" t="s">
        <v>1971</v>
      </c>
      <c r="D81" s="435" t="str">
        <f t="shared" si="4"/>
        <v>경리부</v>
      </c>
      <c r="E81" s="435" t="s">
        <v>1800</v>
      </c>
      <c r="F81" s="445">
        <v>1138888.8888888899</v>
      </c>
      <c r="G81" s="435">
        <v>4</v>
      </c>
      <c r="H81" s="445">
        <f t="shared" si="5"/>
        <v>150000</v>
      </c>
      <c r="I81" s="445">
        <f t="shared" si="6"/>
        <v>45555.555555555598</v>
      </c>
      <c r="J81" s="680">
        <f t="shared" si="7"/>
        <v>1334444.4444444454</v>
      </c>
    </row>
    <row r="82" spans="2:10" ht="17.100000000000001" customHeight="1">
      <c r="B82" s="442" t="s">
        <v>2007</v>
      </c>
      <c r="C82" s="435" t="s">
        <v>1973</v>
      </c>
      <c r="D82" s="435" t="str">
        <f t="shared" si="4"/>
        <v>연구부</v>
      </c>
      <c r="E82" s="435" t="s">
        <v>1800</v>
      </c>
      <c r="F82" s="445">
        <v>1122222.2222222199</v>
      </c>
      <c r="G82" s="435">
        <v>5</v>
      </c>
      <c r="H82" s="445">
        <f t="shared" si="5"/>
        <v>150000</v>
      </c>
      <c r="I82" s="445">
        <f t="shared" si="6"/>
        <v>56111.111111111</v>
      </c>
      <c r="J82" s="680">
        <f t="shared" si="7"/>
        <v>1328333.3333333309</v>
      </c>
    </row>
    <row r="83" spans="2:10" ht="17.100000000000001" customHeight="1">
      <c r="B83" s="435" t="s">
        <v>2008</v>
      </c>
      <c r="C83" s="435" t="s">
        <v>1975</v>
      </c>
      <c r="D83" s="435" t="str">
        <f t="shared" si="4"/>
        <v>관리부</v>
      </c>
      <c r="E83" s="435" t="s">
        <v>1804</v>
      </c>
      <c r="F83" s="445">
        <v>1105555.5555555599</v>
      </c>
      <c r="G83" s="435">
        <v>7</v>
      </c>
      <c r="H83" s="445">
        <f t="shared" si="5"/>
        <v>100000</v>
      </c>
      <c r="I83" s="445">
        <f t="shared" si="6"/>
        <v>77388.888888889196</v>
      </c>
      <c r="J83" s="680">
        <f t="shared" si="7"/>
        <v>1282944.4444444492</v>
      </c>
    </row>
    <row r="84" spans="2:10" ht="17.100000000000001" customHeight="1">
      <c r="B84" s="435" t="s">
        <v>2009</v>
      </c>
      <c r="C84" s="435" t="s">
        <v>1929</v>
      </c>
      <c r="D84" s="435" t="str">
        <f t="shared" si="4"/>
        <v>경리부</v>
      </c>
      <c r="E84" s="435" t="s">
        <v>1823</v>
      </c>
      <c r="F84" s="445">
        <v>1088888.8888888899</v>
      </c>
      <c r="G84" s="435">
        <v>2</v>
      </c>
      <c r="H84" s="445">
        <f t="shared" si="5"/>
        <v>200000</v>
      </c>
      <c r="I84" s="445">
        <f t="shared" si="6"/>
        <v>21777.777777777799</v>
      </c>
      <c r="J84" s="680">
        <f t="shared" si="7"/>
        <v>1310666.6666666677</v>
      </c>
    </row>
    <row r="85" spans="2:10" ht="17.100000000000001" customHeight="1">
      <c r="B85" s="442" t="s">
        <v>2010</v>
      </c>
      <c r="C85" s="435" t="s">
        <v>1971</v>
      </c>
      <c r="D85" s="435" t="str">
        <f t="shared" si="4"/>
        <v>연구부</v>
      </c>
      <c r="E85" s="435" t="s">
        <v>1800</v>
      </c>
      <c r="F85" s="445">
        <v>1072222.2222222199</v>
      </c>
      <c r="G85" s="435">
        <v>3</v>
      </c>
      <c r="H85" s="445">
        <f t="shared" si="5"/>
        <v>150000</v>
      </c>
      <c r="I85" s="445">
        <f t="shared" si="6"/>
        <v>32166.666666666595</v>
      </c>
      <c r="J85" s="680">
        <f t="shared" si="7"/>
        <v>1254388.8888888864</v>
      </c>
    </row>
    <row r="86" spans="2:10" ht="17.100000000000001" customHeight="1">
      <c r="B86" s="435" t="s">
        <v>2011</v>
      </c>
      <c r="C86" s="435" t="s">
        <v>1973</v>
      </c>
      <c r="D86" s="435" t="str">
        <f t="shared" si="4"/>
        <v>관리부</v>
      </c>
      <c r="E86" s="435" t="s">
        <v>1800</v>
      </c>
      <c r="F86" s="445">
        <v>1055555.5555555599</v>
      </c>
      <c r="G86" s="435">
        <v>1</v>
      </c>
      <c r="H86" s="445">
        <f t="shared" si="5"/>
        <v>150000</v>
      </c>
      <c r="I86" s="445">
        <f t="shared" si="6"/>
        <v>10555.5555555556</v>
      </c>
      <c r="J86" s="680">
        <f t="shared" si="7"/>
        <v>1216111.1111111154</v>
      </c>
    </row>
    <row r="87" spans="2:10" ht="17.100000000000001" customHeight="1">
      <c r="B87" s="435" t="s">
        <v>2012</v>
      </c>
      <c r="C87" s="435" t="s">
        <v>1975</v>
      </c>
      <c r="D87" s="435" t="str">
        <f t="shared" si="4"/>
        <v>경리부</v>
      </c>
      <c r="E87" s="435" t="s">
        <v>1804</v>
      </c>
      <c r="F87" s="445">
        <v>1038888.88888889</v>
      </c>
      <c r="G87" s="435">
        <v>6</v>
      </c>
      <c r="H87" s="445">
        <f t="shared" si="5"/>
        <v>100000</v>
      </c>
      <c r="I87" s="445">
        <f t="shared" si="6"/>
        <v>62333.333333333409</v>
      </c>
      <c r="J87" s="680">
        <f t="shared" si="7"/>
        <v>1201222.2222222234</v>
      </c>
    </row>
    <row r="88" spans="2:10" ht="17.100000000000001" customHeight="1">
      <c r="B88" s="442" t="s">
        <v>2013</v>
      </c>
      <c r="C88" s="435" t="s">
        <v>1977</v>
      </c>
      <c r="D88" s="435" t="str">
        <f t="shared" si="4"/>
        <v>연구부</v>
      </c>
      <c r="E88" s="435" t="s">
        <v>1804</v>
      </c>
      <c r="F88" s="445">
        <v>1022222.22222222</v>
      </c>
      <c r="G88" s="435">
        <v>5</v>
      </c>
      <c r="H88" s="445">
        <f t="shared" si="5"/>
        <v>100000</v>
      </c>
      <c r="I88" s="445">
        <f t="shared" si="6"/>
        <v>51111.111111111</v>
      </c>
      <c r="J88" s="680">
        <f t="shared" si="7"/>
        <v>1173333.3333333309</v>
      </c>
    </row>
    <row r="89" spans="2:10" ht="17.100000000000001" customHeight="1">
      <c r="B89" s="435" t="s">
        <v>2014</v>
      </c>
      <c r="C89" s="435" t="s">
        <v>1987</v>
      </c>
      <c r="D89" s="435" t="str">
        <f t="shared" si="4"/>
        <v>관리부</v>
      </c>
      <c r="E89" s="435" t="s">
        <v>1811</v>
      </c>
      <c r="F89" s="445">
        <v>1005555.55555556</v>
      </c>
      <c r="G89" s="435">
        <v>5</v>
      </c>
      <c r="H89" s="445">
        <f t="shared" si="5"/>
        <v>200000</v>
      </c>
      <c r="I89" s="445">
        <f t="shared" si="6"/>
        <v>50277.777777778007</v>
      </c>
      <c r="J89" s="680">
        <f t="shared" si="7"/>
        <v>1255833.3333333381</v>
      </c>
    </row>
    <row r="90" spans="2:10" ht="17.100000000000001" customHeight="1">
      <c r="B90" s="435" t="s">
        <v>2015</v>
      </c>
      <c r="C90" s="435" t="s">
        <v>1971</v>
      </c>
      <c r="D90" s="435" t="str">
        <f t="shared" si="4"/>
        <v>경리부</v>
      </c>
      <c r="E90" s="435" t="s">
        <v>1800</v>
      </c>
      <c r="F90" s="445">
        <v>988888.88888888899</v>
      </c>
      <c r="G90" s="435">
        <v>4</v>
      </c>
      <c r="H90" s="445">
        <f t="shared" si="5"/>
        <v>150000</v>
      </c>
      <c r="I90" s="445">
        <f t="shared" si="6"/>
        <v>39555.555555555562</v>
      </c>
      <c r="J90" s="680">
        <f t="shared" si="7"/>
        <v>1178444.4444444445</v>
      </c>
    </row>
    <row r="91" spans="2:10" ht="17.100000000000001" customHeight="1">
      <c r="B91" s="442" t="s">
        <v>2016</v>
      </c>
      <c r="C91" s="435" t="s">
        <v>1973</v>
      </c>
      <c r="D91" s="435" t="str">
        <f t="shared" si="4"/>
        <v>연구부</v>
      </c>
      <c r="E91" s="435" t="s">
        <v>1800</v>
      </c>
      <c r="F91" s="445">
        <v>972222.22222222202</v>
      </c>
      <c r="G91" s="435">
        <v>5</v>
      </c>
      <c r="H91" s="445">
        <f t="shared" si="5"/>
        <v>150000</v>
      </c>
      <c r="I91" s="445">
        <f t="shared" si="6"/>
        <v>48611.111111111102</v>
      </c>
      <c r="J91" s="680">
        <f t="shared" si="7"/>
        <v>1170833.333333333</v>
      </c>
    </row>
    <row r="92" spans="2:10" ht="17.100000000000001" customHeight="1">
      <c r="B92" s="435" t="s">
        <v>2017</v>
      </c>
      <c r="C92" s="435" t="s">
        <v>1975</v>
      </c>
      <c r="D92" s="435" t="str">
        <f t="shared" si="4"/>
        <v>관리부</v>
      </c>
      <c r="E92" s="435" t="s">
        <v>1804</v>
      </c>
      <c r="F92" s="445">
        <v>955555.55555555597</v>
      </c>
      <c r="G92" s="435">
        <v>7</v>
      </c>
      <c r="H92" s="445">
        <f t="shared" si="5"/>
        <v>100000</v>
      </c>
      <c r="I92" s="445">
        <f t="shared" si="6"/>
        <v>66888.88888888892</v>
      </c>
      <c r="J92" s="680">
        <f t="shared" si="7"/>
        <v>1122444.444444445</v>
      </c>
    </row>
    <row r="93" spans="2:10" ht="17.100000000000001" customHeight="1">
      <c r="B93" s="435" t="s">
        <v>2018</v>
      </c>
      <c r="C93" s="435" t="s">
        <v>1987</v>
      </c>
      <c r="D93" s="435" t="str">
        <f t="shared" si="4"/>
        <v>경리부</v>
      </c>
      <c r="E93" s="435" t="s">
        <v>1811</v>
      </c>
      <c r="F93" s="445">
        <v>938888.88888888899</v>
      </c>
      <c r="G93" s="435">
        <v>2</v>
      </c>
      <c r="H93" s="445">
        <f t="shared" si="5"/>
        <v>200000</v>
      </c>
      <c r="I93" s="445">
        <f t="shared" si="6"/>
        <v>18777.777777777781</v>
      </c>
      <c r="J93" s="680">
        <f t="shared" si="7"/>
        <v>1157666.6666666667</v>
      </c>
    </row>
    <row r="94" spans="2:10" ht="17.100000000000001" customHeight="1">
      <c r="B94" s="442" t="s">
        <v>2019</v>
      </c>
      <c r="C94" s="435" t="s">
        <v>1971</v>
      </c>
      <c r="D94" s="435" t="str">
        <f t="shared" si="4"/>
        <v>연구부</v>
      </c>
      <c r="E94" s="435" t="s">
        <v>1800</v>
      </c>
      <c r="F94" s="445">
        <v>922222.22222222202</v>
      </c>
      <c r="G94" s="435">
        <v>3</v>
      </c>
      <c r="H94" s="445">
        <f t="shared" si="5"/>
        <v>150000</v>
      </c>
      <c r="I94" s="445">
        <f t="shared" si="6"/>
        <v>27666.666666666661</v>
      </c>
      <c r="J94" s="680">
        <f t="shared" si="7"/>
        <v>1099888.8888888885</v>
      </c>
    </row>
    <row r="95" spans="2:10" ht="17.100000000000001" customHeight="1">
      <c r="B95" s="435" t="s">
        <v>2020</v>
      </c>
      <c r="C95" s="435" t="s">
        <v>1973</v>
      </c>
      <c r="D95" s="435" t="str">
        <f t="shared" si="4"/>
        <v>관리부</v>
      </c>
      <c r="E95" s="435" t="s">
        <v>1800</v>
      </c>
      <c r="F95" s="445">
        <v>905555.55555555597</v>
      </c>
      <c r="G95" s="435">
        <v>1</v>
      </c>
      <c r="H95" s="445">
        <f t="shared" si="5"/>
        <v>150000</v>
      </c>
      <c r="I95" s="445">
        <f t="shared" si="6"/>
        <v>9055.5555555555602</v>
      </c>
      <c r="J95" s="680">
        <f t="shared" si="7"/>
        <v>1064611.1111111115</v>
      </c>
    </row>
    <row r="96" spans="2:10" ht="17.100000000000001" customHeight="1">
      <c r="B96" s="435" t="s">
        <v>2021</v>
      </c>
      <c r="C96" s="435" t="s">
        <v>1975</v>
      </c>
      <c r="D96" s="435" t="str">
        <f t="shared" si="4"/>
        <v>경리부</v>
      </c>
      <c r="E96" s="435" t="s">
        <v>1804</v>
      </c>
      <c r="F96" s="445">
        <v>888888.88888888899</v>
      </c>
      <c r="G96" s="435">
        <v>6</v>
      </c>
      <c r="H96" s="445">
        <f t="shared" si="5"/>
        <v>100000</v>
      </c>
      <c r="I96" s="445">
        <f t="shared" si="6"/>
        <v>53333.333333333343</v>
      </c>
      <c r="J96" s="680">
        <f t="shared" si="7"/>
        <v>1042222.2222222224</v>
      </c>
    </row>
    <row r="97" spans="2:10" ht="17.100000000000001" customHeight="1">
      <c r="B97" s="442" t="s">
        <v>2022</v>
      </c>
      <c r="C97" s="435" t="s">
        <v>1977</v>
      </c>
      <c r="D97" s="435" t="str">
        <f t="shared" si="4"/>
        <v>연구부</v>
      </c>
      <c r="E97" s="435" t="s">
        <v>1804</v>
      </c>
      <c r="F97" s="445">
        <v>872222.22222222202</v>
      </c>
      <c r="G97" s="435">
        <v>5</v>
      </c>
      <c r="H97" s="445">
        <f t="shared" si="5"/>
        <v>100000</v>
      </c>
      <c r="I97" s="445">
        <f t="shared" si="6"/>
        <v>43611.111111111102</v>
      </c>
      <c r="J97" s="680">
        <f t="shared" si="7"/>
        <v>1015833.3333333331</v>
      </c>
    </row>
    <row r="98" spans="2:10" ht="17.100000000000001" customHeight="1">
      <c r="B98" s="435" t="s">
        <v>2023</v>
      </c>
      <c r="C98" s="435" t="s">
        <v>1929</v>
      </c>
      <c r="D98" s="435" t="str">
        <f t="shared" si="4"/>
        <v>관리부</v>
      </c>
      <c r="E98" s="435" t="s">
        <v>1823</v>
      </c>
      <c r="F98" s="445">
        <v>855555.55555555597</v>
      </c>
      <c r="G98" s="435">
        <v>5</v>
      </c>
      <c r="H98" s="445">
        <f t="shared" si="5"/>
        <v>200000</v>
      </c>
      <c r="I98" s="445">
        <f t="shared" si="6"/>
        <v>42777.777777777803</v>
      </c>
      <c r="J98" s="680">
        <f t="shared" si="7"/>
        <v>1098333.3333333337</v>
      </c>
    </row>
    <row r="99" spans="2:10" ht="17.100000000000001" customHeight="1">
      <c r="B99" s="435" t="s">
        <v>2024</v>
      </c>
      <c r="C99" s="435" t="s">
        <v>1931</v>
      </c>
      <c r="D99" s="435" t="str">
        <f t="shared" si="4"/>
        <v>경리부</v>
      </c>
      <c r="E99" s="435" t="s">
        <v>1819</v>
      </c>
      <c r="F99" s="445">
        <v>838888.88888888899</v>
      </c>
      <c r="G99" s="435">
        <v>4</v>
      </c>
      <c r="H99" s="445">
        <f t="shared" si="5"/>
        <v>150000</v>
      </c>
      <c r="I99" s="445">
        <f t="shared" si="6"/>
        <v>33555.555555555562</v>
      </c>
      <c r="J99" s="680">
        <f t="shared" si="7"/>
        <v>1022444.4444444445</v>
      </c>
    </row>
    <row r="100" spans="2:10" ht="17.100000000000001" customHeight="1">
      <c r="B100" s="442" t="s">
        <v>2025</v>
      </c>
      <c r="C100" s="435" t="s">
        <v>1933</v>
      </c>
      <c r="D100" s="435" t="str">
        <f t="shared" si="4"/>
        <v>연구부</v>
      </c>
      <c r="E100" s="435" t="s">
        <v>1819</v>
      </c>
      <c r="F100" s="445">
        <v>822222.22222222202</v>
      </c>
      <c r="G100" s="435">
        <v>6</v>
      </c>
      <c r="H100" s="445">
        <f t="shared" si="5"/>
        <v>150000</v>
      </c>
      <c r="I100" s="445">
        <f t="shared" si="6"/>
        <v>49333.333333333321</v>
      </c>
      <c r="J100" s="680">
        <f t="shared" si="7"/>
        <v>1021555.5555555554</v>
      </c>
    </row>
    <row r="101" spans="2:10" ht="17.100000000000001" customHeight="1">
      <c r="B101" s="435" t="s">
        <v>2026</v>
      </c>
      <c r="C101" s="435" t="s">
        <v>1935</v>
      </c>
      <c r="D101" s="435" t="str">
        <f t="shared" si="4"/>
        <v>관리부</v>
      </c>
      <c r="E101" s="435" t="s">
        <v>1936</v>
      </c>
      <c r="F101" s="445">
        <v>805555.55555555597</v>
      </c>
      <c r="G101" s="435">
        <v>5</v>
      </c>
      <c r="H101" s="445">
        <f t="shared" si="5"/>
        <v>100000</v>
      </c>
      <c r="I101" s="445">
        <f t="shared" si="6"/>
        <v>40277.777777777803</v>
      </c>
      <c r="J101" s="680">
        <f t="shared" si="7"/>
        <v>945833.33333333372</v>
      </c>
    </row>
    <row r="102" spans="2:10" ht="17.100000000000001" customHeight="1">
      <c r="B102" s="435" t="s">
        <v>2027</v>
      </c>
      <c r="C102" s="435" t="s">
        <v>1929</v>
      </c>
      <c r="D102" s="435" t="str">
        <f t="shared" si="4"/>
        <v>경리부</v>
      </c>
      <c r="E102" s="435" t="s">
        <v>1823</v>
      </c>
      <c r="F102" s="445">
        <v>788888.88888888899</v>
      </c>
      <c r="G102" s="435">
        <v>5</v>
      </c>
      <c r="H102" s="445">
        <f t="shared" si="5"/>
        <v>200000</v>
      </c>
      <c r="I102" s="445">
        <f t="shared" si="6"/>
        <v>39444.444444444453</v>
      </c>
      <c r="J102" s="680">
        <f t="shared" si="7"/>
        <v>1028333.3333333335</v>
      </c>
    </row>
    <row r="103" spans="2:10" ht="17.100000000000001" customHeight="1">
      <c r="B103" s="442" t="s">
        <v>2028</v>
      </c>
      <c r="C103" s="435" t="s">
        <v>1931</v>
      </c>
      <c r="D103" s="435" t="str">
        <f t="shared" si="4"/>
        <v>연구부</v>
      </c>
      <c r="E103" s="435" t="s">
        <v>1819</v>
      </c>
      <c r="F103" s="445">
        <v>772222.22222222202</v>
      </c>
      <c r="G103" s="435">
        <v>4</v>
      </c>
      <c r="H103" s="445">
        <f t="shared" si="5"/>
        <v>150000</v>
      </c>
      <c r="I103" s="445">
        <f t="shared" si="6"/>
        <v>30888.88888888888</v>
      </c>
      <c r="J103" s="680">
        <f t="shared" si="7"/>
        <v>953111.11111111089</v>
      </c>
    </row>
    <row r="104" spans="2:10" ht="17.100000000000001" customHeight="1">
      <c r="B104" s="435" t="s">
        <v>2029</v>
      </c>
      <c r="C104" s="435" t="s">
        <v>1933</v>
      </c>
      <c r="D104" s="435" t="str">
        <f t="shared" si="4"/>
        <v>관리부</v>
      </c>
      <c r="E104" s="435" t="s">
        <v>1819</v>
      </c>
      <c r="F104" s="445">
        <v>755555.55555555597</v>
      </c>
      <c r="G104" s="435">
        <v>5</v>
      </c>
      <c r="H104" s="445">
        <f t="shared" si="5"/>
        <v>150000</v>
      </c>
      <c r="I104" s="445">
        <f t="shared" si="6"/>
        <v>37777.777777777803</v>
      </c>
      <c r="J104" s="680">
        <f t="shared" si="7"/>
        <v>943333.33333333372</v>
      </c>
    </row>
    <row r="105" spans="2:10" ht="17.100000000000001" customHeight="1">
      <c r="B105" s="435" t="s">
        <v>2030</v>
      </c>
      <c r="C105" s="435" t="s">
        <v>1935</v>
      </c>
      <c r="D105" s="435" t="str">
        <f t="shared" si="4"/>
        <v>경리부</v>
      </c>
      <c r="E105" s="435" t="s">
        <v>1936</v>
      </c>
      <c r="F105" s="445">
        <v>738888.88888888899</v>
      </c>
      <c r="G105" s="435">
        <v>7</v>
      </c>
      <c r="H105" s="445">
        <f t="shared" si="5"/>
        <v>100000</v>
      </c>
      <c r="I105" s="445">
        <f t="shared" si="6"/>
        <v>51722.222222222234</v>
      </c>
      <c r="J105" s="680">
        <f t="shared" si="7"/>
        <v>890611.11111111124</v>
      </c>
    </row>
    <row r="106" spans="2:10" ht="17.100000000000001" customHeight="1">
      <c r="B106" s="442" t="s">
        <v>2031</v>
      </c>
      <c r="C106" s="435" t="s">
        <v>1938</v>
      </c>
      <c r="D106" s="435" t="str">
        <f t="shared" si="4"/>
        <v>연구부</v>
      </c>
      <c r="E106" s="435" t="s">
        <v>1936</v>
      </c>
      <c r="F106" s="445">
        <v>722222.22222222202</v>
      </c>
      <c r="G106" s="435">
        <v>2</v>
      </c>
      <c r="H106" s="445">
        <f t="shared" si="5"/>
        <v>100000</v>
      </c>
      <c r="I106" s="445">
        <f t="shared" si="6"/>
        <v>14444.44444444444</v>
      </c>
      <c r="J106" s="680">
        <f t="shared" si="7"/>
        <v>836666.66666666651</v>
      </c>
    </row>
    <row r="107" spans="2:10" ht="17.100000000000001" customHeight="1">
      <c r="B107" s="435" t="s">
        <v>2032</v>
      </c>
      <c r="C107" s="435" t="s">
        <v>1929</v>
      </c>
      <c r="D107" s="435" t="str">
        <f t="shared" si="4"/>
        <v>관리부</v>
      </c>
      <c r="E107" s="435" t="s">
        <v>1823</v>
      </c>
      <c r="F107" s="445">
        <v>705555.55555555597</v>
      </c>
      <c r="G107" s="435">
        <v>3</v>
      </c>
      <c r="H107" s="445">
        <f t="shared" si="5"/>
        <v>200000</v>
      </c>
      <c r="I107" s="445">
        <f t="shared" si="6"/>
        <v>21166.666666666679</v>
      </c>
      <c r="J107" s="680">
        <f t="shared" si="7"/>
        <v>926722.2222222226</v>
      </c>
    </row>
    <row r="108" spans="2:10" ht="17.100000000000001" customHeight="1">
      <c r="B108" s="435" t="s">
        <v>2033</v>
      </c>
      <c r="C108" s="435" t="s">
        <v>1931</v>
      </c>
      <c r="D108" s="435" t="str">
        <f t="shared" si="4"/>
        <v>경리부</v>
      </c>
      <c r="E108" s="435" t="s">
        <v>1819</v>
      </c>
      <c r="F108" s="445">
        <v>688888.88888888899</v>
      </c>
      <c r="G108" s="435">
        <v>1</v>
      </c>
      <c r="H108" s="445">
        <f t="shared" si="5"/>
        <v>150000</v>
      </c>
      <c r="I108" s="445">
        <f t="shared" si="6"/>
        <v>6888.8888888888905</v>
      </c>
      <c r="J108" s="680">
        <f t="shared" si="7"/>
        <v>845777.77777777787</v>
      </c>
    </row>
    <row r="109" spans="2:10" ht="17.100000000000001" customHeight="1">
      <c r="B109" s="442" t="s">
        <v>2034</v>
      </c>
      <c r="C109" s="435" t="s">
        <v>1933</v>
      </c>
      <c r="D109" s="435" t="str">
        <f t="shared" si="4"/>
        <v>연구부</v>
      </c>
      <c r="E109" s="435" t="s">
        <v>1819</v>
      </c>
      <c r="F109" s="445">
        <v>672222.22222222202</v>
      </c>
      <c r="G109" s="435">
        <v>6</v>
      </c>
      <c r="H109" s="445">
        <f t="shared" si="5"/>
        <v>150000</v>
      </c>
      <c r="I109" s="445">
        <f t="shared" si="6"/>
        <v>40333.333333333321</v>
      </c>
      <c r="J109" s="680">
        <f t="shared" si="7"/>
        <v>862555.55555555539</v>
      </c>
    </row>
    <row r="110" spans="2:10" ht="17.100000000000001" customHeight="1">
      <c r="B110" s="435" t="s">
        <v>2035</v>
      </c>
      <c r="C110" s="435" t="s">
        <v>1935</v>
      </c>
      <c r="D110" s="435" t="str">
        <f t="shared" si="4"/>
        <v>관리부</v>
      </c>
      <c r="E110" s="435" t="s">
        <v>1936</v>
      </c>
      <c r="F110" s="445">
        <v>655555.55555555597</v>
      </c>
      <c r="G110" s="435">
        <v>5</v>
      </c>
      <c r="H110" s="445">
        <f t="shared" si="5"/>
        <v>100000</v>
      </c>
      <c r="I110" s="445">
        <f t="shared" si="6"/>
        <v>32777.777777777796</v>
      </c>
      <c r="J110" s="680">
        <f t="shared" si="7"/>
        <v>788333.33333333372</v>
      </c>
    </row>
    <row r="111" spans="2:10" ht="17.100000000000001" customHeight="1">
      <c r="B111" s="435" t="s">
        <v>2036</v>
      </c>
      <c r="C111" s="435" t="s">
        <v>1929</v>
      </c>
      <c r="D111" s="435" t="str">
        <f t="shared" si="4"/>
        <v>경리부</v>
      </c>
      <c r="E111" s="435" t="s">
        <v>1823</v>
      </c>
      <c r="F111" s="445">
        <v>638888.88888888899</v>
      </c>
      <c r="G111" s="435">
        <v>5</v>
      </c>
      <c r="H111" s="445">
        <f t="shared" si="5"/>
        <v>200000</v>
      </c>
      <c r="I111" s="445">
        <f t="shared" si="6"/>
        <v>31944.444444444449</v>
      </c>
      <c r="J111" s="680">
        <f t="shared" si="7"/>
        <v>870833.33333333349</v>
      </c>
    </row>
    <row r="112" spans="2:10" ht="17.100000000000001" customHeight="1">
      <c r="B112" s="442" t="s">
        <v>2037</v>
      </c>
      <c r="C112" s="435" t="s">
        <v>1931</v>
      </c>
      <c r="D112" s="435" t="str">
        <f t="shared" si="4"/>
        <v>연구부</v>
      </c>
      <c r="E112" s="435" t="s">
        <v>1819</v>
      </c>
      <c r="F112" s="445">
        <v>622222.22222222202</v>
      </c>
      <c r="G112" s="435">
        <v>4</v>
      </c>
      <c r="H112" s="445">
        <f t="shared" si="5"/>
        <v>150000</v>
      </c>
      <c r="I112" s="445">
        <f t="shared" si="6"/>
        <v>24888.88888888888</v>
      </c>
      <c r="J112" s="680">
        <f t="shared" si="7"/>
        <v>797111.11111111089</v>
      </c>
    </row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</sheetData>
  <mergeCells count="1">
    <mergeCell ref="B1:J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autoPageBreaks="0"/>
  </sheetPr>
  <dimension ref="B1:I33"/>
  <sheetViews>
    <sheetView zoomScaleNormal="100" workbookViewId="0">
      <selection activeCell="G24" sqref="G24"/>
    </sheetView>
  </sheetViews>
  <sheetFormatPr defaultRowHeight="13.5"/>
  <cols>
    <col min="1" max="1" width="2" style="681" customWidth="1"/>
    <col min="2" max="2" width="11" style="681" customWidth="1"/>
    <col min="3" max="3" width="21.375" style="681" customWidth="1"/>
    <col min="4" max="4" width="7.25" style="681" customWidth="1"/>
    <col min="5" max="5" width="5.375" style="681" customWidth="1"/>
    <col min="6" max="6" width="10.125" style="681" bestFit="1" customWidth="1"/>
    <col min="7" max="7" width="11.375" style="681" bestFit="1" customWidth="1"/>
    <col min="8" max="8" width="9" style="681"/>
    <col min="9" max="9" width="6.875" style="681" customWidth="1"/>
    <col min="10" max="256" width="9" style="681"/>
    <col min="257" max="257" width="2" style="681" customWidth="1"/>
    <col min="258" max="258" width="11" style="681" customWidth="1"/>
    <col min="259" max="259" width="21.375" style="681" customWidth="1"/>
    <col min="260" max="260" width="7.25" style="681" customWidth="1"/>
    <col min="261" max="261" width="5.375" style="681" customWidth="1"/>
    <col min="262" max="262" width="10.125" style="681" bestFit="1" customWidth="1"/>
    <col min="263" max="263" width="11.375" style="681" bestFit="1" customWidth="1"/>
    <col min="264" max="264" width="9" style="681"/>
    <col min="265" max="265" width="6.875" style="681" customWidth="1"/>
    <col min="266" max="512" width="9" style="681"/>
    <col min="513" max="513" width="2" style="681" customWidth="1"/>
    <col min="514" max="514" width="11" style="681" customWidth="1"/>
    <col min="515" max="515" width="21.375" style="681" customWidth="1"/>
    <col min="516" max="516" width="7.25" style="681" customWidth="1"/>
    <col min="517" max="517" width="5.375" style="681" customWidth="1"/>
    <col min="518" max="518" width="10.125" style="681" bestFit="1" customWidth="1"/>
    <col min="519" max="519" width="11.375" style="681" bestFit="1" customWidth="1"/>
    <col min="520" max="520" width="9" style="681"/>
    <col min="521" max="521" width="6.875" style="681" customWidth="1"/>
    <col min="522" max="768" width="9" style="681"/>
    <col min="769" max="769" width="2" style="681" customWidth="1"/>
    <col min="770" max="770" width="11" style="681" customWidth="1"/>
    <col min="771" max="771" width="21.375" style="681" customWidth="1"/>
    <col min="772" max="772" width="7.25" style="681" customWidth="1"/>
    <col min="773" max="773" width="5.375" style="681" customWidth="1"/>
    <col min="774" max="774" width="10.125" style="681" bestFit="1" customWidth="1"/>
    <col min="775" max="775" width="11.375" style="681" bestFit="1" customWidth="1"/>
    <col min="776" max="776" width="9" style="681"/>
    <col min="777" max="777" width="6.875" style="681" customWidth="1"/>
    <col min="778" max="1024" width="9" style="681"/>
    <col min="1025" max="1025" width="2" style="681" customWidth="1"/>
    <col min="1026" max="1026" width="11" style="681" customWidth="1"/>
    <col min="1027" max="1027" width="21.375" style="681" customWidth="1"/>
    <col min="1028" max="1028" width="7.25" style="681" customWidth="1"/>
    <col min="1029" max="1029" width="5.375" style="681" customWidth="1"/>
    <col min="1030" max="1030" width="10.125" style="681" bestFit="1" customWidth="1"/>
    <col min="1031" max="1031" width="11.375" style="681" bestFit="1" customWidth="1"/>
    <col min="1032" max="1032" width="9" style="681"/>
    <col min="1033" max="1033" width="6.875" style="681" customWidth="1"/>
    <col min="1034" max="1280" width="9" style="681"/>
    <col min="1281" max="1281" width="2" style="681" customWidth="1"/>
    <col min="1282" max="1282" width="11" style="681" customWidth="1"/>
    <col min="1283" max="1283" width="21.375" style="681" customWidth="1"/>
    <col min="1284" max="1284" width="7.25" style="681" customWidth="1"/>
    <col min="1285" max="1285" width="5.375" style="681" customWidth="1"/>
    <col min="1286" max="1286" width="10.125" style="681" bestFit="1" customWidth="1"/>
    <col min="1287" max="1287" width="11.375" style="681" bestFit="1" customWidth="1"/>
    <col min="1288" max="1288" width="9" style="681"/>
    <col min="1289" max="1289" width="6.875" style="681" customWidth="1"/>
    <col min="1290" max="1536" width="9" style="681"/>
    <col min="1537" max="1537" width="2" style="681" customWidth="1"/>
    <col min="1538" max="1538" width="11" style="681" customWidth="1"/>
    <col min="1539" max="1539" width="21.375" style="681" customWidth="1"/>
    <col min="1540" max="1540" width="7.25" style="681" customWidth="1"/>
    <col min="1541" max="1541" width="5.375" style="681" customWidth="1"/>
    <col min="1542" max="1542" width="10.125" style="681" bestFit="1" customWidth="1"/>
    <col min="1543" max="1543" width="11.375" style="681" bestFit="1" customWidth="1"/>
    <col min="1544" max="1544" width="9" style="681"/>
    <col min="1545" max="1545" width="6.875" style="681" customWidth="1"/>
    <col min="1546" max="1792" width="9" style="681"/>
    <col min="1793" max="1793" width="2" style="681" customWidth="1"/>
    <col min="1794" max="1794" width="11" style="681" customWidth="1"/>
    <col min="1795" max="1795" width="21.375" style="681" customWidth="1"/>
    <col min="1796" max="1796" width="7.25" style="681" customWidth="1"/>
    <col min="1797" max="1797" width="5.375" style="681" customWidth="1"/>
    <col min="1798" max="1798" width="10.125" style="681" bestFit="1" customWidth="1"/>
    <col min="1799" max="1799" width="11.375" style="681" bestFit="1" customWidth="1"/>
    <col min="1800" max="1800" width="9" style="681"/>
    <col min="1801" max="1801" width="6.875" style="681" customWidth="1"/>
    <col min="1802" max="2048" width="9" style="681"/>
    <col min="2049" max="2049" width="2" style="681" customWidth="1"/>
    <col min="2050" max="2050" width="11" style="681" customWidth="1"/>
    <col min="2051" max="2051" width="21.375" style="681" customWidth="1"/>
    <col min="2052" max="2052" width="7.25" style="681" customWidth="1"/>
    <col min="2053" max="2053" width="5.375" style="681" customWidth="1"/>
    <col min="2054" max="2054" width="10.125" style="681" bestFit="1" customWidth="1"/>
    <col min="2055" max="2055" width="11.375" style="681" bestFit="1" customWidth="1"/>
    <col min="2056" max="2056" width="9" style="681"/>
    <col min="2057" max="2057" width="6.875" style="681" customWidth="1"/>
    <col min="2058" max="2304" width="9" style="681"/>
    <col min="2305" max="2305" width="2" style="681" customWidth="1"/>
    <col min="2306" max="2306" width="11" style="681" customWidth="1"/>
    <col min="2307" max="2307" width="21.375" style="681" customWidth="1"/>
    <col min="2308" max="2308" width="7.25" style="681" customWidth="1"/>
    <col min="2309" max="2309" width="5.375" style="681" customWidth="1"/>
    <col min="2310" max="2310" width="10.125" style="681" bestFit="1" customWidth="1"/>
    <col min="2311" max="2311" width="11.375" style="681" bestFit="1" customWidth="1"/>
    <col min="2312" max="2312" width="9" style="681"/>
    <col min="2313" max="2313" width="6.875" style="681" customWidth="1"/>
    <col min="2314" max="2560" width="9" style="681"/>
    <col min="2561" max="2561" width="2" style="681" customWidth="1"/>
    <col min="2562" max="2562" width="11" style="681" customWidth="1"/>
    <col min="2563" max="2563" width="21.375" style="681" customWidth="1"/>
    <col min="2564" max="2564" width="7.25" style="681" customWidth="1"/>
    <col min="2565" max="2565" width="5.375" style="681" customWidth="1"/>
    <col min="2566" max="2566" width="10.125" style="681" bestFit="1" customWidth="1"/>
    <col min="2567" max="2567" width="11.375" style="681" bestFit="1" customWidth="1"/>
    <col min="2568" max="2568" width="9" style="681"/>
    <col min="2569" max="2569" width="6.875" style="681" customWidth="1"/>
    <col min="2570" max="2816" width="9" style="681"/>
    <col min="2817" max="2817" width="2" style="681" customWidth="1"/>
    <col min="2818" max="2818" width="11" style="681" customWidth="1"/>
    <col min="2819" max="2819" width="21.375" style="681" customWidth="1"/>
    <col min="2820" max="2820" width="7.25" style="681" customWidth="1"/>
    <col min="2821" max="2821" width="5.375" style="681" customWidth="1"/>
    <col min="2822" max="2822" width="10.125" style="681" bestFit="1" customWidth="1"/>
    <col min="2823" max="2823" width="11.375" style="681" bestFit="1" customWidth="1"/>
    <col min="2824" max="2824" width="9" style="681"/>
    <col min="2825" max="2825" width="6.875" style="681" customWidth="1"/>
    <col min="2826" max="3072" width="9" style="681"/>
    <col min="3073" max="3073" width="2" style="681" customWidth="1"/>
    <col min="3074" max="3074" width="11" style="681" customWidth="1"/>
    <col min="3075" max="3075" width="21.375" style="681" customWidth="1"/>
    <col min="3076" max="3076" width="7.25" style="681" customWidth="1"/>
    <col min="3077" max="3077" width="5.375" style="681" customWidth="1"/>
    <col min="3078" max="3078" width="10.125" style="681" bestFit="1" customWidth="1"/>
    <col min="3079" max="3079" width="11.375" style="681" bestFit="1" customWidth="1"/>
    <col min="3080" max="3080" width="9" style="681"/>
    <col min="3081" max="3081" width="6.875" style="681" customWidth="1"/>
    <col min="3082" max="3328" width="9" style="681"/>
    <col min="3329" max="3329" width="2" style="681" customWidth="1"/>
    <col min="3330" max="3330" width="11" style="681" customWidth="1"/>
    <col min="3331" max="3331" width="21.375" style="681" customWidth="1"/>
    <col min="3332" max="3332" width="7.25" style="681" customWidth="1"/>
    <col min="3333" max="3333" width="5.375" style="681" customWidth="1"/>
    <col min="3334" max="3334" width="10.125" style="681" bestFit="1" customWidth="1"/>
    <col min="3335" max="3335" width="11.375" style="681" bestFit="1" customWidth="1"/>
    <col min="3336" max="3336" width="9" style="681"/>
    <col min="3337" max="3337" width="6.875" style="681" customWidth="1"/>
    <col min="3338" max="3584" width="9" style="681"/>
    <col min="3585" max="3585" width="2" style="681" customWidth="1"/>
    <col min="3586" max="3586" width="11" style="681" customWidth="1"/>
    <col min="3587" max="3587" width="21.375" style="681" customWidth="1"/>
    <col min="3588" max="3588" width="7.25" style="681" customWidth="1"/>
    <col min="3589" max="3589" width="5.375" style="681" customWidth="1"/>
    <col min="3590" max="3590" width="10.125" style="681" bestFit="1" customWidth="1"/>
    <col min="3591" max="3591" width="11.375" style="681" bestFit="1" customWidth="1"/>
    <col min="3592" max="3592" width="9" style="681"/>
    <col min="3593" max="3593" width="6.875" style="681" customWidth="1"/>
    <col min="3594" max="3840" width="9" style="681"/>
    <col min="3841" max="3841" width="2" style="681" customWidth="1"/>
    <col min="3842" max="3842" width="11" style="681" customWidth="1"/>
    <col min="3843" max="3843" width="21.375" style="681" customWidth="1"/>
    <col min="3844" max="3844" width="7.25" style="681" customWidth="1"/>
    <col min="3845" max="3845" width="5.375" style="681" customWidth="1"/>
    <col min="3846" max="3846" width="10.125" style="681" bestFit="1" customWidth="1"/>
    <col min="3847" max="3847" width="11.375" style="681" bestFit="1" customWidth="1"/>
    <col min="3848" max="3848" width="9" style="681"/>
    <col min="3849" max="3849" width="6.875" style="681" customWidth="1"/>
    <col min="3850" max="4096" width="9" style="681"/>
    <col min="4097" max="4097" width="2" style="681" customWidth="1"/>
    <col min="4098" max="4098" width="11" style="681" customWidth="1"/>
    <col min="4099" max="4099" width="21.375" style="681" customWidth="1"/>
    <col min="4100" max="4100" width="7.25" style="681" customWidth="1"/>
    <col min="4101" max="4101" width="5.375" style="681" customWidth="1"/>
    <col min="4102" max="4102" width="10.125" style="681" bestFit="1" customWidth="1"/>
    <col min="4103" max="4103" width="11.375" style="681" bestFit="1" customWidth="1"/>
    <col min="4104" max="4104" width="9" style="681"/>
    <col min="4105" max="4105" width="6.875" style="681" customWidth="1"/>
    <col min="4106" max="4352" width="9" style="681"/>
    <col min="4353" max="4353" width="2" style="681" customWidth="1"/>
    <col min="4354" max="4354" width="11" style="681" customWidth="1"/>
    <col min="4355" max="4355" width="21.375" style="681" customWidth="1"/>
    <col min="4356" max="4356" width="7.25" style="681" customWidth="1"/>
    <col min="4357" max="4357" width="5.375" style="681" customWidth="1"/>
    <col min="4358" max="4358" width="10.125" style="681" bestFit="1" customWidth="1"/>
    <col min="4359" max="4359" width="11.375" style="681" bestFit="1" customWidth="1"/>
    <col min="4360" max="4360" width="9" style="681"/>
    <col min="4361" max="4361" width="6.875" style="681" customWidth="1"/>
    <col min="4362" max="4608" width="9" style="681"/>
    <col min="4609" max="4609" width="2" style="681" customWidth="1"/>
    <col min="4610" max="4610" width="11" style="681" customWidth="1"/>
    <col min="4611" max="4611" width="21.375" style="681" customWidth="1"/>
    <col min="4612" max="4612" width="7.25" style="681" customWidth="1"/>
    <col min="4613" max="4613" width="5.375" style="681" customWidth="1"/>
    <col min="4614" max="4614" width="10.125" style="681" bestFit="1" customWidth="1"/>
    <col min="4615" max="4615" width="11.375" style="681" bestFit="1" customWidth="1"/>
    <col min="4616" max="4616" width="9" style="681"/>
    <col min="4617" max="4617" width="6.875" style="681" customWidth="1"/>
    <col min="4618" max="4864" width="9" style="681"/>
    <col min="4865" max="4865" width="2" style="681" customWidth="1"/>
    <col min="4866" max="4866" width="11" style="681" customWidth="1"/>
    <col min="4867" max="4867" width="21.375" style="681" customWidth="1"/>
    <col min="4868" max="4868" width="7.25" style="681" customWidth="1"/>
    <col min="4869" max="4869" width="5.375" style="681" customWidth="1"/>
    <col min="4870" max="4870" width="10.125" style="681" bestFit="1" customWidth="1"/>
    <col min="4871" max="4871" width="11.375" style="681" bestFit="1" customWidth="1"/>
    <col min="4872" max="4872" width="9" style="681"/>
    <col min="4873" max="4873" width="6.875" style="681" customWidth="1"/>
    <col min="4874" max="5120" width="9" style="681"/>
    <col min="5121" max="5121" width="2" style="681" customWidth="1"/>
    <col min="5122" max="5122" width="11" style="681" customWidth="1"/>
    <col min="5123" max="5123" width="21.375" style="681" customWidth="1"/>
    <col min="5124" max="5124" width="7.25" style="681" customWidth="1"/>
    <col min="5125" max="5125" width="5.375" style="681" customWidth="1"/>
    <col min="5126" max="5126" width="10.125" style="681" bestFit="1" customWidth="1"/>
    <col min="5127" max="5127" width="11.375" style="681" bestFit="1" customWidth="1"/>
    <col min="5128" max="5128" width="9" style="681"/>
    <col min="5129" max="5129" width="6.875" style="681" customWidth="1"/>
    <col min="5130" max="5376" width="9" style="681"/>
    <col min="5377" max="5377" width="2" style="681" customWidth="1"/>
    <col min="5378" max="5378" width="11" style="681" customWidth="1"/>
    <col min="5379" max="5379" width="21.375" style="681" customWidth="1"/>
    <col min="5380" max="5380" width="7.25" style="681" customWidth="1"/>
    <col min="5381" max="5381" width="5.375" style="681" customWidth="1"/>
    <col min="5382" max="5382" width="10.125" style="681" bestFit="1" customWidth="1"/>
    <col min="5383" max="5383" width="11.375" style="681" bestFit="1" customWidth="1"/>
    <col min="5384" max="5384" width="9" style="681"/>
    <col min="5385" max="5385" width="6.875" style="681" customWidth="1"/>
    <col min="5386" max="5632" width="9" style="681"/>
    <col min="5633" max="5633" width="2" style="681" customWidth="1"/>
    <col min="5634" max="5634" width="11" style="681" customWidth="1"/>
    <col min="5635" max="5635" width="21.375" style="681" customWidth="1"/>
    <col min="5636" max="5636" width="7.25" style="681" customWidth="1"/>
    <col min="5637" max="5637" width="5.375" style="681" customWidth="1"/>
    <col min="5638" max="5638" width="10.125" style="681" bestFit="1" customWidth="1"/>
    <col min="5639" max="5639" width="11.375" style="681" bestFit="1" customWidth="1"/>
    <col min="5640" max="5640" width="9" style="681"/>
    <col min="5641" max="5641" width="6.875" style="681" customWidth="1"/>
    <col min="5642" max="5888" width="9" style="681"/>
    <col min="5889" max="5889" width="2" style="681" customWidth="1"/>
    <col min="5890" max="5890" width="11" style="681" customWidth="1"/>
    <col min="5891" max="5891" width="21.375" style="681" customWidth="1"/>
    <col min="5892" max="5892" width="7.25" style="681" customWidth="1"/>
    <col min="5893" max="5893" width="5.375" style="681" customWidth="1"/>
    <col min="5894" max="5894" width="10.125" style="681" bestFit="1" customWidth="1"/>
    <col min="5895" max="5895" width="11.375" style="681" bestFit="1" customWidth="1"/>
    <col min="5896" max="5896" width="9" style="681"/>
    <col min="5897" max="5897" width="6.875" style="681" customWidth="1"/>
    <col min="5898" max="6144" width="9" style="681"/>
    <col min="6145" max="6145" width="2" style="681" customWidth="1"/>
    <col min="6146" max="6146" width="11" style="681" customWidth="1"/>
    <col min="6147" max="6147" width="21.375" style="681" customWidth="1"/>
    <col min="6148" max="6148" width="7.25" style="681" customWidth="1"/>
    <col min="6149" max="6149" width="5.375" style="681" customWidth="1"/>
    <col min="6150" max="6150" width="10.125" style="681" bestFit="1" customWidth="1"/>
    <col min="6151" max="6151" width="11.375" style="681" bestFit="1" customWidth="1"/>
    <col min="6152" max="6152" width="9" style="681"/>
    <col min="6153" max="6153" width="6.875" style="681" customWidth="1"/>
    <col min="6154" max="6400" width="9" style="681"/>
    <col min="6401" max="6401" width="2" style="681" customWidth="1"/>
    <col min="6402" max="6402" width="11" style="681" customWidth="1"/>
    <col min="6403" max="6403" width="21.375" style="681" customWidth="1"/>
    <col min="6404" max="6404" width="7.25" style="681" customWidth="1"/>
    <col min="6405" max="6405" width="5.375" style="681" customWidth="1"/>
    <col min="6406" max="6406" width="10.125" style="681" bestFit="1" customWidth="1"/>
    <col min="6407" max="6407" width="11.375" style="681" bestFit="1" customWidth="1"/>
    <col min="6408" max="6408" width="9" style="681"/>
    <col min="6409" max="6409" width="6.875" style="681" customWidth="1"/>
    <col min="6410" max="6656" width="9" style="681"/>
    <col min="6657" max="6657" width="2" style="681" customWidth="1"/>
    <col min="6658" max="6658" width="11" style="681" customWidth="1"/>
    <col min="6659" max="6659" width="21.375" style="681" customWidth="1"/>
    <col min="6660" max="6660" width="7.25" style="681" customWidth="1"/>
    <col min="6661" max="6661" width="5.375" style="681" customWidth="1"/>
    <col min="6662" max="6662" width="10.125" style="681" bestFit="1" customWidth="1"/>
    <col min="6663" max="6663" width="11.375" style="681" bestFit="1" customWidth="1"/>
    <col min="6664" max="6664" width="9" style="681"/>
    <col min="6665" max="6665" width="6.875" style="681" customWidth="1"/>
    <col min="6666" max="6912" width="9" style="681"/>
    <col min="6913" max="6913" width="2" style="681" customWidth="1"/>
    <col min="6914" max="6914" width="11" style="681" customWidth="1"/>
    <col min="6915" max="6915" width="21.375" style="681" customWidth="1"/>
    <col min="6916" max="6916" width="7.25" style="681" customWidth="1"/>
    <col min="6917" max="6917" width="5.375" style="681" customWidth="1"/>
    <col min="6918" max="6918" width="10.125" style="681" bestFit="1" customWidth="1"/>
    <col min="6919" max="6919" width="11.375" style="681" bestFit="1" customWidth="1"/>
    <col min="6920" max="6920" width="9" style="681"/>
    <col min="6921" max="6921" width="6.875" style="681" customWidth="1"/>
    <col min="6922" max="7168" width="9" style="681"/>
    <col min="7169" max="7169" width="2" style="681" customWidth="1"/>
    <col min="7170" max="7170" width="11" style="681" customWidth="1"/>
    <col min="7171" max="7171" width="21.375" style="681" customWidth="1"/>
    <col min="7172" max="7172" width="7.25" style="681" customWidth="1"/>
    <col min="7173" max="7173" width="5.375" style="681" customWidth="1"/>
    <col min="7174" max="7174" width="10.125" style="681" bestFit="1" customWidth="1"/>
    <col min="7175" max="7175" width="11.375" style="681" bestFit="1" customWidth="1"/>
    <col min="7176" max="7176" width="9" style="681"/>
    <col min="7177" max="7177" width="6.875" style="681" customWidth="1"/>
    <col min="7178" max="7424" width="9" style="681"/>
    <col min="7425" max="7425" width="2" style="681" customWidth="1"/>
    <col min="7426" max="7426" width="11" style="681" customWidth="1"/>
    <col min="7427" max="7427" width="21.375" style="681" customWidth="1"/>
    <col min="7428" max="7428" width="7.25" style="681" customWidth="1"/>
    <col min="7429" max="7429" width="5.375" style="681" customWidth="1"/>
    <col min="7430" max="7430" width="10.125" style="681" bestFit="1" customWidth="1"/>
    <col min="7431" max="7431" width="11.375" style="681" bestFit="1" customWidth="1"/>
    <col min="7432" max="7432" width="9" style="681"/>
    <col min="7433" max="7433" width="6.875" style="681" customWidth="1"/>
    <col min="7434" max="7680" width="9" style="681"/>
    <col min="7681" max="7681" width="2" style="681" customWidth="1"/>
    <col min="7682" max="7682" width="11" style="681" customWidth="1"/>
    <col min="7683" max="7683" width="21.375" style="681" customWidth="1"/>
    <col min="7684" max="7684" width="7.25" style="681" customWidth="1"/>
    <col min="7685" max="7685" width="5.375" style="681" customWidth="1"/>
    <col min="7686" max="7686" width="10.125" style="681" bestFit="1" customWidth="1"/>
    <col min="7687" max="7687" width="11.375" style="681" bestFit="1" customWidth="1"/>
    <col min="7688" max="7688" width="9" style="681"/>
    <col min="7689" max="7689" width="6.875" style="681" customWidth="1"/>
    <col min="7690" max="7936" width="9" style="681"/>
    <col min="7937" max="7937" width="2" style="681" customWidth="1"/>
    <col min="7938" max="7938" width="11" style="681" customWidth="1"/>
    <col min="7939" max="7939" width="21.375" style="681" customWidth="1"/>
    <col min="7940" max="7940" width="7.25" style="681" customWidth="1"/>
    <col min="7941" max="7941" width="5.375" style="681" customWidth="1"/>
    <col min="7942" max="7942" width="10.125" style="681" bestFit="1" customWidth="1"/>
    <col min="7943" max="7943" width="11.375" style="681" bestFit="1" customWidth="1"/>
    <col min="7944" max="7944" width="9" style="681"/>
    <col min="7945" max="7945" width="6.875" style="681" customWidth="1"/>
    <col min="7946" max="8192" width="9" style="681"/>
    <col min="8193" max="8193" width="2" style="681" customWidth="1"/>
    <col min="8194" max="8194" width="11" style="681" customWidth="1"/>
    <col min="8195" max="8195" width="21.375" style="681" customWidth="1"/>
    <col min="8196" max="8196" width="7.25" style="681" customWidth="1"/>
    <col min="8197" max="8197" width="5.375" style="681" customWidth="1"/>
    <col min="8198" max="8198" width="10.125" style="681" bestFit="1" customWidth="1"/>
    <col min="8199" max="8199" width="11.375" style="681" bestFit="1" customWidth="1"/>
    <col min="8200" max="8200" width="9" style="681"/>
    <col min="8201" max="8201" width="6.875" style="681" customWidth="1"/>
    <col min="8202" max="8448" width="9" style="681"/>
    <col min="8449" max="8449" width="2" style="681" customWidth="1"/>
    <col min="8450" max="8450" width="11" style="681" customWidth="1"/>
    <col min="8451" max="8451" width="21.375" style="681" customWidth="1"/>
    <col min="8452" max="8452" width="7.25" style="681" customWidth="1"/>
    <col min="8453" max="8453" width="5.375" style="681" customWidth="1"/>
    <col min="8454" max="8454" width="10.125" style="681" bestFit="1" customWidth="1"/>
    <col min="8455" max="8455" width="11.375" style="681" bestFit="1" customWidth="1"/>
    <col min="8456" max="8456" width="9" style="681"/>
    <col min="8457" max="8457" width="6.875" style="681" customWidth="1"/>
    <col min="8458" max="8704" width="9" style="681"/>
    <col min="8705" max="8705" width="2" style="681" customWidth="1"/>
    <col min="8706" max="8706" width="11" style="681" customWidth="1"/>
    <col min="8707" max="8707" width="21.375" style="681" customWidth="1"/>
    <col min="8708" max="8708" width="7.25" style="681" customWidth="1"/>
    <col min="8709" max="8709" width="5.375" style="681" customWidth="1"/>
    <col min="8710" max="8710" width="10.125" style="681" bestFit="1" customWidth="1"/>
    <col min="8711" max="8711" width="11.375" style="681" bestFit="1" customWidth="1"/>
    <col min="8712" max="8712" width="9" style="681"/>
    <col min="8713" max="8713" width="6.875" style="681" customWidth="1"/>
    <col min="8714" max="8960" width="9" style="681"/>
    <col min="8961" max="8961" width="2" style="681" customWidth="1"/>
    <col min="8962" max="8962" width="11" style="681" customWidth="1"/>
    <col min="8963" max="8963" width="21.375" style="681" customWidth="1"/>
    <col min="8964" max="8964" width="7.25" style="681" customWidth="1"/>
    <col min="8965" max="8965" width="5.375" style="681" customWidth="1"/>
    <col min="8966" max="8966" width="10.125" style="681" bestFit="1" customWidth="1"/>
    <col min="8967" max="8967" width="11.375" style="681" bestFit="1" customWidth="1"/>
    <col min="8968" max="8968" width="9" style="681"/>
    <col min="8969" max="8969" width="6.875" style="681" customWidth="1"/>
    <col min="8970" max="9216" width="9" style="681"/>
    <col min="9217" max="9217" width="2" style="681" customWidth="1"/>
    <col min="9218" max="9218" width="11" style="681" customWidth="1"/>
    <col min="9219" max="9219" width="21.375" style="681" customWidth="1"/>
    <col min="9220" max="9220" width="7.25" style="681" customWidth="1"/>
    <col min="9221" max="9221" width="5.375" style="681" customWidth="1"/>
    <col min="9222" max="9222" width="10.125" style="681" bestFit="1" customWidth="1"/>
    <col min="9223" max="9223" width="11.375" style="681" bestFit="1" customWidth="1"/>
    <col min="9224" max="9224" width="9" style="681"/>
    <col min="9225" max="9225" width="6.875" style="681" customWidth="1"/>
    <col min="9226" max="9472" width="9" style="681"/>
    <col min="9473" max="9473" width="2" style="681" customWidth="1"/>
    <col min="9474" max="9474" width="11" style="681" customWidth="1"/>
    <col min="9475" max="9475" width="21.375" style="681" customWidth="1"/>
    <col min="9476" max="9476" width="7.25" style="681" customWidth="1"/>
    <col min="9477" max="9477" width="5.375" style="681" customWidth="1"/>
    <col min="9478" max="9478" width="10.125" style="681" bestFit="1" customWidth="1"/>
    <col min="9479" max="9479" width="11.375" style="681" bestFit="1" customWidth="1"/>
    <col min="9480" max="9480" width="9" style="681"/>
    <col min="9481" max="9481" width="6.875" style="681" customWidth="1"/>
    <col min="9482" max="9728" width="9" style="681"/>
    <col min="9729" max="9729" width="2" style="681" customWidth="1"/>
    <col min="9730" max="9730" width="11" style="681" customWidth="1"/>
    <col min="9731" max="9731" width="21.375" style="681" customWidth="1"/>
    <col min="9732" max="9732" width="7.25" style="681" customWidth="1"/>
    <col min="9733" max="9733" width="5.375" style="681" customWidth="1"/>
    <col min="9734" max="9734" width="10.125" style="681" bestFit="1" customWidth="1"/>
    <col min="9735" max="9735" width="11.375" style="681" bestFit="1" customWidth="1"/>
    <col min="9736" max="9736" width="9" style="681"/>
    <col min="9737" max="9737" width="6.875" style="681" customWidth="1"/>
    <col min="9738" max="9984" width="9" style="681"/>
    <col min="9985" max="9985" width="2" style="681" customWidth="1"/>
    <col min="9986" max="9986" width="11" style="681" customWidth="1"/>
    <col min="9987" max="9987" width="21.375" style="681" customWidth="1"/>
    <col min="9988" max="9988" width="7.25" style="681" customWidth="1"/>
    <col min="9989" max="9989" width="5.375" style="681" customWidth="1"/>
    <col min="9990" max="9990" width="10.125" style="681" bestFit="1" customWidth="1"/>
    <col min="9991" max="9991" width="11.375" style="681" bestFit="1" customWidth="1"/>
    <col min="9992" max="9992" width="9" style="681"/>
    <col min="9993" max="9993" width="6.875" style="681" customWidth="1"/>
    <col min="9994" max="10240" width="9" style="681"/>
    <col min="10241" max="10241" width="2" style="681" customWidth="1"/>
    <col min="10242" max="10242" width="11" style="681" customWidth="1"/>
    <col min="10243" max="10243" width="21.375" style="681" customWidth="1"/>
    <col min="10244" max="10244" width="7.25" style="681" customWidth="1"/>
    <col min="10245" max="10245" width="5.375" style="681" customWidth="1"/>
    <col min="10246" max="10246" width="10.125" style="681" bestFit="1" customWidth="1"/>
    <col min="10247" max="10247" width="11.375" style="681" bestFit="1" customWidth="1"/>
    <col min="10248" max="10248" width="9" style="681"/>
    <col min="10249" max="10249" width="6.875" style="681" customWidth="1"/>
    <col min="10250" max="10496" width="9" style="681"/>
    <col min="10497" max="10497" width="2" style="681" customWidth="1"/>
    <col min="10498" max="10498" width="11" style="681" customWidth="1"/>
    <col min="10499" max="10499" width="21.375" style="681" customWidth="1"/>
    <col min="10500" max="10500" width="7.25" style="681" customWidth="1"/>
    <col min="10501" max="10501" width="5.375" style="681" customWidth="1"/>
    <col min="10502" max="10502" width="10.125" style="681" bestFit="1" customWidth="1"/>
    <col min="10503" max="10503" width="11.375" style="681" bestFit="1" customWidth="1"/>
    <col min="10504" max="10504" width="9" style="681"/>
    <col min="10505" max="10505" width="6.875" style="681" customWidth="1"/>
    <col min="10506" max="10752" width="9" style="681"/>
    <col min="10753" max="10753" width="2" style="681" customWidth="1"/>
    <col min="10754" max="10754" width="11" style="681" customWidth="1"/>
    <col min="10755" max="10755" width="21.375" style="681" customWidth="1"/>
    <col min="10756" max="10756" width="7.25" style="681" customWidth="1"/>
    <col min="10757" max="10757" width="5.375" style="681" customWidth="1"/>
    <col min="10758" max="10758" width="10.125" style="681" bestFit="1" customWidth="1"/>
    <col min="10759" max="10759" width="11.375" style="681" bestFit="1" customWidth="1"/>
    <col min="10760" max="10760" width="9" style="681"/>
    <col min="10761" max="10761" width="6.875" style="681" customWidth="1"/>
    <col min="10762" max="11008" width="9" style="681"/>
    <col min="11009" max="11009" width="2" style="681" customWidth="1"/>
    <col min="11010" max="11010" width="11" style="681" customWidth="1"/>
    <col min="11011" max="11011" width="21.375" style="681" customWidth="1"/>
    <col min="11012" max="11012" width="7.25" style="681" customWidth="1"/>
    <col min="11013" max="11013" width="5.375" style="681" customWidth="1"/>
    <col min="11014" max="11014" width="10.125" style="681" bestFit="1" customWidth="1"/>
    <col min="11015" max="11015" width="11.375" style="681" bestFit="1" customWidth="1"/>
    <col min="11016" max="11016" width="9" style="681"/>
    <col min="11017" max="11017" width="6.875" style="681" customWidth="1"/>
    <col min="11018" max="11264" width="9" style="681"/>
    <col min="11265" max="11265" width="2" style="681" customWidth="1"/>
    <col min="11266" max="11266" width="11" style="681" customWidth="1"/>
    <col min="11267" max="11267" width="21.375" style="681" customWidth="1"/>
    <col min="11268" max="11268" width="7.25" style="681" customWidth="1"/>
    <col min="11269" max="11269" width="5.375" style="681" customWidth="1"/>
    <col min="11270" max="11270" width="10.125" style="681" bestFit="1" customWidth="1"/>
    <col min="11271" max="11271" width="11.375" style="681" bestFit="1" customWidth="1"/>
    <col min="11272" max="11272" width="9" style="681"/>
    <col min="11273" max="11273" width="6.875" style="681" customWidth="1"/>
    <col min="11274" max="11520" width="9" style="681"/>
    <col min="11521" max="11521" width="2" style="681" customWidth="1"/>
    <col min="11522" max="11522" width="11" style="681" customWidth="1"/>
    <col min="11523" max="11523" width="21.375" style="681" customWidth="1"/>
    <col min="11524" max="11524" width="7.25" style="681" customWidth="1"/>
    <col min="11525" max="11525" width="5.375" style="681" customWidth="1"/>
    <col min="11526" max="11526" width="10.125" style="681" bestFit="1" customWidth="1"/>
    <col min="11527" max="11527" width="11.375" style="681" bestFit="1" customWidth="1"/>
    <col min="11528" max="11528" width="9" style="681"/>
    <col min="11529" max="11529" width="6.875" style="681" customWidth="1"/>
    <col min="11530" max="11776" width="9" style="681"/>
    <col min="11777" max="11777" width="2" style="681" customWidth="1"/>
    <col min="11778" max="11778" width="11" style="681" customWidth="1"/>
    <col min="11779" max="11779" width="21.375" style="681" customWidth="1"/>
    <col min="11780" max="11780" width="7.25" style="681" customWidth="1"/>
    <col min="11781" max="11781" width="5.375" style="681" customWidth="1"/>
    <col min="11782" max="11782" width="10.125" style="681" bestFit="1" customWidth="1"/>
    <col min="11783" max="11783" width="11.375" style="681" bestFit="1" customWidth="1"/>
    <col min="11784" max="11784" width="9" style="681"/>
    <col min="11785" max="11785" width="6.875" style="681" customWidth="1"/>
    <col min="11786" max="12032" width="9" style="681"/>
    <col min="12033" max="12033" width="2" style="681" customWidth="1"/>
    <col min="12034" max="12034" width="11" style="681" customWidth="1"/>
    <col min="12035" max="12035" width="21.375" style="681" customWidth="1"/>
    <col min="12036" max="12036" width="7.25" style="681" customWidth="1"/>
    <col min="12037" max="12037" width="5.375" style="681" customWidth="1"/>
    <col min="12038" max="12038" width="10.125" style="681" bestFit="1" customWidth="1"/>
    <col min="12039" max="12039" width="11.375" style="681" bestFit="1" customWidth="1"/>
    <col min="12040" max="12040" width="9" style="681"/>
    <col min="12041" max="12041" width="6.875" style="681" customWidth="1"/>
    <col min="12042" max="12288" width="9" style="681"/>
    <col min="12289" max="12289" width="2" style="681" customWidth="1"/>
    <col min="12290" max="12290" width="11" style="681" customWidth="1"/>
    <col min="12291" max="12291" width="21.375" style="681" customWidth="1"/>
    <col min="12292" max="12292" width="7.25" style="681" customWidth="1"/>
    <col min="12293" max="12293" width="5.375" style="681" customWidth="1"/>
    <col min="12294" max="12294" width="10.125" style="681" bestFit="1" customWidth="1"/>
    <col min="12295" max="12295" width="11.375" style="681" bestFit="1" customWidth="1"/>
    <col min="12296" max="12296" width="9" style="681"/>
    <col min="12297" max="12297" width="6.875" style="681" customWidth="1"/>
    <col min="12298" max="12544" width="9" style="681"/>
    <col min="12545" max="12545" width="2" style="681" customWidth="1"/>
    <col min="12546" max="12546" width="11" style="681" customWidth="1"/>
    <col min="12547" max="12547" width="21.375" style="681" customWidth="1"/>
    <col min="12548" max="12548" width="7.25" style="681" customWidth="1"/>
    <col min="12549" max="12549" width="5.375" style="681" customWidth="1"/>
    <col min="12550" max="12550" width="10.125" style="681" bestFit="1" customWidth="1"/>
    <col min="12551" max="12551" width="11.375" style="681" bestFit="1" customWidth="1"/>
    <col min="12552" max="12552" width="9" style="681"/>
    <col min="12553" max="12553" width="6.875" style="681" customWidth="1"/>
    <col min="12554" max="12800" width="9" style="681"/>
    <col min="12801" max="12801" width="2" style="681" customWidth="1"/>
    <col min="12802" max="12802" width="11" style="681" customWidth="1"/>
    <col min="12803" max="12803" width="21.375" style="681" customWidth="1"/>
    <col min="12804" max="12804" width="7.25" style="681" customWidth="1"/>
    <col min="12805" max="12805" width="5.375" style="681" customWidth="1"/>
    <col min="12806" max="12806" width="10.125" style="681" bestFit="1" customWidth="1"/>
    <col min="12807" max="12807" width="11.375" style="681" bestFit="1" customWidth="1"/>
    <col min="12808" max="12808" width="9" style="681"/>
    <col min="12809" max="12809" width="6.875" style="681" customWidth="1"/>
    <col min="12810" max="13056" width="9" style="681"/>
    <col min="13057" max="13057" width="2" style="681" customWidth="1"/>
    <col min="13058" max="13058" width="11" style="681" customWidth="1"/>
    <col min="13059" max="13059" width="21.375" style="681" customWidth="1"/>
    <col min="13060" max="13060" width="7.25" style="681" customWidth="1"/>
    <col min="13061" max="13061" width="5.375" style="681" customWidth="1"/>
    <col min="13062" max="13062" width="10.125" style="681" bestFit="1" customWidth="1"/>
    <col min="13063" max="13063" width="11.375" style="681" bestFit="1" customWidth="1"/>
    <col min="13064" max="13064" width="9" style="681"/>
    <col min="13065" max="13065" width="6.875" style="681" customWidth="1"/>
    <col min="13066" max="13312" width="9" style="681"/>
    <col min="13313" max="13313" width="2" style="681" customWidth="1"/>
    <col min="13314" max="13314" width="11" style="681" customWidth="1"/>
    <col min="13315" max="13315" width="21.375" style="681" customWidth="1"/>
    <col min="13316" max="13316" width="7.25" style="681" customWidth="1"/>
    <col min="13317" max="13317" width="5.375" style="681" customWidth="1"/>
    <col min="13318" max="13318" width="10.125" style="681" bestFit="1" customWidth="1"/>
    <col min="13319" max="13319" width="11.375" style="681" bestFit="1" customWidth="1"/>
    <col min="13320" max="13320" width="9" style="681"/>
    <col min="13321" max="13321" width="6.875" style="681" customWidth="1"/>
    <col min="13322" max="13568" width="9" style="681"/>
    <col min="13569" max="13569" width="2" style="681" customWidth="1"/>
    <col min="13570" max="13570" width="11" style="681" customWidth="1"/>
    <col min="13571" max="13571" width="21.375" style="681" customWidth="1"/>
    <col min="13572" max="13572" width="7.25" style="681" customWidth="1"/>
    <col min="13573" max="13573" width="5.375" style="681" customWidth="1"/>
    <col min="13574" max="13574" width="10.125" style="681" bestFit="1" customWidth="1"/>
    <col min="13575" max="13575" width="11.375" style="681" bestFit="1" customWidth="1"/>
    <col min="13576" max="13576" width="9" style="681"/>
    <col min="13577" max="13577" width="6.875" style="681" customWidth="1"/>
    <col min="13578" max="13824" width="9" style="681"/>
    <col min="13825" max="13825" width="2" style="681" customWidth="1"/>
    <col min="13826" max="13826" width="11" style="681" customWidth="1"/>
    <col min="13827" max="13827" width="21.375" style="681" customWidth="1"/>
    <col min="13828" max="13828" width="7.25" style="681" customWidth="1"/>
    <col min="13829" max="13829" width="5.375" style="681" customWidth="1"/>
    <col min="13830" max="13830" width="10.125" style="681" bestFit="1" customWidth="1"/>
    <col min="13831" max="13831" width="11.375" style="681" bestFit="1" customWidth="1"/>
    <col min="13832" max="13832" width="9" style="681"/>
    <col min="13833" max="13833" width="6.875" style="681" customWidth="1"/>
    <col min="13834" max="14080" width="9" style="681"/>
    <col min="14081" max="14081" width="2" style="681" customWidth="1"/>
    <col min="14082" max="14082" width="11" style="681" customWidth="1"/>
    <col min="14083" max="14083" width="21.375" style="681" customWidth="1"/>
    <col min="14084" max="14084" width="7.25" style="681" customWidth="1"/>
    <col min="14085" max="14085" width="5.375" style="681" customWidth="1"/>
    <col min="14086" max="14086" width="10.125" style="681" bestFit="1" customWidth="1"/>
    <col min="14087" max="14087" width="11.375" style="681" bestFit="1" customWidth="1"/>
    <col min="14088" max="14088" width="9" style="681"/>
    <col min="14089" max="14089" width="6.875" style="681" customWidth="1"/>
    <col min="14090" max="14336" width="9" style="681"/>
    <col min="14337" max="14337" width="2" style="681" customWidth="1"/>
    <col min="14338" max="14338" width="11" style="681" customWidth="1"/>
    <col min="14339" max="14339" width="21.375" style="681" customWidth="1"/>
    <col min="14340" max="14340" width="7.25" style="681" customWidth="1"/>
    <col min="14341" max="14341" width="5.375" style="681" customWidth="1"/>
    <col min="14342" max="14342" width="10.125" style="681" bestFit="1" customWidth="1"/>
    <col min="14343" max="14343" width="11.375" style="681" bestFit="1" customWidth="1"/>
    <col min="14344" max="14344" width="9" style="681"/>
    <col min="14345" max="14345" width="6.875" style="681" customWidth="1"/>
    <col min="14346" max="14592" width="9" style="681"/>
    <col min="14593" max="14593" width="2" style="681" customWidth="1"/>
    <col min="14594" max="14594" width="11" style="681" customWidth="1"/>
    <col min="14595" max="14595" width="21.375" style="681" customWidth="1"/>
    <col min="14596" max="14596" width="7.25" style="681" customWidth="1"/>
    <col min="14597" max="14597" width="5.375" style="681" customWidth="1"/>
    <col min="14598" max="14598" width="10.125" style="681" bestFit="1" customWidth="1"/>
    <col min="14599" max="14599" width="11.375" style="681" bestFit="1" customWidth="1"/>
    <col min="14600" max="14600" width="9" style="681"/>
    <col min="14601" max="14601" width="6.875" style="681" customWidth="1"/>
    <col min="14602" max="14848" width="9" style="681"/>
    <col min="14849" max="14849" width="2" style="681" customWidth="1"/>
    <col min="14850" max="14850" width="11" style="681" customWidth="1"/>
    <col min="14851" max="14851" width="21.375" style="681" customWidth="1"/>
    <col min="14852" max="14852" width="7.25" style="681" customWidth="1"/>
    <col min="14853" max="14853" width="5.375" style="681" customWidth="1"/>
    <col min="14854" max="14854" width="10.125" style="681" bestFit="1" customWidth="1"/>
    <col min="14855" max="14855" width="11.375" style="681" bestFit="1" customWidth="1"/>
    <col min="14856" max="14856" width="9" style="681"/>
    <col min="14857" max="14857" width="6.875" style="681" customWidth="1"/>
    <col min="14858" max="15104" width="9" style="681"/>
    <col min="15105" max="15105" width="2" style="681" customWidth="1"/>
    <col min="15106" max="15106" width="11" style="681" customWidth="1"/>
    <col min="15107" max="15107" width="21.375" style="681" customWidth="1"/>
    <col min="15108" max="15108" width="7.25" style="681" customWidth="1"/>
    <col min="15109" max="15109" width="5.375" style="681" customWidth="1"/>
    <col min="15110" max="15110" width="10.125" style="681" bestFit="1" customWidth="1"/>
    <col min="15111" max="15111" width="11.375" style="681" bestFit="1" customWidth="1"/>
    <col min="15112" max="15112" width="9" style="681"/>
    <col min="15113" max="15113" width="6.875" style="681" customWidth="1"/>
    <col min="15114" max="15360" width="9" style="681"/>
    <col min="15361" max="15361" width="2" style="681" customWidth="1"/>
    <col min="15362" max="15362" width="11" style="681" customWidth="1"/>
    <col min="15363" max="15363" width="21.375" style="681" customWidth="1"/>
    <col min="15364" max="15364" width="7.25" style="681" customWidth="1"/>
    <col min="15365" max="15365" width="5.375" style="681" customWidth="1"/>
    <col min="15366" max="15366" width="10.125" style="681" bestFit="1" customWidth="1"/>
    <col min="15367" max="15367" width="11.375" style="681" bestFit="1" customWidth="1"/>
    <col min="15368" max="15368" width="9" style="681"/>
    <col min="15369" max="15369" width="6.875" style="681" customWidth="1"/>
    <col min="15370" max="15616" width="9" style="681"/>
    <col min="15617" max="15617" width="2" style="681" customWidth="1"/>
    <col min="15618" max="15618" width="11" style="681" customWidth="1"/>
    <col min="15619" max="15619" width="21.375" style="681" customWidth="1"/>
    <col min="15620" max="15620" width="7.25" style="681" customWidth="1"/>
    <col min="15621" max="15621" width="5.375" style="681" customWidth="1"/>
    <col min="15622" max="15622" width="10.125" style="681" bestFit="1" customWidth="1"/>
    <col min="15623" max="15623" width="11.375" style="681" bestFit="1" customWidth="1"/>
    <col min="15624" max="15624" width="9" style="681"/>
    <col min="15625" max="15625" width="6.875" style="681" customWidth="1"/>
    <col min="15626" max="15872" width="9" style="681"/>
    <col min="15873" max="15873" width="2" style="681" customWidth="1"/>
    <col min="15874" max="15874" width="11" style="681" customWidth="1"/>
    <col min="15875" max="15875" width="21.375" style="681" customWidth="1"/>
    <col min="15876" max="15876" width="7.25" style="681" customWidth="1"/>
    <col min="15877" max="15877" width="5.375" style="681" customWidth="1"/>
    <col min="15878" max="15878" width="10.125" style="681" bestFit="1" customWidth="1"/>
    <col min="15879" max="15879" width="11.375" style="681" bestFit="1" customWidth="1"/>
    <col min="15880" max="15880" width="9" style="681"/>
    <col min="15881" max="15881" width="6.875" style="681" customWidth="1"/>
    <col min="15882" max="16128" width="9" style="681"/>
    <col min="16129" max="16129" width="2" style="681" customWidth="1"/>
    <col min="16130" max="16130" width="11" style="681" customWidth="1"/>
    <col min="16131" max="16131" width="21.375" style="681" customWidth="1"/>
    <col min="16132" max="16132" width="7.25" style="681" customWidth="1"/>
    <col min="16133" max="16133" width="5.375" style="681" customWidth="1"/>
    <col min="16134" max="16134" width="10.125" style="681" bestFit="1" customWidth="1"/>
    <col min="16135" max="16135" width="11.375" style="681" bestFit="1" customWidth="1"/>
    <col min="16136" max="16136" width="9" style="681"/>
    <col min="16137" max="16137" width="6.875" style="681" customWidth="1"/>
    <col min="16138" max="16384" width="9" style="681"/>
  </cols>
  <sheetData>
    <row r="1" spans="2:9" ht="6.75" customHeight="1"/>
    <row r="2" spans="2:9" ht="33.75">
      <c r="B2" s="853" t="s">
        <v>2038</v>
      </c>
      <c r="C2" s="853"/>
      <c r="D2" s="853"/>
      <c r="E2" s="853"/>
      <c r="F2" s="853"/>
      <c r="G2" s="853"/>
      <c r="H2" s="853"/>
      <c r="I2" s="853"/>
    </row>
    <row r="3" spans="2:9" ht="20.25" customHeight="1" thickBot="1"/>
    <row r="4" spans="2:9" ht="22.5" customHeight="1">
      <c r="B4" s="854">
        <f ca="1">TODAY()</f>
        <v>45086</v>
      </c>
      <c r="C4" s="854"/>
      <c r="E4" s="855" t="s">
        <v>2039</v>
      </c>
      <c r="F4" s="682" t="s">
        <v>2040</v>
      </c>
      <c r="G4" s="858" t="s">
        <v>2041</v>
      </c>
      <c r="H4" s="858"/>
      <c r="I4" s="859"/>
    </row>
    <row r="5" spans="2:9" ht="22.5" customHeight="1">
      <c r="B5" s="860" t="s">
        <v>2042</v>
      </c>
      <c r="C5" s="860"/>
      <c r="E5" s="856"/>
      <c r="F5" s="683" t="s">
        <v>2043</v>
      </c>
      <c r="G5" s="684" t="s">
        <v>2044</v>
      </c>
      <c r="H5" s="684" t="s">
        <v>1658</v>
      </c>
      <c r="I5" s="685" t="s">
        <v>2045</v>
      </c>
    </row>
    <row r="6" spans="2:9" ht="22.5" customHeight="1">
      <c r="B6" s="861" t="s">
        <v>2046</v>
      </c>
      <c r="C6" s="861"/>
      <c r="E6" s="856"/>
      <c r="F6" s="684" t="s">
        <v>2047</v>
      </c>
      <c r="G6" s="862" t="s">
        <v>2048</v>
      </c>
      <c r="H6" s="862"/>
      <c r="I6" s="863"/>
    </row>
    <row r="7" spans="2:9" ht="22.5" customHeight="1" thickBot="1">
      <c r="B7" s="681" t="s">
        <v>2049</v>
      </c>
      <c r="C7" s="686">
        <f>H31</f>
        <v>1873300</v>
      </c>
      <c r="D7" s="681" t="s">
        <v>2050</v>
      </c>
      <c r="E7" s="857"/>
      <c r="F7" s="687" t="s">
        <v>2051</v>
      </c>
      <c r="G7" s="864">
        <v>647635555</v>
      </c>
      <c r="H7" s="864"/>
      <c r="I7" s="865"/>
    </row>
    <row r="8" spans="2:9" ht="18" customHeight="1" thickBot="1">
      <c r="B8" s="688" t="s">
        <v>2052</v>
      </c>
      <c r="C8" s="689" t="s">
        <v>2053</v>
      </c>
      <c r="D8" s="866" t="s">
        <v>2054</v>
      </c>
      <c r="E8" s="866"/>
      <c r="F8" s="689" t="s">
        <v>1766</v>
      </c>
      <c r="G8" s="689" t="s">
        <v>2055</v>
      </c>
      <c r="H8" s="866" t="s">
        <v>2056</v>
      </c>
      <c r="I8" s="867"/>
    </row>
    <row r="9" spans="2:9" ht="18" customHeight="1" thickTop="1">
      <c r="B9" s="690">
        <v>1</v>
      </c>
      <c r="C9" s="691" t="s">
        <v>2057</v>
      </c>
      <c r="D9" s="868" t="str">
        <f>IF(ISBLANK(C9),"",VLOOKUP(C9,제품목록!$A$1:$C$21,2,FALSE))</f>
        <v>개</v>
      </c>
      <c r="E9" s="868"/>
      <c r="F9" s="692">
        <v>5</v>
      </c>
      <c r="G9" s="692">
        <f>IF(ISBLANK(C9),"",VLOOKUP(C9,제품목록!$A$1:$C$21,3,FALSE))</f>
        <v>135000</v>
      </c>
      <c r="H9" s="869">
        <f>IF(ISERROR(F9*G9),"",F9*G9)</f>
        <v>675000</v>
      </c>
      <c r="I9" s="870"/>
    </row>
    <row r="10" spans="2:9" ht="18" customHeight="1">
      <c r="B10" s="693">
        <v>2</v>
      </c>
      <c r="C10" s="694" t="s">
        <v>2058</v>
      </c>
      <c r="D10" s="868" t="str">
        <f>IF(ISBLANK(C10),"",VLOOKUP(C10,제품목록!$A$1:$C$21,2,FALSE))</f>
        <v>Box</v>
      </c>
      <c r="E10" s="868"/>
      <c r="F10" s="695">
        <v>2</v>
      </c>
      <c r="G10" s="692">
        <f>IF(ISBLANK(C10),"",VLOOKUP(C10,제품목록!$A$1:$C$21,3,FALSE))</f>
        <v>49000</v>
      </c>
      <c r="H10" s="869">
        <f t="shared" ref="H10:H28" si="0">IF(ISERROR(F10*G10),"",F10*G10)</f>
        <v>98000</v>
      </c>
      <c r="I10" s="870"/>
    </row>
    <row r="11" spans="2:9" ht="18" customHeight="1">
      <c r="B11" s="693">
        <v>3</v>
      </c>
      <c r="C11" s="694" t="s">
        <v>2059</v>
      </c>
      <c r="D11" s="868" t="str">
        <f>IF(ISBLANK(C11),"",VLOOKUP(C11,제품목록!$A$1:$C$21,2,FALSE))</f>
        <v>Box</v>
      </c>
      <c r="E11" s="868"/>
      <c r="F11" s="696">
        <v>5</v>
      </c>
      <c r="G11" s="692">
        <f>IF(ISBLANK(C11),"",VLOOKUP(C11,제품목록!$A$1:$C$21,3,FALSE))</f>
        <v>150000</v>
      </c>
      <c r="H11" s="869">
        <f t="shared" si="0"/>
        <v>750000</v>
      </c>
      <c r="I11" s="870"/>
    </row>
    <row r="12" spans="2:9" ht="18" customHeight="1">
      <c r="B12" s="693">
        <v>4</v>
      </c>
      <c r="C12" s="694" t="s">
        <v>2060</v>
      </c>
      <c r="D12" s="868" t="str">
        <f>IF(ISBLANK(C12),"",VLOOKUP(C12,제품목록!$A$1:$C$21,2,FALSE))</f>
        <v>Box</v>
      </c>
      <c r="E12" s="868"/>
      <c r="F12" s="695">
        <v>3</v>
      </c>
      <c r="G12" s="692">
        <f>IF(ISBLANK(C12),"",VLOOKUP(C12,제품목록!$A$1:$C$21,3,FALSE))</f>
        <v>60000</v>
      </c>
      <c r="H12" s="869">
        <f t="shared" si="0"/>
        <v>180000</v>
      </c>
      <c r="I12" s="870"/>
    </row>
    <row r="13" spans="2:9" ht="18" customHeight="1">
      <c r="B13" s="693">
        <v>5</v>
      </c>
      <c r="C13" s="694"/>
      <c r="D13" s="868" t="str">
        <f>IF(ISBLANK(C13),"",VLOOKUP(C13,제품목록!$A$1:$C$21,2,FALSE))</f>
        <v/>
      </c>
      <c r="E13" s="868"/>
      <c r="F13" s="695"/>
      <c r="G13" s="692" t="str">
        <f>IF(ISBLANK(C13),"",VLOOKUP(C13,제품목록!$A$1:$C$21,3,FALSE))</f>
        <v/>
      </c>
      <c r="H13" s="869" t="str">
        <f t="shared" si="0"/>
        <v/>
      </c>
      <c r="I13" s="870"/>
    </row>
    <row r="14" spans="2:9" ht="18" customHeight="1">
      <c r="B14" s="693">
        <v>6</v>
      </c>
      <c r="C14" s="694"/>
      <c r="D14" s="868" t="str">
        <f>IF(ISBLANK(C14),"",VLOOKUP(C14,제품목록!$A$1:$C$21,2,FALSE))</f>
        <v/>
      </c>
      <c r="E14" s="868"/>
      <c r="F14" s="695"/>
      <c r="G14" s="692" t="str">
        <f>IF(ISBLANK(C14),"",VLOOKUP(C14,제품목록!$A$1:$C$21,3,FALSE))</f>
        <v/>
      </c>
      <c r="H14" s="869" t="str">
        <f t="shared" si="0"/>
        <v/>
      </c>
      <c r="I14" s="870"/>
    </row>
    <row r="15" spans="2:9" ht="18" customHeight="1">
      <c r="B15" s="693">
        <v>7</v>
      </c>
      <c r="C15" s="694"/>
      <c r="D15" s="868" t="str">
        <f>IF(ISBLANK(C15),"",VLOOKUP(C15,제품목록!$A$1:$C$21,2,FALSE))</f>
        <v/>
      </c>
      <c r="E15" s="868"/>
      <c r="F15" s="695"/>
      <c r="G15" s="692" t="str">
        <f>IF(ISBLANK(C15),"",VLOOKUP(C15,제품목록!$A$1:$C$21,3,FALSE))</f>
        <v/>
      </c>
      <c r="H15" s="869" t="str">
        <f>IF(ISERROR(F15*G15),"",F15*G15)</f>
        <v/>
      </c>
      <c r="I15" s="870"/>
    </row>
    <row r="16" spans="2:9" ht="18" customHeight="1">
      <c r="B16" s="693">
        <v>8</v>
      </c>
      <c r="C16" s="694"/>
      <c r="D16" s="868" t="str">
        <f>IF(ISBLANK(C16),"",VLOOKUP(C16,제품목록!$A$1:$C$21,2,FALSE))</f>
        <v/>
      </c>
      <c r="E16" s="868"/>
      <c r="F16" s="695"/>
      <c r="G16" s="692" t="str">
        <f>IF(ISBLANK(C16),"",VLOOKUP(C16,제품목록!$A$1:$C$21,3,FALSE))</f>
        <v/>
      </c>
      <c r="H16" s="869" t="str">
        <f>IF(ISERROR(F16*G16),"",F16*G16)</f>
        <v/>
      </c>
      <c r="I16" s="870"/>
    </row>
    <row r="17" spans="2:9" ht="18" customHeight="1">
      <c r="B17" s="693">
        <v>9</v>
      </c>
      <c r="C17" s="694"/>
      <c r="D17" s="868" t="str">
        <f>IF(ISBLANK(C17),"",VLOOKUP(C17,제품목록!$A$1:$C$21,2,FALSE))</f>
        <v/>
      </c>
      <c r="E17" s="868"/>
      <c r="F17" s="695"/>
      <c r="G17" s="692" t="str">
        <f>IF(ISBLANK(C17),"",VLOOKUP(C17,제품목록!$A$1:$C$21,3,FALSE))</f>
        <v/>
      </c>
      <c r="H17" s="869" t="str">
        <f>IF(ISERROR(F17*G17),"",F17*G17)</f>
        <v/>
      </c>
      <c r="I17" s="870"/>
    </row>
    <row r="18" spans="2:9" ht="18" customHeight="1">
      <c r="B18" s="693">
        <v>10</v>
      </c>
      <c r="C18" s="694"/>
      <c r="D18" s="868" t="str">
        <f>IF(ISBLANK(C18),"",VLOOKUP(C18,제품목록!$A$1:$C$21,2,FALSE))</f>
        <v/>
      </c>
      <c r="E18" s="868"/>
      <c r="F18" s="695"/>
      <c r="G18" s="692" t="str">
        <f>IF(ISBLANK(C18),"",VLOOKUP(C18,제품목록!$A$1:$C$21,3,FALSE))</f>
        <v/>
      </c>
      <c r="H18" s="869" t="str">
        <f>IF(ISERROR(F18*G18),"",F18*G18)</f>
        <v/>
      </c>
      <c r="I18" s="870"/>
    </row>
    <row r="19" spans="2:9" ht="18" customHeight="1">
      <c r="B19" s="693">
        <v>11</v>
      </c>
      <c r="C19" s="694"/>
      <c r="D19" s="868" t="str">
        <f>IF(ISBLANK(C19),"",VLOOKUP(C19,제품목록!$A$1:$C$21,2,FALSE))</f>
        <v/>
      </c>
      <c r="E19" s="868"/>
      <c r="F19" s="695"/>
      <c r="G19" s="692" t="str">
        <f>IF(ISBLANK(C19),"",VLOOKUP(C19,제품목록!$A$1:$C$21,3,FALSE))</f>
        <v/>
      </c>
      <c r="H19" s="869" t="str">
        <f>IF(ISERROR(F19*G19),"",F19*G19)</f>
        <v/>
      </c>
      <c r="I19" s="870"/>
    </row>
    <row r="20" spans="2:9" ht="18" customHeight="1">
      <c r="B20" s="693">
        <v>12</v>
      </c>
      <c r="C20" s="694"/>
      <c r="D20" s="868" t="str">
        <f>IF(ISBLANK(C20),"",VLOOKUP(C20,제품목록!$A$1:$C$21,2,FALSE))</f>
        <v/>
      </c>
      <c r="E20" s="868"/>
      <c r="F20" s="695"/>
      <c r="G20" s="692" t="str">
        <f>IF(ISBLANK(C20),"",VLOOKUP(C20,제품목록!$A$1:$C$21,3,FALSE))</f>
        <v/>
      </c>
      <c r="H20" s="869" t="str">
        <f t="shared" si="0"/>
        <v/>
      </c>
      <c r="I20" s="870"/>
    </row>
    <row r="21" spans="2:9" ht="18" customHeight="1">
      <c r="B21" s="693">
        <v>13</v>
      </c>
      <c r="C21" s="694"/>
      <c r="D21" s="868" t="str">
        <f>IF(ISBLANK(C21),"",VLOOKUP(C21,제품목록!$A$1:$C$21,2,FALSE))</f>
        <v/>
      </c>
      <c r="E21" s="868"/>
      <c r="F21" s="695"/>
      <c r="G21" s="692" t="str">
        <f>IF(ISBLANK(C21),"",VLOOKUP(C21,제품목록!$A$1:$C$21,3,FALSE))</f>
        <v/>
      </c>
      <c r="H21" s="869" t="str">
        <f t="shared" si="0"/>
        <v/>
      </c>
      <c r="I21" s="870"/>
    </row>
    <row r="22" spans="2:9" ht="18" customHeight="1">
      <c r="B22" s="693">
        <v>14</v>
      </c>
      <c r="C22" s="694"/>
      <c r="D22" s="868" t="str">
        <f>IF(ISBLANK(C22),"",VLOOKUP(C22,제품목록!$A$1:$C$21,2,FALSE))</f>
        <v/>
      </c>
      <c r="E22" s="868"/>
      <c r="F22" s="695"/>
      <c r="G22" s="692" t="str">
        <f>IF(ISBLANK(C22),"",VLOOKUP(C22,제품목록!$A$1:$C$21,3,FALSE))</f>
        <v/>
      </c>
      <c r="H22" s="869" t="str">
        <f t="shared" si="0"/>
        <v/>
      </c>
      <c r="I22" s="870"/>
    </row>
    <row r="23" spans="2:9" ht="18" customHeight="1">
      <c r="B23" s="693">
        <v>15</v>
      </c>
      <c r="C23" s="694"/>
      <c r="D23" s="868" t="str">
        <f>IF(ISBLANK(C23),"",VLOOKUP(C23,제품목록!$A$1:$C$21,2,FALSE))</f>
        <v/>
      </c>
      <c r="E23" s="868"/>
      <c r="F23" s="695"/>
      <c r="G23" s="692" t="str">
        <f>IF(ISBLANK(C23),"",VLOOKUP(C23,제품목록!$A$1:$C$21,3,FALSE))</f>
        <v/>
      </c>
      <c r="H23" s="869" t="str">
        <f t="shared" si="0"/>
        <v/>
      </c>
      <c r="I23" s="870"/>
    </row>
    <row r="24" spans="2:9" ht="18" customHeight="1">
      <c r="B24" s="693">
        <v>16</v>
      </c>
      <c r="C24" s="694"/>
      <c r="D24" s="868" t="str">
        <f>IF(ISBLANK(C24),"",VLOOKUP(C24,제품목록!$A$1:$C$21,2,FALSE))</f>
        <v/>
      </c>
      <c r="E24" s="868"/>
      <c r="F24" s="695"/>
      <c r="G24" s="692" t="str">
        <f>IF(ISBLANK(C24),"",VLOOKUP(C24,제품목록!$A$1:$C$21,3,FALSE))</f>
        <v/>
      </c>
      <c r="H24" s="869" t="str">
        <f t="shared" si="0"/>
        <v/>
      </c>
      <c r="I24" s="870"/>
    </row>
    <row r="25" spans="2:9" ht="18" customHeight="1">
      <c r="B25" s="693">
        <v>17</v>
      </c>
      <c r="C25" s="694"/>
      <c r="D25" s="868" t="str">
        <f>IF(ISBLANK(C25),"",VLOOKUP(C25,제품목록!$A$1:$C$21,2,FALSE))</f>
        <v/>
      </c>
      <c r="E25" s="868"/>
      <c r="F25" s="695"/>
      <c r="G25" s="692" t="str">
        <f>IF(ISBLANK(C25),"",VLOOKUP(C25,제품목록!$A$1:$C$21,3,FALSE))</f>
        <v/>
      </c>
      <c r="H25" s="869" t="str">
        <f t="shared" si="0"/>
        <v/>
      </c>
      <c r="I25" s="870"/>
    </row>
    <row r="26" spans="2:9" ht="18" customHeight="1">
      <c r="B26" s="693">
        <v>18</v>
      </c>
      <c r="C26" s="694"/>
      <c r="D26" s="868" t="str">
        <f>IF(ISBLANK(C26),"",VLOOKUP(C26,제품목록!$A$1:$C$21,2,FALSE))</f>
        <v/>
      </c>
      <c r="E26" s="868"/>
      <c r="F26" s="695"/>
      <c r="G26" s="692" t="str">
        <f>IF(ISBLANK(C26),"",VLOOKUP(C26,제품목록!$A$1:$C$21,3,FALSE))</f>
        <v/>
      </c>
      <c r="H26" s="871" t="str">
        <f t="shared" si="0"/>
        <v/>
      </c>
      <c r="I26" s="872"/>
    </row>
    <row r="27" spans="2:9" ht="18" customHeight="1">
      <c r="B27" s="693">
        <v>19</v>
      </c>
      <c r="C27" s="694"/>
      <c r="D27" s="868" t="str">
        <f>IF(ISBLANK(C27),"",VLOOKUP(C27,제품목록!$A$1:$C$21,2,FALSE))</f>
        <v/>
      </c>
      <c r="E27" s="868"/>
      <c r="F27" s="695"/>
      <c r="G27" s="692" t="str">
        <f>IF(ISBLANK(C27),"",VLOOKUP(C27,제품목록!$A$1:$C$21,3,FALSE))</f>
        <v/>
      </c>
      <c r="H27" s="871" t="str">
        <f t="shared" si="0"/>
        <v/>
      </c>
      <c r="I27" s="872"/>
    </row>
    <row r="28" spans="2:9" ht="18" customHeight="1" thickBot="1">
      <c r="B28" s="697">
        <v>20</v>
      </c>
      <c r="C28" s="698"/>
      <c r="D28" s="873" t="str">
        <f>IF(ISBLANK(C28),"",VLOOKUP(C28,제품목록!$A$1:$C$21,2,FALSE))</f>
        <v/>
      </c>
      <c r="E28" s="873"/>
      <c r="F28" s="699"/>
      <c r="G28" s="699" t="str">
        <f>IF(ISBLANK(C28),"",VLOOKUP(C28,제품목록!$A$1:$C$21,3,FALSE))</f>
        <v/>
      </c>
      <c r="H28" s="874" t="str">
        <f t="shared" si="0"/>
        <v/>
      </c>
      <c r="I28" s="875"/>
    </row>
    <row r="29" spans="2:9" ht="23.25" customHeight="1" thickTop="1">
      <c r="B29" s="700" t="s">
        <v>2061</v>
      </c>
      <c r="C29" s="701"/>
      <c r="D29" s="877" t="s">
        <v>2062</v>
      </c>
      <c r="E29" s="877"/>
      <c r="F29" s="877"/>
      <c r="G29" s="877"/>
      <c r="H29" s="878">
        <f>SUM(H9:I28)</f>
        <v>1703000</v>
      </c>
      <c r="I29" s="879"/>
    </row>
    <row r="30" spans="2:9" ht="23.25" customHeight="1">
      <c r="B30" s="702"/>
      <c r="C30" s="703"/>
      <c r="D30" s="880" t="s">
        <v>2063</v>
      </c>
      <c r="E30" s="880"/>
      <c r="F30" s="880"/>
      <c r="G30" s="880"/>
      <c r="H30" s="881">
        <f>H29*10%</f>
        <v>170300</v>
      </c>
      <c r="I30" s="882"/>
    </row>
    <row r="31" spans="2:9" ht="23.25" customHeight="1" thickBot="1">
      <c r="B31" s="704"/>
      <c r="C31" s="705"/>
      <c r="D31" s="883" t="s">
        <v>2064</v>
      </c>
      <c r="E31" s="883"/>
      <c r="F31" s="883"/>
      <c r="G31" s="883"/>
      <c r="H31" s="884">
        <f>H29+H30</f>
        <v>1873300</v>
      </c>
      <c r="I31" s="885"/>
    </row>
    <row r="32" spans="2:9" ht="16.5" customHeight="1">
      <c r="B32" s="681" t="s">
        <v>2065</v>
      </c>
      <c r="G32" s="876" t="s">
        <v>2044</v>
      </c>
      <c r="H32" s="876"/>
      <c r="I32" s="876"/>
    </row>
    <row r="33" spans="2:9" ht="16.5" customHeight="1">
      <c r="B33" s="681" t="s">
        <v>2066</v>
      </c>
      <c r="C33" s="706">
        <f ca="1">B4+30</f>
        <v>45116</v>
      </c>
      <c r="D33" s="681" t="s">
        <v>2067</v>
      </c>
      <c r="G33" s="876"/>
      <c r="H33" s="876"/>
      <c r="I33" s="876"/>
    </row>
  </sheetData>
  <mergeCells count="57">
    <mergeCell ref="G32:I33"/>
    <mergeCell ref="D29:G29"/>
    <mergeCell ref="H29:I29"/>
    <mergeCell ref="D30:G30"/>
    <mergeCell ref="H30:I30"/>
    <mergeCell ref="D31:G31"/>
    <mergeCell ref="H31:I31"/>
    <mergeCell ref="D26:E26"/>
    <mergeCell ref="H26:I26"/>
    <mergeCell ref="D27:E27"/>
    <mergeCell ref="H27:I27"/>
    <mergeCell ref="D28:E28"/>
    <mergeCell ref="H28:I28"/>
    <mergeCell ref="D23:E23"/>
    <mergeCell ref="H23:I23"/>
    <mergeCell ref="D24:E24"/>
    <mergeCell ref="H24:I24"/>
    <mergeCell ref="D25:E25"/>
    <mergeCell ref="H25:I25"/>
    <mergeCell ref="D20:E20"/>
    <mergeCell ref="H20:I20"/>
    <mergeCell ref="D21:E21"/>
    <mergeCell ref="H21:I21"/>
    <mergeCell ref="D22:E22"/>
    <mergeCell ref="H22:I22"/>
    <mergeCell ref="D17:E17"/>
    <mergeCell ref="H17:I17"/>
    <mergeCell ref="D18:E18"/>
    <mergeCell ref="H18:I18"/>
    <mergeCell ref="D19:E19"/>
    <mergeCell ref="H19:I19"/>
    <mergeCell ref="D14:E14"/>
    <mergeCell ref="H14:I14"/>
    <mergeCell ref="D15:E15"/>
    <mergeCell ref="H15:I15"/>
    <mergeCell ref="D16:E16"/>
    <mergeCell ref="H16:I16"/>
    <mergeCell ref="D11:E11"/>
    <mergeCell ref="H11:I11"/>
    <mergeCell ref="D12:E12"/>
    <mergeCell ref="H12:I12"/>
    <mergeCell ref="D13:E13"/>
    <mergeCell ref="H13:I13"/>
    <mergeCell ref="D8:E8"/>
    <mergeCell ref="H8:I8"/>
    <mergeCell ref="D9:E9"/>
    <mergeCell ref="H9:I9"/>
    <mergeCell ref="D10:E10"/>
    <mergeCell ref="H10:I10"/>
    <mergeCell ref="B2:I2"/>
    <mergeCell ref="B4:C4"/>
    <mergeCell ref="E4:E7"/>
    <mergeCell ref="G4:I4"/>
    <mergeCell ref="B5:C5"/>
    <mergeCell ref="B6:C6"/>
    <mergeCell ref="G6:I6"/>
    <mergeCell ref="G7:I7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autoPageBreaks="0"/>
  </sheetPr>
  <dimension ref="B1:G33"/>
  <sheetViews>
    <sheetView zoomScaleNormal="100" workbookViewId="0">
      <selection activeCell="N27" sqref="N27"/>
    </sheetView>
  </sheetViews>
  <sheetFormatPr defaultRowHeight="13.5"/>
  <cols>
    <col min="1" max="1" width="2" style="681" customWidth="1"/>
    <col min="2" max="2" width="11" style="681" customWidth="1"/>
    <col min="3" max="3" width="20" style="681" customWidth="1"/>
    <col min="4" max="4" width="13.75" style="681" customWidth="1"/>
    <col min="5" max="5" width="9.125" style="681" customWidth="1"/>
    <col min="6" max="6" width="13" style="681" customWidth="1"/>
    <col min="7" max="7" width="16.25" style="681" customWidth="1"/>
    <col min="8" max="256" width="9" style="681"/>
    <col min="257" max="257" width="2" style="681" customWidth="1"/>
    <col min="258" max="258" width="11" style="681" customWidth="1"/>
    <col min="259" max="259" width="20" style="681" customWidth="1"/>
    <col min="260" max="260" width="13.75" style="681" customWidth="1"/>
    <col min="261" max="261" width="9.125" style="681" customWidth="1"/>
    <col min="262" max="262" width="13" style="681" customWidth="1"/>
    <col min="263" max="263" width="16.25" style="681" customWidth="1"/>
    <col min="264" max="512" width="9" style="681"/>
    <col min="513" max="513" width="2" style="681" customWidth="1"/>
    <col min="514" max="514" width="11" style="681" customWidth="1"/>
    <col min="515" max="515" width="20" style="681" customWidth="1"/>
    <col min="516" max="516" width="13.75" style="681" customWidth="1"/>
    <col min="517" max="517" width="9.125" style="681" customWidth="1"/>
    <col min="518" max="518" width="13" style="681" customWidth="1"/>
    <col min="519" max="519" width="16.25" style="681" customWidth="1"/>
    <col min="520" max="768" width="9" style="681"/>
    <col min="769" max="769" width="2" style="681" customWidth="1"/>
    <col min="770" max="770" width="11" style="681" customWidth="1"/>
    <col min="771" max="771" width="20" style="681" customWidth="1"/>
    <col min="772" max="772" width="13.75" style="681" customWidth="1"/>
    <col min="773" max="773" width="9.125" style="681" customWidth="1"/>
    <col min="774" max="774" width="13" style="681" customWidth="1"/>
    <col min="775" max="775" width="16.25" style="681" customWidth="1"/>
    <col min="776" max="1024" width="9" style="681"/>
    <col min="1025" max="1025" width="2" style="681" customWidth="1"/>
    <col min="1026" max="1026" width="11" style="681" customWidth="1"/>
    <col min="1027" max="1027" width="20" style="681" customWidth="1"/>
    <col min="1028" max="1028" width="13.75" style="681" customWidth="1"/>
    <col min="1029" max="1029" width="9.125" style="681" customWidth="1"/>
    <col min="1030" max="1030" width="13" style="681" customWidth="1"/>
    <col min="1031" max="1031" width="16.25" style="681" customWidth="1"/>
    <col min="1032" max="1280" width="9" style="681"/>
    <col min="1281" max="1281" width="2" style="681" customWidth="1"/>
    <col min="1282" max="1282" width="11" style="681" customWidth="1"/>
    <col min="1283" max="1283" width="20" style="681" customWidth="1"/>
    <col min="1284" max="1284" width="13.75" style="681" customWidth="1"/>
    <col min="1285" max="1285" width="9.125" style="681" customWidth="1"/>
    <col min="1286" max="1286" width="13" style="681" customWidth="1"/>
    <col min="1287" max="1287" width="16.25" style="681" customWidth="1"/>
    <col min="1288" max="1536" width="9" style="681"/>
    <col min="1537" max="1537" width="2" style="681" customWidth="1"/>
    <col min="1538" max="1538" width="11" style="681" customWidth="1"/>
    <col min="1539" max="1539" width="20" style="681" customWidth="1"/>
    <col min="1540" max="1540" width="13.75" style="681" customWidth="1"/>
    <col min="1541" max="1541" width="9.125" style="681" customWidth="1"/>
    <col min="1542" max="1542" width="13" style="681" customWidth="1"/>
    <col min="1543" max="1543" width="16.25" style="681" customWidth="1"/>
    <col min="1544" max="1792" width="9" style="681"/>
    <col min="1793" max="1793" width="2" style="681" customWidth="1"/>
    <col min="1794" max="1794" width="11" style="681" customWidth="1"/>
    <col min="1795" max="1795" width="20" style="681" customWidth="1"/>
    <col min="1796" max="1796" width="13.75" style="681" customWidth="1"/>
    <col min="1797" max="1797" width="9.125" style="681" customWidth="1"/>
    <col min="1798" max="1798" width="13" style="681" customWidth="1"/>
    <col min="1799" max="1799" width="16.25" style="681" customWidth="1"/>
    <col min="1800" max="2048" width="9" style="681"/>
    <col min="2049" max="2049" width="2" style="681" customWidth="1"/>
    <col min="2050" max="2050" width="11" style="681" customWidth="1"/>
    <col min="2051" max="2051" width="20" style="681" customWidth="1"/>
    <col min="2052" max="2052" width="13.75" style="681" customWidth="1"/>
    <col min="2053" max="2053" width="9.125" style="681" customWidth="1"/>
    <col min="2054" max="2054" width="13" style="681" customWidth="1"/>
    <col min="2055" max="2055" width="16.25" style="681" customWidth="1"/>
    <col min="2056" max="2304" width="9" style="681"/>
    <col min="2305" max="2305" width="2" style="681" customWidth="1"/>
    <col min="2306" max="2306" width="11" style="681" customWidth="1"/>
    <col min="2307" max="2307" width="20" style="681" customWidth="1"/>
    <col min="2308" max="2308" width="13.75" style="681" customWidth="1"/>
    <col min="2309" max="2309" width="9.125" style="681" customWidth="1"/>
    <col min="2310" max="2310" width="13" style="681" customWidth="1"/>
    <col min="2311" max="2311" width="16.25" style="681" customWidth="1"/>
    <col min="2312" max="2560" width="9" style="681"/>
    <col min="2561" max="2561" width="2" style="681" customWidth="1"/>
    <col min="2562" max="2562" width="11" style="681" customWidth="1"/>
    <col min="2563" max="2563" width="20" style="681" customWidth="1"/>
    <col min="2564" max="2564" width="13.75" style="681" customWidth="1"/>
    <col min="2565" max="2565" width="9.125" style="681" customWidth="1"/>
    <col min="2566" max="2566" width="13" style="681" customWidth="1"/>
    <col min="2567" max="2567" width="16.25" style="681" customWidth="1"/>
    <col min="2568" max="2816" width="9" style="681"/>
    <col min="2817" max="2817" width="2" style="681" customWidth="1"/>
    <col min="2818" max="2818" width="11" style="681" customWidth="1"/>
    <col min="2819" max="2819" width="20" style="681" customWidth="1"/>
    <col min="2820" max="2820" width="13.75" style="681" customWidth="1"/>
    <col min="2821" max="2821" width="9.125" style="681" customWidth="1"/>
    <col min="2822" max="2822" width="13" style="681" customWidth="1"/>
    <col min="2823" max="2823" width="16.25" style="681" customWidth="1"/>
    <col min="2824" max="3072" width="9" style="681"/>
    <col min="3073" max="3073" width="2" style="681" customWidth="1"/>
    <col min="3074" max="3074" width="11" style="681" customWidth="1"/>
    <col min="3075" max="3075" width="20" style="681" customWidth="1"/>
    <col min="3076" max="3076" width="13.75" style="681" customWidth="1"/>
    <col min="3077" max="3077" width="9.125" style="681" customWidth="1"/>
    <col min="3078" max="3078" width="13" style="681" customWidth="1"/>
    <col min="3079" max="3079" width="16.25" style="681" customWidth="1"/>
    <col min="3080" max="3328" width="9" style="681"/>
    <col min="3329" max="3329" width="2" style="681" customWidth="1"/>
    <col min="3330" max="3330" width="11" style="681" customWidth="1"/>
    <col min="3331" max="3331" width="20" style="681" customWidth="1"/>
    <col min="3332" max="3332" width="13.75" style="681" customWidth="1"/>
    <col min="3333" max="3333" width="9.125" style="681" customWidth="1"/>
    <col min="3334" max="3334" width="13" style="681" customWidth="1"/>
    <col min="3335" max="3335" width="16.25" style="681" customWidth="1"/>
    <col min="3336" max="3584" width="9" style="681"/>
    <col min="3585" max="3585" width="2" style="681" customWidth="1"/>
    <col min="3586" max="3586" width="11" style="681" customWidth="1"/>
    <col min="3587" max="3587" width="20" style="681" customWidth="1"/>
    <col min="3588" max="3588" width="13.75" style="681" customWidth="1"/>
    <col min="3589" max="3589" width="9.125" style="681" customWidth="1"/>
    <col min="3590" max="3590" width="13" style="681" customWidth="1"/>
    <col min="3591" max="3591" width="16.25" style="681" customWidth="1"/>
    <col min="3592" max="3840" width="9" style="681"/>
    <col min="3841" max="3841" width="2" style="681" customWidth="1"/>
    <col min="3842" max="3842" width="11" style="681" customWidth="1"/>
    <col min="3843" max="3843" width="20" style="681" customWidth="1"/>
    <col min="3844" max="3844" width="13.75" style="681" customWidth="1"/>
    <col min="3845" max="3845" width="9.125" style="681" customWidth="1"/>
    <col min="3846" max="3846" width="13" style="681" customWidth="1"/>
    <col min="3847" max="3847" width="16.25" style="681" customWidth="1"/>
    <col min="3848" max="4096" width="9" style="681"/>
    <col min="4097" max="4097" width="2" style="681" customWidth="1"/>
    <col min="4098" max="4098" width="11" style="681" customWidth="1"/>
    <col min="4099" max="4099" width="20" style="681" customWidth="1"/>
    <col min="4100" max="4100" width="13.75" style="681" customWidth="1"/>
    <col min="4101" max="4101" width="9.125" style="681" customWidth="1"/>
    <col min="4102" max="4102" width="13" style="681" customWidth="1"/>
    <col min="4103" max="4103" width="16.25" style="681" customWidth="1"/>
    <col min="4104" max="4352" width="9" style="681"/>
    <col min="4353" max="4353" width="2" style="681" customWidth="1"/>
    <col min="4354" max="4354" width="11" style="681" customWidth="1"/>
    <col min="4355" max="4355" width="20" style="681" customWidth="1"/>
    <col min="4356" max="4356" width="13.75" style="681" customWidth="1"/>
    <col min="4357" max="4357" width="9.125" style="681" customWidth="1"/>
    <col min="4358" max="4358" width="13" style="681" customWidth="1"/>
    <col min="4359" max="4359" width="16.25" style="681" customWidth="1"/>
    <col min="4360" max="4608" width="9" style="681"/>
    <col min="4609" max="4609" width="2" style="681" customWidth="1"/>
    <col min="4610" max="4610" width="11" style="681" customWidth="1"/>
    <col min="4611" max="4611" width="20" style="681" customWidth="1"/>
    <col min="4612" max="4612" width="13.75" style="681" customWidth="1"/>
    <col min="4613" max="4613" width="9.125" style="681" customWidth="1"/>
    <col min="4614" max="4614" width="13" style="681" customWidth="1"/>
    <col min="4615" max="4615" width="16.25" style="681" customWidth="1"/>
    <col min="4616" max="4864" width="9" style="681"/>
    <col min="4865" max="4865" width="2" style="681" customWidth="1"/>
    <col min="4866" max="4866" width="11" style="681" customWidth="1"/>
    <col min="4867" max="4867" width="20" style="681" customWidth="1"/>
    <col min="4868" max="4868" width="13.75" style="681" customWidth="1"/>
    <col min="4869" max="4869" width="9.125" style="681" customWidth="1"/>
    <col min="4870" max="4870" width="13" style="681" customWidth="1"/>
    <col min="4871" max="4871" width="16.25" style="681" customWidth="1"/>
    <col min="4872" max="5120" width="9" style="681"/>
    <col min="5121" max="5121" width="2" style="681" customWidth="1"/>
    <col min="5122" max="5122" width="11" style="681" customWidth="1"/>
    <col min="5123" max="5123" width="20" style="681" customWidth="1"/>
    <col min="5124" max="5124" width="13.75" style="681" customWidth="1"/>
    <col min="5125" max="5125" width="9.125" style="681" customWidth="1"/>
    <col min="5126" max="5126" width="13" style="681" customWidth="1"/>
    <col min="5127" max="5127" width="16.25" style="681" customWidth="1"/>
    <col min="5128" max="5376" width="9" style="681"/>
    <col min="5377" max="5377" width="2" style="681" customWidth="1"/>
    <col min="5378" max="5378" width="11" style="681" customWidth="1"/>
    <col min="5379" max="5379" width="20" style="681" customWidth="1"/>
    <col min="5380" max="5380" width="13.75" style="681" customWidth="1"/>
    <col min="5381" max="5381" width="9.125" style="681" customWidth="1"/>
    <col min="5382" max="5382" width="13" style="681" customWidth="1"/>
    <col min="5383" max="5383" width="16.25" style="681" customWidth="1"/>
    <col min="5384" max="5632" width="9" style="681"/>
    <col min="5633" max="5633" width="2" style="681" customWidth="1"/>
    <col min="5634" max="5634" width="11" style="681" customWidth="1"/>
    <col min="5635" max="5635" width="20" style="681" customWidth="1"/>
    <col min="5636" max="5636" width="13.75" style="681" customWidth="1"/>
    <col min="5637" max="5637" width="9.125" style="681" customWidth="1"/>
    <col min="5638" max="5638" width="13" style="681" customWidth="1"/>
    <col min="5639" max="5639" width="16.25" style="681" customWidth="1"/>
    <col min="5640" max="5888" width="9" style="681"/>
    <col min="5889" max="5889" width="2" style="681" customWidth="1"/>
    <col min="5890" max="5890" width="11" style="681" customWidth="1"/>
    <col min="5891" max="5891" width="20" style="681" customWidth="1"/>
    <col min="5892" max="5892" width="13.75" style="681" customWidth="1"/>
    <col min="5893" max="5893" width="9.125" style="681" customWidth="1"/>
    <col min="5894" max="5894" width="13" style="681" customWidth="1"/>
    <col min="5895" max="5895" width="16.25" style="681" customWidth="1"/>
    <col min="5896" max="6144" width="9" style="681"/>
    <col min="6145" max="6145" width="2" style="681" customWidth="1"/>
    <col min="6146" max="6146" width="11" style="681" customWidth="1"/>
    <col min="6147" max="6147" width="20" style="681" customWidth="1"/>
    <col min="6148" max="6148" width="13.75" style="681" customWidth="1"/>
    <col min="6149" max="6149" width="9.125" style="681" customWidth="1"/>
    <col min="6150" max="6150" width="13" style="681" customWidth="1"/>
    <col min="6151" max="6151" width="16.25" style="681" customWidth="1"/>
    <col min="6152" max="6400" width="9" style="681"/>
    <col min="6401" max="6401" width="2" style="681" customWidth="1"/>
    <col min="6402" max="6402" width="11" style="681" customWidth="1"/>
    <col min="6403" max="6403" width="20" style="681" customWidth="1"/>
    <col min="6404" max="6404" width="13.75" style="681" customWidth="1"/>
    <col min="6405" max="6405" width="9.125" style="681" customWidth="1"/>
    <col min="6406" max="6406" width="13" style="681" customWidth="1"/>
    <col min="6407" max="6407" width="16.25" style="681" customWidth="1"/>
    <col min="6408" max="6656" width="9" style="681"/>
    <col min="6657" max="6657" width="2" style="681" customWidth="1"/>
    <col min="6658" max="6658" width="11" style="681" customWidth="1"/>
    <col min="6659" max="6659" width="20" style="681" customWidth="1"/>
    <col min="6660" max="6660" width="13.75" style="681" customWidth="1"/>
    <col min="6661" max="6661" width="9.125" style="681" customWidth="1"/>
    <col min="6662" max="6662" width="13" style="681" customWidth="1"/>
    <col min="6663" max="6663" width="16.25" style="681" customWidth="1"/>
    <col min="6664" max="6912" width="9" style="681"/>
    <col min="6913" max="6913" width="2" style="681" customWidth="1"/>
    <col min="6914" max="6914" width="11" style="681" customWidth="1"/>
    <col min="6915" max="6915" width="20" style="681" customWidth="1"/>
    <col min="6916" max="6916" width="13.75" style="681" customWidth="1"/>
    <col min="6917" max="6917" width="9.125" style="681" customWidth="1"/>
    <col min="6918" max="6918" width="13" style="681" customWidth="1"/>
    <col min="6919" max="6919" width="16.25" style="681" customWidth="1"/>
    <col min="6920" max="7168" width="9" style="681"/>
    <col min="7169" max="7169" width="2" style="681" customWidth="1"/>
    <col min="7170" max="7170" width="11" style="681" customWidth="1"/>
    <col min="7171" max="7171" width="20" style="681" customWidth="1"/>
    <col min="7172" max="7172" width="13.75" style="681" customWidth="1"/>
    <col min="7173" max="7173" width="9.125" style="681" customWidth="1"/>
    <col min="7174" max="7174" width="13" style="681" customWidth="1"/>
    <col min="7175" max="7175" width="16.25" style="681" customWidth="1"/>
    <col min="7176" max="7424" width="9" style="681"/>
    <col min="7425" max="7425" width="2" style="681" customWidth="1"/>
    <col min="7426" max="7426" width="11" style="681" customWidth="1"/>
    <col min="7427" max="7427" width="20" style="681" customWidth="1"/>
    <col min="7428" max="7428" width="13.75" style="681" customWidth="1"/>
    <col min="7429" max="7429" width="9.125" style="681" customWidth="1"/>
    <col min="7430" max="7430" width="13" style="681" customWidth="1"/>
    <col min="7431" max="7431" width="16.25" style="681" customWidth="1"/>
    <col min="7432" max="7680" width="9" style="681"/>
    <col min="7681" max="7681" width="2" style="681" customWidth="1"/>
    <col min="7682" max="7682" width="11" style="681" customWidth="1"/>
    <col min="7683" max="7683" width="20" style="681" customWidth="1"/>
    <col min="7684" max="7684" width="13.75" style="681" customWidth="1"/>
    <col min="7685" max="7685" width="9.125" style="681" customWidth="1"/>
    <col min="7686" max="7686" width="13" style="681" customWidth="1"/>
    <col min="7687" max="7687" width="16.25" style="681" customWidth="1"/>
    <col min="7688" max="7936" width="9" style="681"/>
    <col min="7937" max="7937" width="2" style="681" customWidth="1"/>
    <col min="7938" max="7938" width="11" style="681" customWidth="1"/>
    <col min="7939" max="7939" width="20" style="681" customWidth="1"/>
    <col min="7940" max="7940" width="13.75" style="681" customWidth="1"/>
    <col min="7941" max="7941" width="9.125" style="681" customWidth="1"/>
    <col min="7942" max="7942" width="13" style="681" customWidth="1"/>
    <col min="7943" max="7943" width="16.25" style="681" customWidth="1"/>
    <col min="7944" max="8192" width="9" style="681"/>
    <col min="8193" max="8193" width="2" style="681" customWidth="1"/>
    <col min="8194" max="8194" width="11" style="681" customWidth="1"/>
    <col min="8195" max="8195" width="20" style="681" customWidth="1"/>
    <col min="8196" max="8196" width="13.75" style="681" customWidth="1"/>
    <col min="8197" max="8197" width="9.125" style="681" customWidth="1"/>
    <col min="8198" max="8198" width="13" style="681" customWidth="1"/>
    <col min="8199" max="8199" width="16.25" style="681" customWidth="1"/>
    <col min="8200" max="8448" width="9" style="681"/>
    <col min="8449" max="8449" width="2" style="681" customWidth="1"/>
    <col min="8450" max="8450" width="11" style="681" customWidth="1"/>
    <col min="8451" max="8451" width="20" style="681" customWidth="1"/>
    <col min="8452" max="8452" width="13.75" style="681" customWidth="1"/>
    <col min="8453" max="8453" width="9.125" style="681" customWidth="1"/>
    <col min="8454" max="8454" width="13" style="681" customWidth="1"/>
    <col min="8455" max="8455" width="16.25" style="681" customWidth="1"/>
    <col min="8456" max="8704" width="9" style="681"/>
    <col min="8705" max="8705" width="2" style="681" customWidth="1"/>
    <col min="8706" max="8706" width="11" style="681" customWidth="1"/>
    <col min="8707" max="8707" width="20" style="681" customWidth="1"/>
    <col min="8708" max="8708" width="13.75" style="681" customWidth="1"/>
    <col min="8709" max="8709" width="9.125" style="681" customWidth="1"/>
    <col min="8710" max="8710" width="13" style="681" customWidth="1"/>
    <col min="8711" max="8711" width="16.25" style="681" customWidth="1"/>
    <col min="8712" max="8960" width="9" style="681"/>
    <col min="8961" max="8961" width="2" style="681" customWidth="1"/>
    <col min="8962" max="8962" width="11" style="681" customWidth="1"/>
    <col min="8963" max="8963" width="20" style="681" customWidth="1"/>
    <col min="8964" max="8964" width="13.75" style="681" customWidth="1"/>
    <col min="8965" max="8965" width="9.125" style="681" customWidth="1"/>
    <col min="8966" max="8966" width="13" style="681" customWidth="1"/>
    <col min="8967" max="8967" width="16.25" style="681" customWidth="1"/>
    <col min="8968" max="9216" width="9" style="681"/>
    <col min="9217" max="9217" width="2" style="681" customWidth="1"/>
    <col min="9218" max="9218" width="11" style="681" customWidth="1"/>
    <col min="9219" max="9219" width="20" style="681" customWidth="1"/>
    <col min="9220" max="9220" width="13.75" style="681" customWidth="1"/>
    <col min="9221" max="9221" width="9.125" style="681" customWidth="1"/>
    <col min="9222" max="9222" width="13" style="681" customWidth="1"/>
    <col min="9223" max="9223" width="16.25" style="681" customWidth="1"/>
    <col min="9224" max="9472" width="9" style="681"/>
    <col min="9473" max="9473" width="2" style="681" customWidth="1"/>
    <col min="9474" max="9474" width="11" style="681" customWidth="1"/>
    <col min="9475" max="9475" width="20" style="681" customWidth="1"/>
    <col min="9476" max="9476" width="13.75" style="681" customWidth="1"/>
    <col min="9477" max="9477" width="9.125" style="681" customWidth="1"/>
    <col min="9478" max="9478" width="13" style="681" customWidth="1"/>
    <col min="9479" max="9479" width="16.25" style="681" customWidth="1"/>
    <col min="9480" max="9728" width="9" style="681"/>
    <col min="9729" max="9729" width="2" style="681" customWidth="1"/>
    <col min="9730" max="9730" width="11" style="681" customWidth="1"/>
    <col min="9731" max="9731" width="20" style="681" customWidth="1"/>
    <col min="9732" max="9732" width="13.75" style="681" customWidth="1"/>
    <col min="9733" max="9733" width="9.125" style="681" customWidth="1"/>
    <col min="9734" max="9734" width="13" style="681" customWidth="1"/>
    <col min="9735" max="9735" width="16.25" style="681" customWidth="1"/>
    <col min="9736" max="9984" width="9" style="681"/>
    <col min="9985" max="9985" width="2" style="681" customWidth="1"/>
    <col min="9986" max="9986" width="11" style="681" customWidth="1"/>
    <col min="9987" max="9987" width="20" style="681" customWidth="1"/>
    <col min="9988" max="9988" width="13.75" style="681" customWidth="1"/>
    <col min="9989" max="9989" width="9.125" style="681" customWidth="1"/>
    <col min="9990" max="9990" width="13" style="681" customWidth="1"/>
    <col min="9991" max="9991" width="16.25" style="681" customWidth="1"/>
    <col min="9992" max="10240" width="9" style="681"/>
    <col min="10241" max="10241" width="2" style="681" customWidth="1"/>
    <col min="10242" max="10242" width="11" style="681" customWidth="1"/>
    <col min="10243" max="10243" width="20" style="681" customWidth="1"/>
    <col min="10244" max="10244" width="13.75" style="681" customWidth="1"/>
    <col min="10245" max="10245" width="9.125" style="681" customWidth="1"/>
    <col min="10246" max="10246" width="13" style="681" customWidth="1"/>
    <col min="10247" max="10247" width="16.25" style="681" customWidth="1"/>
    <col min="10248" max="10496" width="9" style="681"/>
    <col min="10497" max="10497" width="2" style="681" customWidth="1"/>
    <col min="10498" max="10498" width="11" style="681" customWidth="1"/>
    <col min="10499" max="10499" width="20" style="681" customWidth="1"/>
    <col min="10500" max="10500" width="13.75" style="681" customWidth="1"/>
    <col min="10501" max="10501" width="9.125" style="681" customWidth="1"/>
    <col min="10502" max="10502" width="13" style="681" customWidth="1"/>
    <col min="10503" max="10503" width="16.25" style="681" customWidth="1"/>
    <col min="10504" max="10752" width="9" style="681"/>
    <col min="10753" max="10753" width="2" style="681" customWidth="1"/>
    <col min="10754" max="10754" width="11" style="681" customWidth="1"/>
    <col min="10755" max="10755" width="20" style="681" customWidth="1"/>
    <col min="10756" max="10756" width="13.75" style="681" customWidth="1"/>
    <col min="10757" max="10757" width="9.125" style="681" customWidth="1"/>
    <col min="10758" max="10758" width="13" style="681" customWidth="1"/>
    <col min="10759" max="10759" width="16.25" style="681" customWidth="1"/>
    <col min="10760" max="11008" width="9" style="681"/>
    <col min="11009" max="11009" width="2" style="681" customWidth="1"/>
    <col min="11010" max="11010" width="11" style="681" customWidth="1"/>
    <col min="11011" max="11011" width="20" style="681" customWidth="1"/>
    <col min="11012" max="11012" width="13.75" style="681" customWidth="1"/>
    <col min="11013" max="11013" width="9.125" style="681" customWidth="1"/>
    <col min="11014" max="11014" width="13" style="681" customWidth="1"/>
    <col min="11015" max="11015" width="16.25" style="681" customWidth="1"/>
    <col min="11016" max="11264" width="9" style="681"/>
    <col min="11265" max="11265" width="2" style="681" customWidth="1"/>
    <col min="11266" max="11266" width="11" style="681" customWidth="1"/>
    <col min="11267" max="11267" width="20" style="681" customWidth="1"/>
    <col min="11268" max="11268" width="13.75" style="681" customWidth="1"/>
    <col min="11269" max="11269" width="9.125" style="681" customWidth="1"/>
    <col min="11270" max="11270" width="13" style="681" customWidth="1"/>
    <col min="11271" max="11271" width="16.25" style="681" customWidth="1"/>
    <col min="11272" max="11520" width="9" style="681"/>
    <col min="11521" max="11521" width="2" style="681" customWidth="1"/>
    <col min="11522" max="11522" width="11" style="681" customWidth="1"/>
    <col min="11523" max="11523" width="20" style="681" customWidth="1"/>
    <col min="11524" max="11524" width="13.75" style="681" customWidth="1"/>
    <col min="11525" max="11525" width="9.125" style="681" customWidth="1"/>
    <col min="11526" max="11526" width="13" style="681" customWidth="1"/>
    <col min="11527" max="11527" width="16.25" style="681" customWidth="1"/>
    <col min="11528" max="11776" width="9" style="681"/>
    <col min="11777" max="11777" width="2" style="681" customWidth="1"/>
    <col min="11778" max="11778" width="11" style="681" customWidth="1"/>
    <col min="11779" max="11779" width="20" style="681" customWidth="1"/>
    <col min="11780" max="11780" width="13.75" style="681" customWidth="1"/>
    <col min="11781" max="11781" width="9.125" style="681" customWidth="1"/>
    <col min="11782" max="11782" width="13" style="681" customWidth="1"/>
    <col min="11783" max="11783" width="16.25" style="681" customWidth="1"/>
    <col min="11784" max="12032" width="9" style="681"/>
    <col min="12033" max="12033" width="2" style="681" customWidth="1"/>
    <col min="12034" max="12034" width="11" style="681" customWidth="1"/>
    <col min="12035" max="12035" width="20" style="681" customWidth="1"/>
    <col min="12036" max="12036" width="13.75" style="681" customWidth="1"/>
    <col min="12037" max="12037" width="9.125" style="681" customWidth="1"/>
    <col min="12038" max="12038" width="13" style="681" customWidth="1"/>
    <col min="12039" max="12039" width="16.25" style="681" customWidth="1"/>
    <col min="12040" max="12288" width="9" style="681"/>
    <col min="12289" max="12289" width="2" style="681" customWidth="1"/>
    <col min="12290" max="12290" width="11" style="681" customWidth="1"/>
    <col min="12291" max="12291" width="20" style="681" customWidth="1"/>
    <col min="12292" max="12292" width="13.75" style="681" customWidth="1"/>
    <col min="12293" max="12293" width="9.125" style="681" customWidth="1"/>
    <col min="12294" max="12294" width="13" style="681" customWidth="1"/>
    <col min="12295" max="12295" width="16.25" style="681" customWidth="1"/>
    <col min="12296" max="12544" width="9" style="681"/>
    <col min="12545" max="12545" width="2" style="681" customWidth="1"/>
    <col min="12546" max="12546" width="11" style="681" customWidth="1"/>
    <col min="12547" max="12547" width="20" style="681" customWidth="1"/>
    <col min="12548" max="12548" width="13.75" style="681" customWidth="1"/>
    <col min="12549" max="12549" width="9.125" style="681" customWidth="1"/>
    <col min="12550" max="12550" width="13" style="681" customWidth="1"/>
    <col min="12551" max="12551" width="16.25" style="681" customWidth="1"/>
    <col min="12552" max="12800" width="9" style="681"/>
    <col min="12801" max="12801" width="2" style="681" customWidth="1"/>
    <col min="12802" max="12802" width="11" style="681" customWidth="1"/>
    <col min="12803" max="12803" width="20" style="681" customWidth="1"/>
    <col min="12804" max="12804" width="13.75" style="681" customWidth="1"/>
    <col min="12805" max="12805" width="9.125" style="681" customWidth="1"/>
    <col min="12806" max="12806" width="13" style="681" customWidth="1"/>
    <col min="12807" max="12807" width="16.25" style="681" customWidth="1"/>
    <col min="12808" max="13056" width="9" style="681"/>
    <col min="13057" max="13057" width="2" style="681" customWidth="1"/>
    <col min="13058" max="13058" width="11" style="681" customWidth="1"/>
    <col min="13059" max="13059" width="20" style="681" customWidth="1"/>
    <col min="13060" max="13060" width="13.75" style="681" customWidth="1"/>
    <col min="13061" max="13061" width="9.125" style="681" customWidth="1"/>
    <col min="13062" max="13062" width="13" style="681" customWidth="1"/>
    <col min="13063" max="13063" width="16.25" style="681" customWidth="1"/>
    <col min="13064" max="13312" width="9" style="681"/>
    <col min="13313" max="13313" width="2" style="681" customWidth="1"/>
    <col min="13314" max="13314" width="11" style="681" customWidth="1"/>
    <col min="13315" max="13315" width="20" style="681" customWidth="1"/>
    <col min="13316" max="13316" width="13.75" style="681" customWidth="1"/>
    <col min="13317" max="13317" width="9.125" style="681" customWidth="1"/>
    <col min="13318" max="13318" width="13" style="681" customWidth="1"/>
    <col min="13319" max="13319" width="16.25" style="681" customWidth="1"/>
    <col min="13320" max="13568" width="9" style="681"/>
    <col min="13569" max="13569" width="2" style="681" customWidth="1"/>
    <col min="13570" max="13570" width="11" style="681" customWidth="1"/>
    <col min="13571" max="13571" width="20" style="681" customWidth="1"/>
    <col min="13572" max="13572" width="13.75" style="681" customWidth="1"/>
    <col min="13573" max="13573" width="9.125" style="681" customWidth="1"/>
    <col min="13574" max="13574" width="13" style="681" customWidth="1"/>
    <col min="13575" max="13575" width="16.25" style="681" customWidth="1"/>
    <col min="13576" max="13824" width="9" style="681"/>
    <col min="13825" max="13825" width="2" style="681" customWidth="1"/>
    <col min="13826" max="13826" width="11" style="681" customWidth="1"/>
    <col min="13827" max="13827" width="20" style="681" customWidth="1"/>
    <col min="13828" max="13828" width="13.75" style="681" customWidth="1"/>
    <col min="13829" max="13829" width="9.125" style="681" customWidth="1"/>
    <col min="13830" max="13830" width="13" style="681" customWidth="1"/>
    <col min="13831" max="13831" width="16.25" style="681" customWidth="1"/>
    <col min="13832" max="14080" width="9" style="681"/>
    <col min="14081" max="14081" width="2" style="681" customWidth="1"/>
    <col min="14082" max="14082" width="11" style="681" customWidth="1"/>
    <col min="14083" max="14083" width="20" style="681" customWidth="1"/>
    <col min="14084" max="14084" width="13.75" style="681" customWidth="1"/>
    <col min="14085" max="14085" width="9.125" style="681" customWidth="1"/>
    <col min="14086" max="14086" width="13" style="681" customWidth="1"/>
    <col min="14087" max="14087" width="16.25" style="681" customWidth="1"/>
    <col min="14088" max="14336" width="9" style="681"/>
    <col min="14337" max="14337" width="2" style="681" customWidth="1"/>
    <col min="14338" max="14338" width="11" style="681" customWidth="1"/>
    <col min="14339" max="14339" width="20" style="681" customWidth="1"/>
    <col min="14340" max="14340" width="13.75" style="681" customWidth="1"/>
    <col min="14341" max="14341" width="9.125" style="681" customWidth="1"/>
    <col min="14342" max="14342" width="13" style="681" customWidth="1"/>
    <col min="14343" max="14343" width="16.25" style="681" customWidth="1"/>
    <col min="14344" max="14592" width="9" style="681"/>
    <col min="14593" max="14593" width="2" style="681" customWidth="1"/>
    <col min="14594" max="14594" width="11" style="681" customWidth="1"/>
    <col min="14595" max="14595" width="20" style="681" customWidth="1"/>
    <col min="14596" max="14596" width="13.75" style="681" customWidth="1"/>
    <col min="14597" max="14597" width="9.125" style="681" customWidth="1"/>
    <col min="14598" max="14598" width="13" style="681" customWidth="1"/>
    <col min="14599" max="14599" width="16.25" style="681" customWidth="1"/>
    <col min="14600" max="14848" width="9" style="681"/>
    <col min="14849" max="14849" width="2" style="681" customWidth="1"/>
    <col min="14850" max="14850" width="11" style="681" customWidth="1"/>
    <col min="14851" max="14851" width="20" style="681" customWidth="1"/>
    <col min="14852" max="14852" width="13.75" style="681" customWidth="1"/>
    <col min="14853" max="14853" width="9.125" style="681" customWidth="1"/>
    <col min="14854" max="14854" width="13" style="681" customWidth="1"/>
    <col min="14855" max="14855" width="16.25" style="681" customWidth="1"/>
    <col min="14856" max="15104" width="9" style="681"/>
    <col min="15105" max="15105" width="2" style="681" customWidth="1"/>
    <col min="15106" max="15106" width="11" style="681" customWidth="1"/>
    <col min="15107" max="15107" width="20" style="681" customWidth="1"/>
    <col min="15108" max="15108" width="13.75" style="681" customWidth="1"/>
    <col min="15109" max="15109" width="9.125" style="681" customWidth="1"/>
    <col min="15110" max="15110" width="13" style="681" customWidth="1"/>
    <col min="15111" max="15111" width="16.25" style="681" customWidth="1"/>
    <col min="15112" max="15360" width="9" style="681"/>
    <col min="15361" max="15361" width="2" style="681" customWidth="1"/>
    <col min="15362" max="15362" width="11" style="681" customWidth="1"/>
    <col min="15363" max="15363" width="20" style="681" customWidth="1"/>
    <col min="15364" max="15364" width="13.75" style="681" customWidth="1"/>
    <col min="15365" max="15365" width="9.125" style="681" customWidth="1"/>
    <col min="15366" max="15366" width="13" style="681" customWidth="1"/>
    <col min="15367" max="15367" width="16.25" style="681" customWidth="1"/>
    <col min="15368" max="15616" width="9" style="681"/>
    <col min="15617" max="15617" width="2" style="681" customWidth="1"/>
    <col min="15618" max="15618" width="11" style="681" customWidth="1"/>
    <col min="15619" max="15619" width="20" style="681" customWidth="1"/>
    <col min="15620" max="15620" width="13.75" style="681" customWidth="1"/>
    <col min="15621" max="15621" width="9.125" style="681" customWidth="1"/>
    <col min="15622" max="15622" width="13" style="681" customWidth="1"/>
    <col min="15623" max="15623" width="16.25" style="681" customWidth="1"/>
    <col min="15624" max="15872" width="9" style="681"/>
    <col min="15873" max="15873" width="2" style="681" customWidth="1"/>
    <col min="15874" max="15874" width="11" style="681" customWidth="1"/>
    <col min="15875" max="15875" width="20" style="681" customWidth="1"/>
    <col min="15876" max="15876" width="13.75" style="681" customWidth="1"/>
    <col min="15877" max="15877" width="9.125" style="681" customWidth="1"/>
    <col min="15878" max="15878" width="13" style="681" customWidth="1"/>
    <col min="15879" max="15879" width="16.25" style="681" customWidth="1"/>
    <col min="15880" max="16128" width="9" style="681"/>
    <col min="16129" max="16129" width="2" style="681" customWidth="1"/>
    <col min="16130" max="16130" width="11" style="681" customWidth="1"/>
    <col min="16131" max="16131" width="20" style="681" customWidth="1"/>
    <col min="16132" max="16132" width="13.75" style="681" customWidth="1"/>
    <col min="16133" max="16133" width="9.125" style="681" customWidth="1"/>
    <col min="16134" max="16134" width="13" style="681" customWidth="1"/>
    <col min="16135" max="16135" width="16.25" style="681" customWidth="1"/>
    <col min="16136" max="16384" width="9" style="681"/>
  </cols>
  <sheetData>
    <row r="1" spans="2:7" ht="6.75" customHeight="1"/>
    <row r="2" spans="2:7" ht="33.75">
      <c r="B2" s="853" t="s">
        <v>2038</v>
      </c>
      <c r="C2" s="853"/>
      <c r="D2" s="853"/>
      <c r="E2" s="853"/>
      <c r="F2" s="853"/>
      <c r="G2" s="853"/>
    </row>
    <row r="3" spans="2:7" ht="20.25" customHeight="1"/>
    <row r="4" spans="2:7" ht="22.5" customHeight="1">
      <c r="B4" s="854">
        <f ca="1">TODAY()</f>
        <v>45086</v>
      </c>
      <c r="C4" s="854"/>
      <c r="E4" s="707"/>
      <c r="F4" s="860"/>
      <c r="G4" s="860"/>
    </row>
    <row r="5" spans="2:7" ht="22.5" customHeight="1">
      <c r="B5" s="860" t="s">
        <v>2042</v>
      </c>
      <c r="C5" s="860"/>
      <c r="E5" s="708"/>
      <c r="F5" s="707"/>
      <c r="G5" s="707"/>
    </row>
    <row r="6" spans="2:7" ht="22.5" customHeight="1">
      <c r="B6" s="861" t="s">
        <v>2046</v>
      </c>
      <c r="C6" s="861"/>
      <c r="E6" s="707"/>
      <c r="F6" s="860"/>
      <c r="G6" s="860"/>
    </row>
    <row r="7" spans="2:7" ht="22.5" customHeight="1" thickBot="1">
      <c r="B7" s="681" t="s">
        <v>2049</v>
      </c>
      <c r="C7" s="686"/>
      <c r="D7" s="681" t="s">
        <v>2050</v>
      </c>
      <c r="E7" s="709"/>
      <c r="F7" s="886"/>
      <c r="G7" s="886"/>
    </row>
    <row r="8" spans="2:7" ht="18" customHeight="1" thickBot="1">
      <c r="B8" s="688" t="s">
        <v>2052</v>
      </c>
      <c r="C8" s="689" t="s">
        <v>2053</v>
      </c>
      <c r="D8" s="689" t="s">
        <v>2054</v>
      </c>
      <c r="E8" s="710" t="s">
        <v>1766</v>
      </c>
      <c r="F8" s="710" t="s">
        <v>2055</v>
      </c>
      <c r="G8" s="710" t="s">
        <v>2056</v>
      </c>
    </row>
    <row r="9" spans="2:7" ht="18" customHeight="1" thickTop="1">
      <c r="B9" s="690">
        <v>1</v>
      </c>
      <c r="C9" s="691"/>
      <c r="D9" s="711"/>
      <c r="E9" s="692"/>
      <c r="F9" s="692"/>
      <c r="G9" s="443"/>
    </row>
    <row r="10" spans="2:7" ht="18" customHeight="1">
      <c r="B10" s="693">
        <v>2</v>
      </c>
      <c r="C10" s="694"/>
      <c r="D10" s="711"/>
      <c r="E10" s="695"/>
      <c r="F10" s="692"/>
      <c r="G10" s="443"/>
    </row>
    <row r="11" spans="2:7" ht="18" customHeight="1">
      <c r="B11" s="693">
        <v>3</v>
      </c>
      <c r="C11" s="694"/>
      <c r="D11" s="711"/>
      <c r="E11" s="696"/>
      <c r="F11" s="692"/>
      <c r="G11" s="443"/>
    </row>
    <row r="12" spans="2:7" ht="18" customHeight="1">
      <c r="B12" s="693">
        <v>4</v>
      </c>
      <c r="C12" s="694"/>
      <c r="D12" s="711"/>
      <c r="E12" s="695"/>
      <c r="F12" s="692"/>
      <c r="G12" s="443"/>
    </row>
    <row r="13" spans="2:7" ht="18" customHeight="1">
      <c r="B13" s="693">
        <v>5</v>
      </c>
      <c r="C13" s="694"/>
      <c r="D13" s="711"/>
      <c r="E13" s="695"/>
      <c r="F13" s="692"/>
      <c r="G13" s="443"/>
    </row>
    <row r="14" spans="2:7" ht="18" customHeight="1">
      <c r="B14" s="693">
        <v>6</v>
      </c>
      <c r="C14" s="694"/>
      <c r="D14" s="711"/>
      <c r="E14" s="695"/>
      <c r="F14" s="692"/>
      <c r="G14" s="443"/>
    </row>
    <row r="15" spans="2:7" ht="18" customHeight="1">
      <c r="B15" s="693">
        <v>7</v>
      </c>
      <c r="C15" s="694"/>
      <c r="D15" s="711"/>
      <c r="E15" s="695"/>
      <c r="F15" s="692"/>
      <c r="G15" s="443"/>
    </row>
    <row r="16" spans="2:7" ht="18" customHeight="1">
      <c r="B16" s="693">
        <v>8</v>
      </c>
      <c r="C16" s="694"/>
      <c r="D16" s="711"/>
      <c r="E16" s="695"/>
      <c r="F16" s="692"/>
      <c r="G16" s="443"/>
    </row>
    <row r="17" spans="2:7" ht="18" customHeight="1">
      <c r="B17" s="693">
        <v>9</v>
      </c>
      <c r="C17" s="694"/>
      <c r="D17" s="711"/>
      <c r="E17" s="695"/>
      <c r="F17" s="692"/>
      <c r="G17" s="443"/>
    </row>
    <row r="18" spans="2:7" ht="18" customHeight="1">
      <c r="B18" s="693">
        <v>10</v>
      </c>
      <c r="C18" s="694"/>
      <c r="D18" s="711"/>
      <c r="E18" s="695"/>
      <c r="F18" s="692"/>
      <c r="G18" s="443"/>
    </row>
    <row r="19" spans="2:7" ht="18" customHeight="1">
      <c r="B19" s="693">
        <v>11</v>
      </c>
      <c r="C19" s="694"/>
      <c r="D19" s="711"/>
      <c r="E19" s="695"/>
      <c r="F19" s="692"/>
      <c r="G19" s="443"/>
    </row>
    <row r="20" spans="2:7" ht="18" customHeight="1">
      <c r="B20" s="693">
        <v>12</v>
      </c>
      <c r="C20" s="694"/>
      <c r="D20" s="711"/>
      <c r="E20" s="695"/>
      <c r="F20" s="692"/>
      <c r="G20" s="443"/>
    </row>
    <row r="21" spans="2:7" ht="18" customHeight="1">
      <c r="B21" s="693">
        <v>13</v>
      </c>
      <c r="C21" s="694"/>
      <c r="D21" s="711"/>
      <c r="E21" s="695"/>
      <c r="F21" s="692"/>
      <c r="G21" s="443"/>
    </row>
    <row r="22" spans="2:7" ht="18" customHeight="1">
      <c r="B22" s="693">
        <v>14</v>
      </c>
      <c r="C22" s="694"/>
      <c r="D22" s="711"/>
      <c r="E22" s="695"/>
      <c r="F22" s="692"/>
      <c r="G22" s="443"/>
    </row>
    <row r="23" spans="2:7" ht="18" customHeight="1">
      <c r="B23" s="693">
        <v>15</v>
      </c>
      <c r="C23" s="694"/>
      <c r="D23" s="711"/>
      <c r="E23" s="695"/>
      <c r="F23" s="692"/>
      <c r="G23" s="443"/>
    </row>
    <row r="24" spans="2:7" ht="18" customHeight="1">
      <c r="B24" s="693">
        <v>16</v>
      </c>
      <c r="C24" s="694"/>
      <c r="D24" s="711"/>
      <c r="E24" s="695"/>
      <c r="F24" s="692"/>
      <c r="G24" s="443"/>
    </row>
    <row r="25" spans="2:7" ht="18" customHeight="1">
      <c r="B25" s="693">
        <v>17</v>
      </c>
      <c r="C25" s="694"/>
      <c r="D25" s="711"/>
      <c r="E25" s="695"/>
      <c r="F25" s="692"/>
      <c r="G25" s="443"/>
    </row>
    <row r="26" spans="2:7" ht="18" customHeight="1">
      <c r="B26" s="693">
        <v>18</v>
      </c>
      <c r="C26" s="694"/>
      <c r="D26" s="711"/>
      <c r="E26" s="695"/>
      <c r="F26" s="692"/>
      <c r="G26" s="445"/>
    </row>
    <row r="27" spans="2:7" ht="18" customHeight="1">
      <c r="B27" s="693">
        <v>19</v>
      </c>
      <c r="C27" s="694"/>
      <c r="D27" s="711"/>
      <c r="E27" s="695"/>
      <c r="F27" s="692"/>
      <c r="G27" s="445"/>
    </row>
    <row r="28" spans="2:7" ht="18" customHeight="1" thickBot="1">
      <c r="B28" s="697">
        <v>20</v>
      </c>
      <c r="C28" s="698"/>
      <c r="D28" s="712"/>
      <c r="E28" s="699"/>
      <c r="F28" s="699"/>
      <c r="G28" s="713"/>
    </row>
    <row r="29" spans="2:7" ht="23.25" customHeight="1" thickTop="1">
      <c r="B29" s="700" t="s">
        <v>2061</v>
      </c>
      <c r="C29" s="701"/>
      <c r="D29" s="877" t="s">
        <v>2062</v>
      </c>
      <c r="E29" s="877"/>
      <c r="F29" s="877"/>
      <c r="G29" s="679"/>
    </row>
    <row r="30" spans="2:7" ht="23.25" customHeight="1">
      <c r="B30" s="702"/>
      <c r="C30" s="703"/>
      <c r="D30" s="880" t="s">
        <v>2063</v>
      </c>
      <c r="E30" s="880"/>
      <c r="F30" s="880"/>
      <c r="G30" s="680"/>
    </row>
    <row r="31" spans="2:7" ht="23.25" customHeight="1" thickBot="1">
      <c r="B31" s="704"/>
      <c r="C31" s="705"/>
      <c r="D31" s="883" t="s">
        <v>2064</v>
      </c>
      <c r="E31" s="883"/>
      <c r="F31" s="883"/>
      <c r="G31" s="714"/>
    </row>
    <row r="32" spans="2:7" ht="16.5" customHeight="1">
      <c r="B32" s="681" t="s">
        <v>2065</v>
      </c>
      <c r="F32" s="876" t="s">
        <v>2044</v>
      </c>
      <c r="G32" s="876"/>
    </row>
    <row r="33" spans="2:7" ht="16.5" customHeight="1">
      <c r="B33" s="681" t="s">
        <v>2066</v>
      </c>
      <c r="C33" s="706"/>
      <c r="D33" s="681" t="s">
        <v>2067</v>
      </c>
      <c r="F33" s="876"/>
      <c r="G33" s="876"/>
    </row>
  </sheetData>
  <mergeCells count="11">
    <mergeCell ref="F7:G7"/>
    <mergeCell ref="D29:F29"/>
    <mergeCell ref="D30:F30"/>
    <mergeCell ref="D31:F31"/>
    <mergeCell ref="F32:G33"/>
    <mergeCell ref="B2:G2"/>
    <mergeCell ref="B4:C4"/>
    <mergeCell ref="F4:G4"/>
    <mergeCell ref="B5:C5"/>
    <mergeCell ref="B6:C6"/>
    <mergeCell ref="F6:G6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B2:H48"/>
  <sheetViews>
    <sheetView topLeftCell="A7" workbookViewId="0">
      <selection activeCell="F55" sqref="F55"/>
    </sheetView>
  </sheetViews>
  <sheetFormatPr defaultRowHeight="16.5"/>
  <cols>
    <col min="1" max="1" width="1.125" style="1" customWidth="1"/>
    <col min="2" max="2" width="19.75" style="1" customWidth="1"/>
    <col min="3" max="3" width="14.75" style="1" customWidth="1"/>
    <col min="4" max="4" width="24" style="1" customWidth="1"/>
    <col min="5" max="5" width="22.75" style="1" customWidth="1"/>
    <col min="6" max="6" width="9" style="1"/>
    <col min="7" max="7" width="12" style="1" customWidth="1"/>
    <col min="8" max="16384" width="9" style="1"/>
  </cols>
  <sheetData>
    <row r="2" spans="2:8" s="4" customFormat="1" ht="15.75" customHeight="1">
      <c r="B2" s="233" t="s">
        <v>271</v>
      </c>
      <c r="C2" s="233" t="s">
        <v>150</v>
      </c>
      <c r="D2" s="233" t="s">
        <v>272</v>
      </c>
      <c r="E2" s="1"/>
    </row>
    <row r="3" spans="2:8" s="4" customFormat="1" ht="15.75" customHeight="1">
      <c r="B3" s="234" t="s">
        <v>273</v>
      </c>
      <c r="C3" s="235">
        <v>1000</v>
      </c>
      <c r="D3" s="235">
        <v>1000</v>
      </c>
      <c r="E3" s="1"/>
    </row>
    <row r="4" spans="2:8" s="4" customFormat="1" ht="15.75" customHeight="1">
      <c r="B4" s="234" t="s">
        <v>274</v>
      </c>
      <c r="C4" s="235">
        <v>-20000</v>
      </c>
      <c r="D4" s="99">
        <v>-20000</v>
      </c>
      <c r="E4" s="1"/>
    </row>
    <row r="5" spans="2:8" s="4" customFormat="1" ht="15.75" customHeight="1">
      <c r="B5" s="234" t="s">
        <v>275</v>
      </c>
      <c r="C5" s="235">
        <v>5000000</v>
      </c>
      <c r="D5" s="236">
        <v>5000000</v>
      </c>
      <c r="E5" s="1"/>
    </row>
    <row r="6" spans="2:8" s="4" customFormat="1" ht="15.75" customHeight="1">
      <c r="B6" s="234" t="s">
        <v>276</v>
      </c>
      <c r="C6" s="235">
        <v>1000000</v>
      </c>
      <c r="D6" s="237">
        <v>1000000</v>
      </c>
      <c r="E6" s="1"/>
    </row>
    <row r="7" spans="2:8" s="4" customFormat="1" ht="15.75" customHeight="1">
      <c r="B7" s="234" t="s">
        <v>277</v>
      </c>
      <c r="C7" s="238">
        <v>40169</v>
      </c>
      <c r="D7" s="239">
        <v>40169</v>
      </c>
      <c r="E7" s="1"/>
      <c r="G7" s="359">
        <f>365*24*60*60</f>
        <v>31536000</v>
      </c>
    </row>
    <row r="8" spans="2:8" s="4" customFormat="1" ht="15.75" customHeight="1">
      <c r="B8" s="234" t="s">
        <v>278</v>
      </c>
      <c r="C8" s="238">
        <v>40170</v>
      </c>
      <c r="D8" s="240">
        <v>40170</v>
      </c>
      <c r="E8" s="1"/>
    </row>
    <row r="9" spans="2:8" s="4" customFormat="1" ht="15.75" customHeight="1">
      <c r="B9" s="234" t="s">
        <v>279</v>
      </c>
      <c r="C9" s="241">
        <v>0.84027777777777779</v>
      </c>
      <c r="D9" s="242">
        <v>0.84027777777777779</v>
      </c>
      <c r="E9" s="1"/>
    </row>
    <row r="10" spans="2:8" s="4" customFormat="1" ht="15.75" customHeight="1">
      <c r="B10" s="234" t="s">
        <v>280</v>
      </c>
      <c r="C10" s="235">
        <v>0.15</v>
      </c>
      <c r="D10" s="243">
        <v>0.15</v>
      </c>
      <c r="E10" s="1"/>
    </row>
    <row r="11" spans="2:8" s="4" customFormat="1" ht="15.75" customHeight="1">
      <c r="B11" s="234" t="s">
        <v>281</v>
      </c>
      <c r="C11" s="235">
        <v>0.2</v>
      </c>
      <c r="D11" s="244">
        <v>0.2</v>
      </c>
      <c r="E11" s="1"/>
    </row>
    <row r="12" spans="2:8" s="4" customFormat="1" ht="15.75" customHeight="1">
      <c r="B12" s="234" t="s">
        <v>282</v>
      </c>
      <c r="C12" s="235">
        <v>12500000</v>
      </c>
      <c r="D12" s="245">
        <v>12500000</v>
      </c>
      <c r="E12" s="1"/>
    </row>
    <row r="13" spans="2:8">
      <c r="B13" s="234" t="s">
        <v>283</v>
      </c>
      <c r="C13" s="235">
        <v>1500</v>
      </c>
      <c r="D13" s="246">
        <v>1500</v>
      </c>
      <c r="G13" s="4"/>
      <c r="H13" s="4"/>
    </row>
    <row r="14" spans="2:8">
      <c r="G14" s="4"/>
      <c r="H14" s="4"/>
    </row>
    <row r="15" spans="2:8" ht="15.75" customHeight="1">
      <c r="B15" s="233" t="s">
        <v>284</v>
      </c>
      <c r="C15" s="233" t="s">
        <v>150</v>
      </c>
      <c r="D15" s="233" t="s">
        <v>272</v>
      </c>
      <c r="G15" s="4"/>
      <c r="H15" s="4"/>
    </row>
    <row r="16" spans="2:8" ht="15.75" customHeight="1">
      <c r="B16" s="247" t="s">
        <v>285</v>
      </c>
      <c r="C16" s="248">
        <v>120000</v>
      </c>
      <c r="D16" s="249">
        <v>120000</v>
      </c>
      <c r="G16" s="358"/>
      <c r="H16" s="4"/>
    </row>
    <row r="17" spans="2:7" ht="15.75" customHeight="1">
      <c r="B17" s="247" t="s">
        <v>286</v>
      </c>
      <c r="C17" s="248">
        <v>120000</v>
      </c>
      <c r="D17" s="250">
        <v>120000</v>
      </c>
      <c r="G17" s="358"/>
    </row>
    <row r="18" spans="2:7" ht="15.75" customHeight="1">
      <c r="B18" s="741" t="s">
        <v>287</v>
      </c>
      <c r="C18" s="744">
        <v>-120000</v>
      </c>
      <c r="D18" s="251">
        <v>-120000</v>
      </c>
    </row>
    <row r="19" spans="2:7">
      <c r="B19" s="742"/>
      <c r="C19" s="745"/>
      <c r="D19" s="252">
        <v>-120000</v>
      </c>
    </row>
    <row r="20" spans="2:7">
      <c r="B20" s="742"/>
      <c r="C20" s="745"/>
      <c r="D20" s="253">
        <v>-120000</v>
      </c>
    </row>
    <row r="21" spans="2:7">
      <c r="B21" s="742"/>
      <c r="C21" s="745"/>
      <c r="D21" s="250">
        <v>-120000</v>
      </c>
    </row>
    <row r="22" spans="2:7">
      <c r="B22" s="743"/>
      <c r="C22" s="746"/>
      <c r="D22" s="254">
        <v>-120000</v>
      </c>
    </row>
    <row r="24" spans="2:7">
      <c r="B24" s="233" t="s">
        <v>288</v>
      </c>
      <c r="C24" s="233" t="s">
        <v>150</v>
      </c>
      <c r="D24" s="233" t="s">
        <v>289</v>
      </c>
    </row>
    <row r="25" spans="2:7">
      <c r="B25" s="234" t="s">
        <v>290</v>
      </c>
      <c r="C25" s="235">
        <v>200000</v>
      </c>
      <c r="D25" s="255">
        <v>200000</v>
      </c>
    </row>
    <row r="26" spans="2:7">
      <c r="B26" s="234" t="s">
        <v>291</v>
      </c>
      <c r="C26" s="235">
        <v>500</v>
      </c>
      <c r="D26" s="256">
        <v>500</v>
      </c>
    </row>
    <row r="27" spans="2:7">
      <c r="B27" s="234" t="s">
        <v>292</v>
      </c>
      <c r="C27" s="235">
        <v>500</v>
      </c>
      <c r="D27" s="257">
        <v>500</v>
      </c>
    </row>
    <row r="28" spans="2:7">
      <c r="B28" s="234" t="s">
        <v>293</v>
      </c>
      <c r="C28" s="235">
        <v>2000</v>
      </c>
      <c r="D28" s="258">
        <v>2000</v>
      </c>
    </row>
    <row r="29" spans="2:7">
      <c r="B29" s="234" t="s">
        <v>294</v>
      </c>
      <c r="C29" s="235">
        <v>10000</v>
      </c>
      <c r="D29" s="259">
        <v>30000</v>
      </c>
    </row>
    <row r="30" spans="2:7">
      <c r="B30" s="234" t="s">
        <v>295</v>
      </c>
      <c r="C30" s="235">
        <v>100</v>
      </c>
      <c r="D30" s="260">
        <v>100</v>
      </c>
    </row>
    <row r="32" spans="2:7">
      <c r="B32" s="233" t="s">
        <v>296</v>
      </c>
      <c r="C32" s="233" t="s">
        <v>150</v>
      </c>
      <c r="D32" s="233" t="s">
        <v>272</v>
      </c>
    </row>
    <row r="33" spans="2:4">
      <c r="B33" s="234" t="s">
        <v>297</v>
      </c>
      <c r="C33" s="238">
        <v>40169</v>
      </c>
      <c r="D33" s="239">
        <v>40169</v>
      </c>
    </row>
    <row r="34" spans="2:4">
      <c r="B34" s="234" t="s">
        <v>298</v>
      </c>
      <c r="C34" s="238">
        <v>40169</v>
      </c>
      <c r="D34" s="240">
        <v>40169</v>
      </c>
    </row>
    <row r="35" spans="2:4">
      <c r="B35" s="234" t="s">
        <v>299</v>
      </c>
      <c r="C35" s="238">
        <v>40169</v>
      </c>
      <c r="D35" s="261">
        <v>40169</v>
      </c>
    </row>
    <row r="36" spans="2:4">
      <c r="B36" s="262" t="s">
        <v>300</v>
      </c>
      <c r="C36" s="238">
        <v>40169</v>
      </c>
      <c r="D36" s="263">
        <v>40169</v>
      </c>
    </row>
    <row r="37" spans="2:4">
      <c r="B37" s="234" t="s">
        <v>301</v>
      </c>
      <c r="C37" s="238">
        <v>40169</v>
      </c>
      <c r="D37" s="264">
        <v>40169</v>
      </c>
    </row>
    <row r="38" spans="2:4">
      <c r="B38" s="234" t="s">
        <v>302</v>
      </c>
      <c r="C38" s="238">
        <v>40169</v>
      </c>
      <c r="D38" s="265">
        <v>40169</v>
      </c>
    </row>
    <row r="39" spans="2:4">
      <c r="B39" s="234" t="s">
        <v>297</v>
      </c>
      <c r="C39" s="238">
        <v>40169</v>
      </c>
      <c r="D39" s="266">
        <v>40169</v>
      </c>
    </row>
    <row r="41" spans="2:4">
      <c r="B41" s="233" t="s">
        <v>303</v>
      </c>
      <c r="C41" s="233" t="s">
        <v>150</v>
      </c>
      <c r="D41" s="233" t="s">
        <v>272</v>
      </c>
    </row>
    <row r="42" spans="2:4">
      <c r="B42" s="234" t="s">
        <v>304</v>
      </c>
      <c r="C42" s="235">
        <v>120180</v>
      </c>
      <c r="D42" s="267">
        <v>120180</v>
      </c>
    </row>
    <row r="43" spans="2:4">
      <c r="B43" s="234" t="s">
        <v>305</v>
      </c>
      <c r="C43" s="235">
        <v>3142001212</v>
      </c>
      <c r="D43" s="268">
        <v>3142001212</v>
      </c>
    </row>
    <row r="44" spans="2:4">
      <c r="B44" s="234" t="s">
        <v>306</v>
      </c>
      <c r="C44" s="235">
        <v>632003131</v>
      </c>
      <c r="D44" s="269">
        <v>632003131</v>
      </c>
    </row>
    <row r="45" spans="2:4">
      <c r="B45" s="234" t="s">
        <v>307</v>
      </c>
      <c r="C45" s="270">
        <v>8001011234567</v>
      </c>
      <c r="D45" s="271">
        <v>8001011234567</v>
      </c>
    </row>
    <row r="46" spans="2:4">
      <c r="B46" s="234" t="s">
        <v>308</v>
      </c>
      <c r="C46" s="99">
        <v>1580000</v>
      </c>
      <c r="D46" s="272">
        <v>1580000</v>
      </c>
    </row>
    <row r="47" spans="2:4">
      <c r="B47" s="234" t="s">
        <v>309</v>
      </c>
      <c r="C47" s="99">
        <v>1580000</v>
      </c>
      <c r="D47" s="273">
        <v>1580000</v>
      </c>
    </row>
    <row r="48" spans="2:4">
      <c r="B48" s="234" t="s">
        <v>310</v>
      </c>
      <c r="C48" s="99">
        <v>1580000</v>
      </c>
      <c r="D48" s="274">
        <v>1580000</v>
      </c>
    </row>
  </sheetData>
  <mergeCells count="2">
    <mergeCell ref="B18:B22"/>
    <mergeCell ref="C18:C2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21"/>
  <sheetViews>
    <sheetView workbookViewId="0">
      <selection activeCell="B8" sqref="B8"/>
    </sheetView>
  </sheetViews>
  <sheetFormatPr defaultRowHeight="13.5"/>
  <cols>
    <col min="1" max="1" width="13" style="681" bestFit="1" customWidth="1"/>
    <col min="2" max="2" width="9" style="681"/>
    <col min="3" max="3" width="11.125" style="681" bestFit="1" customWidth="1"/>
    <col min="4" max="256" width="9" style="681"/>
    <col min="257" max="257" width="13" style="681" bestFit="1" customWidth="1"/>
    <col min="258" max="258" width="9" style="681"/>
    <col min="259" max="259" width="11.125" style="681" bestFit="1" customWidth="1"/>
    <col min="260" max="512" width="9" style="681"/>
    <col min="513" max="513" width="13" style="681" bestFit="1" customWidth="1"/>
    <col min="514" max="514" width="9" style="681"/>
    <col min="515" max="515" width="11.125" style="681" bestFit="1" customWidth="1"/>
    <col min="516" max="768" width="9" style="681"/>
    <col min="769" max="769" width="13" style="681" bestFit="1" customWidth="1"/>
    <col min="770" max="770" width="9" style="681"/>
    <col min="771" max="771" width="11.125" style="681" bestFit="1" customWidth="1"/>
    <col min="772" max="1024" width="9" style="681"/>
    <col min="1025" max="1025" width="13" style="681" bestFit="1" customWidth="1"/>
    <col min="1026" max="1026" width="9" style="681"/>
    <col min="1027" max="1027" width="11.125" style="681" bestFit="1" customWidth="1"/>
    <col min="1028" max="1280" width="9" style="681"/>
    <col min="1281" max="1281" width="13" style="681" bestFit="1" customWidth="1"/>
    <col min="1282" max="1282" width="9" style="681"/>
    <col min="1283" max="1283" width="11.125" style="681" bestFit="1" customWidth="1"/>
    <col min="1284" max="1536" width="9" style="681"/>
    <col min="1537" max="1537" width="13" style="681" bestFit="1" customWidth="1"/>
    <col min="1538" max="1538" width="9" style="681"/>
    <col min="1539" max="1539" width="11.125" style="681" bestFit="1" customWidth="1"/>
    <col min="1540" max="1792" width="9" style="681"/>
    <col min="1793" max="1793" width="13" style="681" bestFit="1" customWidth="1"/>
    <col min="1794" max="1794" width="9" style="681"/>
    <col min="1795" max="1795" width="11.125" style="681" bestFit="1" customWidth="1"/>
    <col min="1796" max="2048" width="9" style="681"/>
    <col min="2049" max="2049" width="13" style="681" bestFit="1" customWidth="1"/>
    <col min="2050" max="2050" width="9" style="681"/>
    <col min="2051" max="2051" width="11.125" style="681" bestFit="1" customWidth="1"/>
    <col min="2052" max="2304" width="9" style="681"/>
    <col min="2305" max="2305" width="13" style="681" bestFit="1" customWidth="1"/>
    <col min="2306" max="2306" width="9" style="681"/>
    <col min="2307" max="2307" width="11.125" style="681" bestFit="1" customWidth="1"/>
    <col min="2308" max="2560" width="9" style="681"/>
    <col min="2561" max="2561" width="13" style="681" bestFit="1" customWidth="1"/>
    <col min="2562" max="2562" width="9" style="681"/>
    <col min="2563" max="2563" width="11.125" style="681" bestFit="1" customWidth="1"/>
    <col min="2564" max="2816" width="9" style="681"/>
    <col min="2817" max="2817" width="13" style="681" bestFit="1" customWidth="1"/>
    <col min="2818" max="2818" width="9" style="681"/>
    <col min="2819" max="2819" width="11.125" style="681" bestFit="1" customWidth="1"/>
    <col min="2820" max="3072" width="9" style="681"/>
    <col min="3073" max="3073" width="13" style="681" bestFit="1" customWidth="1"/>
    <col min="3074" max="3074" width="9" style="681"/>
    <col min="3075" max="3075" width="11.125" style="681" bestFit="1" customWidth="1"/>
    <col min="3076" max="3328" width="9" style="681"/>
    <col min="3329" max="3329" width="13" style="681" bestFit="1" customWidth="1"/>
    <col min="3330" max="3330" width="9" style="681"/>
    <col min="3331" max="3331" width="11.125" style="681" bestFit="1" customWidth="1"/>
    <col min="3332" max="3584" width="9" style="681"/>
    <col min="3585" max="3585" width="13" style="681" bestFit="1" customWidth="1"/>
    <col min="3586" max="3586" width="9" style="681"/>
    <col min="3587" max="3587" width="11.125" style="681" bestFit="1" customWidth="1"/>
    <col min="3588" max="3840" width="9" style="681"/>
    <col min="3841" max="3841" width="13" style="681" bestFit="1" customWidth="1"/>
    <col min="3842" max="3842" width="9" style="681"/>
    <col min="3843" max="3843" width="11.125" style="681" bestFit="1" customWidth="1"/>
    <col min="3844" max="4096" width="9" style="681"/>
    <col min="4097" max="4097" width="13" style="681" bestFit="1" customWidth="1"/>
    <col min="4098" max="4098" width="9" style="681"/>
    <col min="4099" max="4099" width="11.125" style="681" bestFit="1" customWidth="1"/>
    <col min="4100" max="4352" width="9" style="681"/>
    <col min="4353" max="4353" width="13" style="681" bestFit="1" customWidth="1"/>
    <col min="4354" max="4354" width="9" style="681"/>
    <col min="4355" max="4355" width="11.125" style="681" bestFit="1" customWidth="1"/>
    <col min="4356" max="4608" width="9" style="681"/>
    <col min="4609" max="4609" width="13" style="681" bestFit="1" customWidth="1"/>
    <col min="4610" max="4610" width="9" style="681"/>
    <col min="4611" max="4611" width="11.125" style="681" bestFit="1" customWidth="1"/>
    <col min="4612" max="4864" width="9" style="681"/>
    <col min="4865" max="4865" width="13" style="681" bestFit="1" customWidth="1"/>
    <col min="4866" max="4866" width="9" style="681"/>
    <col min="4867" max="4867" width="11.125" style="681" bestFit="1" customWidth="1"/>
    <col min="4868" max="5120" width="9" style="681"/>
    <col min="5121" max="5121" width="13" style="681" bestFit="1" customWidth="1"/>
    <col min="5122" max="5122" width="9" style="681"/>
    <col min="5123" max="5123" width="11.125" style="681" bestFit="1" customWidth="1"/>
    <col min="5124" max="5376" width="9" style="681"/>
    <col min="5377" max="5377" width="13" style="681" bestFit="1" customWidth="1"/>
    <col min="5378" max="5378" width="9" style="681"/>
    <col min="5379" max="5379" width="11.125" style="681" bestFit="1" customWidth="1"/>
    <col min="5380" max="5632" width="9" style="681"/>
    <col min="5633" max="5633" width="13" style="681" bestFit="1" customWidth="1"/>
    <col min="5634" max="5634" width="9" style="681"/>
    <col min="5635" max="5635" width="11.125" style="681" bestFit="1" customWidth="1"/>
    <col min="5636" max="5888" width="9" style="681"/>
    <col min="5889" max="5889" width="13" style="681" bestFit="1" customWidth="1"/>
    <col min="5890" max="5890" width="9" style="681"/>
    <col min="5891" max="5891" width="11.125" style="681" bestFit="1" customWidth="1"/>
    <col min="5892" max="6144" width="9" style="681"/>
    <col min="6145" max="6145" width="13" style="681" bestFit="1" customWidth="1"/>
    <col min="6146" max="6146" width="9" style="681"/>
    <col min="6147" max="6147" width="11.125" style="681" bestFit="1" customWidth="1"/>
    <col min="6148" max="6400" width="9" style="681"/>
    <col min="6401" max="6401" width="13" style="681" bestFit="1" customWidth="1"/>
    <col min="6402" max="6402" width="9" style="681"/>
    <col min="6403" max="6403" width="11.125" style="681" bestFit="1" customWidth="1"/>
    <col min="6404" max="6656" width="9" style="681"/>
    <col min="6657" max="6657" width="13" style="681" bestFit="1" customWidth="1"/>
    <col min="6658" max="6658" width="9" style="681"/>
    <col min="6659" max="6659" width="11.125" style="681" bestFit="1" customWidth="1"/>
    <col min="6660" max="6912" width="9" style="681"/>
    <col min="6913" max="6913" width="13" style="681" bestFit="1" customWidth="1"/>
    <col min="6914" max="6914" width="9" style="681"/>
    <col min="6915" max="6915" width="11.125" style="681" bestFit="1" customWidth="1"/>
    <col min="6916" max="7168" width="9" style="681"/>
    <col min="7169" max="7169" width="13" style="681" bestFit="1" customWidth="1"/>
    <col min="7170" max="7170" width="9" style="681"/>
    <col min="7171" max="7171" width="11.125" style="681" bestFit="1" customWidth="1"/>
    <col min="7172" max="7424" width="9" style="681"/>
    <col min="7425" max="7425" width="13" style="681" bestFit="1" customWidth="1"/>
    <col min="7426" max="7426" width="9" style="681"/>
    <col min="7427" max="7427" width="11.125" style="681" bestFit="1" customWidth="1"/>
    <col min="7428" max="7680" width="9" style="681"/>
    <col min="7681" max="7681" width="13" style="681" bestFit="1" customWidth="1"/>
    <col min="7682" max="7682" width="9" style="681"/>
    <col min="7683" max="7683" width="11.125" style="681" bestFit="1" customWidth="1"/>
    <col min="7684" max="7936" width="9" style="681"/>
    <col min="7937" max="7937" width="13" style="681" bestFit="1" customWidth="1"/>
    <col min="7938" max="7938" width="9" style="681"/>
    <col min="7939" max="7939" width="11.125" style="681" bestFit="1" customWidth="1"/>
    <col min="7940" max="8192" width="9" style="681"/>
    <col min="8193" max="8193" width="13" style="681" bestFit="1" customWidth="1"/>
    <col min="8194" max="8194" width="9" style="681"/>
    <col min="8195" max="8195" width="11.125" style="681" bestFit="1" customWidth="1"/>
    <col min="8196" max="8448" width="9" style="681"/>
    <col min="8449" max="8449" width="13" style="681" bestFit="1" customWidth="1"/>
    <col min="8450" max="8450" width="9" style="681"/>
    <col min="8451" max="8451" width="11.125" style="681" bestFit="1" customWidth="1"/>
    <col min="8452" max="8704" width="9" style="681"/>
    <col min="8705" max="8705" width="13" style="681" bestFit="1" customWidth="1"/>
    <col min="8706" max="8706" width="9" style="681"/>
    <col min="8707" max="8707" width="11.125" style="681" bestFit="1" customWidth="1"/>
    <col min="8708" max="8960" width="9" style="681"/>
    <col min="8961" max="8961" width="13" style="681" bestFit="1" customWidth="1"/>
    <col min="8962" max="8962" width="9" style="681"/>
    <col min="8963" max="8963" width="11.125" style="681" bestFit="1" customWidth="1"/>
    <col min="8964" max="9216" width="9" style="681"/>
    <col min="9217" max="9217" width="13" style="681" bestFit="1" customWidth="1"/>
    <col min="9218" max="9218" width="9" style="681"/>
    <col min="9219" max="9219" width="11.125" style="681" bestFit="1" customWidth="1"/>
    <col min="9220" max="9472" width="9" style="681"/>
    <col min="9473" max="9473" width="13" style="681" bestFit="1" customWidth="1"/>
    <col min="9474" max="9474" width="9" style="681"/>
    <col min="9475" max="9475" width="11.125" style="681" bestFit="1" customWidth="1"/>
    <col min="9476" max="9728" width="9" style="681"/>
    <col min="9729" max="9729" width="13" style="681" bestFit="1" customWidth="1"/>
    <col min="9730" max="9730" width="9" style="681"/>
    <col min="9731" max="9731" width="11.125" style="681" bestFit="1" customWidth="1"/>
    <col min="9732" max="9984" width="9" style="681"/>
    <col min="9985" max="9985" width="13" style="681" bestFit="1" customWidth="1"/>
    <col min="9986" max="9986" width="9" style="681"/>
    <col min="9987" max="9987" width="11.125" style="681" bestFit="1" customWidth="1"/>
    <col min="9988" max="10240" width="9" style="681"/>
    <col min="10241" max="10241" width="13" style="681" bestFit="1" customWidth="1"/>
    <col min="10242" max="10242" width="9" style="681"/>
    <col min="10243" max="10243" width="11.125" style="681" bestFit="1" customWidth="1"/>
    <col min="10244" max="10496" width="9" style="681"/>
    <col min="10497" max="10497" width="13" style="681" bestFit="1" customWidth="1"/>
    <col min="10498" max="10498" width="9" style="681"/>
    <col min="10499" max="10499" width="11.125" style="681" bestFit="1" customWidth="1"/>
    <col min="10500" max="10752" width="9" style="681"/>
    <col min="10753" max="10753" width="13" style="681" bestFit="1" customWidth="1"/>
    <col min="10754" max="10754" width="9" style="681"/>
    <col min="10755" max="10755" width="11.125" style="681" bestFit="1" customWidth="1"/>
    <col min="10756" max="11008" width="9" style="681"/>
    <col min="11009" max="11009" width="13" style="681" bestFit="1" customWidth="1"/>
    <col min="11010" max="11010" width="9" style="681"/>
    <col min="11011" max="11011" width="11.125" style="681" bestFit="1" customWidth="1"/>
    <col min="11012" max="11264" width="9" style="681"/>
    <col min="11265" max="11265" width="13" style="681" bestFit="1" customWidth="1"/>
    <col min="11266" max="11266" width="9" style="681"/>
    <col min="11267" max="11267" width="11.125" style="681" bestFit="1" customWidth="1"/>
    <col min="11268" max="11520" width="9" style="681"/>
    <col min="11521" max="11521" width="13" style="681" bestFit="1" customWidth="1"/>
    <col min="11522" max="11522" width="9" style="681"/>
    <col min="11523" max="11523" width="11.125" style="681" bestFit="1" customWidth="1"/>
    <col min="11524" max="11776" width="9" style="681"/>
    <col min="11777" max="11777" width="13" style="681" bestFit="1" customWidth="1"/>
    <col min="11778" max="11778" width="9" style="681"/>
    <col min="11779" max="11779" width="11.125" style="681" bestFit="1" customWidth="1"/>
    <col min="11780" max="12032" width="9" style="681"/>
    <col min="12033" max="12033" width="13" style="681" bestFit="1" customWidth="1"/>
    <col min="12034" max="12034" width="9" style="681"/>
    <col min="12035" max="12035" width="11.125" style="681" bestFit="1" customWidth="1"/>
    <col min="12036" max="12288" width="9" style="681"/>
    <col min="12289" max="12289" width="13" style="681" bestFit="1" customWidth="1"/>
    <col min="12290" max="12290" width="9" style="681"/>
    <col min="12291" max="12291" width="11.125" style="681" bestFit="1" customWidth="1"/>
    <col min="12292" max="12544" width="9" style="681"/>
    <col min="12545" max="12545" width="13" style="681" bestFit="1" customWidth="1"/>
    <col min="12546" max="12546" width="9" style="681"/>
    <col min="12547" max="12547" width="11.125" style="681" bestFit="1" customWidth="1"/>
    <col min="12548" max="12800" width="9" style="681"/>
    <col min="12801" max="12801" width="13" style="681" bestFit="1" customWidth="1"/>
    <col min="12802" max="12802" width="9" style="681"/>
    <col min="12803" max="12803" width="11.125" style="681" bestFit="1" customWidth="1"/>
    <col min="12804" max="13056" width="9" style="681"/>
    <col min="13057" max="13057" width="13" style="681" bestFit="1" customWidth="1"/>
    <col min="13058" max="13058" width="9" style="681"/>
    <col min="13059" max="13059" width="11.125" style="681" bestFit="1" customWidth="1"/>
    <col min="13060" max="13312" width="9" style="681"/>
    <col min="13313" max="13313" width="13" style="681" bestFit="1" customWidth="1"/>
    <col min="13314" max="13314" width="9" style="681"/>
    <col min="13315" max="13315" width="11.125" style="681" bestFit="1" customWidth="1"/>
    <col min="13316" max="13568" width="9" style="681"/>
    <col min="13569" max="13569" width="13" style="681" bestFit="1" customWidth="1"/>
    <col min="13570" max="13570" width="9" style="681"/>
    <col min="13571" max="13571" width="11.125" style="681" bestFit="1" customWidth="1"/>
    <col min="13572" max="13824" width="9" style="681"/>
    <col min="13825" max="13825" width="13" style="681" bestFit="1" customWidth="1"/>
    <col min="13826" max="13826" width="9" style="681"/>
    <col min="13827" max="13827" width="11.125" style="681" bestFit="1" customWidth="1"/>
    <col min="13828" max="14080" width="9" style="681"/>
    <col min="14081" max="14081" width="13" style="681" bestFit="1" customWidth="1"/>
    <col min="14082" max="14082" width="9" style="681"/>
    <col min="14083" max="14083" width="11.125" style="681" bestFit="1" customWidth="1"/>
    <col min="14084" max="14336" width="9" style="681"/>
    <col min="14337" max="14337" width="13" style="681" bestFit="1" customWidth="1"/>
    <col min="14338" max="14338" width="9" style="681"/>
    <col min="14339" max="14339" width="11.125" style="681" bestFit="1" customWidth="1"/>
    <col min="14340" max="14592" width="9" style="681"/>
    <col min="14593" max="14593" width="13" style="681" bestFit="1" customWidth="1"/>
    <col min="14594" max="14594" width="9" style="681"/>
    <col min="14595" max="14595" width="11.125" style="681" bestFit="1" customWidth="1"/>
    <col min="14596" max="14848" width="9" style="681"/>
    <col min="14849" max="14849" width="13" style="681" bestFit="1" customWidth="1"/>
    <col min="14850" max="14850" width="9" style="681"/>
    <col min="14851" max="14851" width="11.125" style="681" bestFit="1" customWidth="1"/>
    <col min="14852" max="15104" width="9" style="681"/>
    <col min="15105" max="15105" width="13" style="681" bestFit="1" customWidth="1"/>
    <col min="15106" max="15106" width="9" style="681"/>
    <col min="15107" max="15107" width="11.125" style="681" bestFit="1" customWidth="1"/>
    <col min="15108" max="15360" width="9" style="681"/>
    <col min="15361" max="15361" width="13" style="681" bestFit="1" customWidth="1"/>
    <col min="15362" max="15362" width="9" style="681"/>
    <col min="15363" max="15363" width="11.125" style="681" bestFit="1" customWidth="1"/>
    <col min="15364" max="15616" width="9" style="681"/>
    <col min="15617" max="15617" width="13" style="681" bestFit="1" customWidth="1"/>
    <col min="15618" max="15618" width="9" style="681"/>
    <col min="15619" max="15619" width="11.125" style="681" bestFit="1" customWidth="1"/>
    <col min="15620" max="15872" width="9" style="681"/>
    <col min="15873" max="15873" width="13" style="681" bestFit="1" customWidth="1"/>
    <col min="15874" max="15874" width="9" style="681"/>
    <col min="15875" max="15875" width="11.125" style="681" bestFit="1" customWidth="1"/>
    <col min="15876" max="16128" width="9" style="681"/>
    <col min="16129" max="16129" width="13" style="681" bestFit="1" customWidth="1"/>
    <col min="16130" max="16130" width="9" style="681"/>
    <col min="16131" max="16131" width="11.125" style="681" bestFit="1" customWidth="1"/>
    <col min="16132" max="16384" width="9" style="681"/>
  </cols>
  <sheetData>
    <row r="1" spans="1:3">
      <c r="A1" s="681" t="s">
        <v>2068</v>
      </c>
      <c r="B1" s="681" t="s">
        <v>2069</v>
      </c>
      <c r="C1" s="681" t="s">
        <v>777</v>
      </c>
    </row>
    <row r="2" spans="1:3">
      <c r="A2" s="681" t="s">
        <v>2070</v>
      </c>
      <c r="B2" s="681" t="s">
        <v>2071</v>
      </c>
      <c r="C2" s="715">
        <v>120000</v>
      </c>
    </row>
    <row r="3" spans="1:3">
      <c r="A3" s="681" t="s">
        <v>2072</v>
      </c>
      <c r="B3" s="681" t="s">
        <v>2073</v>
      </c>
      <c r="C3" s="715">
        <v>150000</v>
      </c>
    </row>
    <row r="4" spans="1:3">
      <c r="A4" s="681" t="s">
        <v>2074</v>
      </c>
      <c r="B4" s="681" t="s">
        <v>2071</v>
      </c>
      <c r="C4" s="715">
        <v>200000</v>
      </c>
    </row>
    <row r="5" spans="1:3">
      <c r="A5" s="681" t="s">
        <v>2075</v>
      </c>
      <c r="B5" s="681" t="s">
        <v>1690</v>
      </c>
      <c r="C5" s="715">
        <v>5000</v>
      </c>
    </row>
    <row r="6" spans="1:3">
      <c r="A6" s="681" t="s">
        <v>2076</v>
      </c>
      <c r="B6" s="681" t="s">
        <v>1690</v>
      </c>
      <c r="C6" s="715">
        <v>3000</v>
      </c>
    </row>
    <row r="7" spans="1:3">
      <c r="A7" s="681" t="s">
        <v>2077</v>
      </c>
      <c r="B7" s="681" t="s">
        <v>1690</v>
      </c>
      <c r="C7" s="715">
        <v>70000</v>
      </c>
    </row>
    <row r="8" spans="1:3">
      <c r="A8" s="681" t="s">
        <v>2078</v>
      </c>
      <c r="B8" s="681" t="s">
        <v>2073</v>
      </c>
      <c r="C8" s="715">
        <v>140000</v>
      </c>
    </row>
    <row r="9" spans="1:3">
      <c r="A9" s="681" t="s">
        <v>2079</v>
      </c>
      <c r="B9" s="681" t="s">
        <v>1690</v>
      </c>
      <c r="C9" s="715">
        <v>7000</v>
      </c>
    </row>
    <row r="10" spans="1:3">
      <c r="A10" s="681" t="s">
        <v>2080</v>
      </c>
      <c r="B10" s="681" t="s">
        <v>2073</v>
      </c>
      <c r="C10" s="715">
        <v>60000</v>
      </c>
    </row>
    <row r="11" spans="1:3">
      <c r="A11" s="681" t="s">
        <v>2081</v>
      </c>
      <c r="B11" s="681" t="s">
        <v>2073</v>
      </c>
      <c r="C11" s="715">
        <v>35000</v>
      </c>
    </row>
    <row r="12" spans="1:3">
      <c r="A12" s="681" t="s">
        <v>2082</v>
      </c>
      <c r="B12" s="681" t="s">
        <v>2083</v>
      </c>
      <c r="C12" s="715">
        <v>25000</v>
      </c>
    </row>
    <row r="13" spans="1:3">
      <c r="A13" s="681" t="s">
        <v>2084</v>
      </c>
      <c r="B13" s="681" t="s">
        <v>2083</v>
      </c>
      <c r="C13" s="715">
        <v>70000</v>
      </c>
    </row>
    <row r="14" spans="1:3">
      <c r="A14" s="681" t="s">
        <v>2085</v>
      </c>
      <c r="B14" s="681" t="s">
        <v>2071</v>
      </c>
      <c r="C14" s="715">
        <v>30000</v>
      </c>
    </row>
    <row r="15" spans="1:3">
      <c r="A15" s="681" t="s">
        <v>2086</v>
      </c>
      <c r="B15" s="681" t="s">
        <v>2071</v>
      </c>
      <c r="C15" s="715">
        <v>16000</v>
      </c>
    </row>
    <row r="16" spans="1:3">
      <c r="A16" s="681" t="s">
        <v>2087</v>
      </c>
      <c r="B16" s="681" t="s">
        <v>1690</v>
      </c>
      <c r="C16" s="715">
        <v>23000</v>
      </c>
    </row>
    <row r="17" spans="1:3">
      <c r="A17" s="681" t="s">
        <v>2088</v>
      </c>
      <c r="B17" s="681" t="s">
        <v>1690</v>
      </c>
      <c r="C17" s="715">
        <v>100000</v>
      </c>
    </row>
    <row r="18" spans="1:3">
      <c r="A18" s="681" t="s">
        <v>2089</v>
      </c>
      <c r="B18" s="681" t="s">
        <v>1690</v>
      </c>
      <c r="C18" s="715">
        <v>135000</v>
      </c>
    </row>
    <row r="19" spans="1:3">
      <c r="A19" s="681" t="s">
        <v>2090</v>
      </c>
      <c r="B19" s="681" t="s">
        <v>2071</v>
      </c>
      <c r="C19" s="715">
        <v>49000</v>
      </c>
    </row>
    <row r="20" spans="1:3">
      <c r="A20" s="681" t="s">
        <v>2091</v>
      </c>
      <c r="B20" s="681" t="s">
        <v>2071</v>
      </c>
      <c r="C20" s="715">
        <v>55000</v>
      </c>
    </row>
    <row r="21" spans="1:3">
      <c r="A21" s="681" t="s">
        <v>2092</v>
      </c>
      <c r="B21" s="681" t="s">
        <v>2071</v>
      </c>
      <c r="C21" s="715">
        <v>85000</v>
      </c>
    </row>
  </sheetData>
  <phoneticPr fontId="1" type="noConversion"/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2:E10"/>
  <sheetViews>
    <sheetView workbookViewId="0">
      <selection activeCell="N39" sqref="N39"/>
    </sheetView>
  </sheetViews>
  <sheetFormatPr defaultRowHeight="13.5"/>
  <cols>
    <col min="1" max="1" width="2" style="305" customWidth="1"/>
    <col min="2" max="5" width="11" style="305" customWidth="1"/>
    <col min="6" max="6" width="13" style="305" bestFit="1" customWidth="1"/>
    <col min="7" max="7" width="9" style="305"/>
    <col min="8" max="9" width="11.125" style="305" bestFit="1" customWidth="1"/>
    <col min="10" max="10" width="15" style="305" bestFit="1" customWidth="1"/>
    <col min="11" max="256" width="9" style="305"/>
    <col min="257" max="257" width="2" style="305" customWidth="1"/>
    <col min="258" max="261" width="11" style="305" customWidth="1"/>
    <col min="262" max="262" width="13" style="305" bestFit="1" customWidth="1"/>
    <col min="263" max="263" width="9" style="305"/>
    <col min="264" max="265" width="11.125" style="305" bestFit="1" customWidth="1"/>
    <col min="266" max="266" width="15" style="305" bestFit="1" customWidth="1"/>
    <col min="267" max="512" width="9" style="305"/>
    <col min="513" max="513" width="2" style="305" customWidth="1"/>
    <col min="514" max="517" width="11" style="305" customWidth="1"/>
    <col min="518" max="518" width="13" style="305" bestFit="1" customWidth="1"/>
    <col min="519" max="519" width="9" style="305"/>
    <col min="520" max="521" width="11.125" style="305" bestFit="1" customWidth="1"/>
    <col min="522" max="522" width="15" style="305" bestFit="1" customWidth="1"/>
    <col min="523" max="768" width="9" style="305"/>
    <col min="769" max="769" width="2" style="305" customWidth="1"/>
    <col min="770" max="773" width="11" style="305" customWidth="1"/>
    <col min="774" max="774" width="13" style="305" bestFit="1" customWidth="1"/>
    <col min="775" max="775" width="9" style="305"/>
    <col min="776" max="777" width="11.125" style="305" bestFit="1" customWidth="1"/>
    <col min="778" max="778" width="15" style="305" bestFit="1" customWidth="1"/>
    <col min="779" max="1024" width="9" style="305"/>
    <col min="1025" max="1025" width="2" style="305" customWidth="1"/>
    <col min="1026" max="1029" width="11" style="305" customWidth="1"/>
    <col min="1030" max="1030" width="13" style="305" bestFit="1" customWidth="1"/>
    <col min="1031" max="1031" width="9" style="305"/>
    <col min="1032" max="1033" width="11.125" style="305" bestFit="1" customWidth="1"/>
    <col min="1034" max="1034" width="15" style="305" bestFit="1" customWidth="1"/>
    <col min="1035" max="1280" width="9" style="305"/>
    <col min="1281" max="1281" width="2" style="305" customWidth="1"/>
    <col min="1282" max="1285" width="11" style="305" customWidth="1"/>
    <col min="1286" max="1286" width="13" style="305" bestFit="1" customWidth="1"/>
    <col min="1287" max="1287" width="9" style="305"/>
    <col min="1288" max="1289" width="11.125" style="305" bestFit="1" customWidth="1"/>
    <col min="1290" max="1290" width="15" style="305" bestFit="1" customWidth="1"/>
    <col min="1291" max="1536" width="9" style="305"/>
    <col min="1537" max="1537" width="2" style="305" customWidth="1"/>
    <col min="1538" max="1541" width="11" style="305" customWidth="1"/>
    <col min="1542" max="1542" width="13" style="305" bestFit="1" customWidth="1"/>
    <col min="1543" max="1543" width="9" style="305"/>
    <col min="1544" max="1545" width="11.125" style="305" bestFit="1" customWidth="1"/>
    <col min="1546" max="1546" width="15" style="305" bestFit="1" customWidth="1"/>
    <col min="1547" max="1792" width="9" style="305"/>
    <col min="1793" max="1793" width="2" style="305" customWidth="1"/>
    <col min="1794" max="1797" width="11" style="305" customWidth="1"/>
    <col min="1798" max="1798" width="13" style="305" bestFit="1" customWidth="1"/>
    <col min="1799" max="1799" width="9" style="305"/>
    <col min="1800" max="1801" width="11.125" style="305" bestFit="1" customWidth="1"/>
    <col min="1802" max="1802" width="15" style="305" bestFit="1" customWidth="1"/>
    <col min="1803" max="2048" width="9" style="305"/>
    <col min="2049" max="2049" width="2" style="305" customWidth="1"/>
    <col min="2050" max="2053" width="11" style="305" customWidth="1"/>
    <col min="2054" max="2054" width="13" style="305" bestFit="1" customWidth="1"/>
    <col min="2055" max="2055" width="9" style="305"/>
    <col min="2056" max="2057" width="11.125" style="305" bestFit="1" customWidth="1"/>
    <col min="2058" max="2058" width="15" style="305" bestFit="1" customWidth="1"/>
    <col min="2059" max="2304" width="9" style="305"/>
    <col min="2305" max="2305" width="2" style="305" customWidth="1"/>
    <col min="2306" max="2309" width="11" style="305" customWidth="1"/>
    <col min="2310" max="2310" width="13" style="305" bestFit="1" customWidth="1"/>
    <col min="2311" max="2311" width="9" style="305"/>
    <col min="2312" max="2313" width="11.125" style="305" bestFit="1" customWidth="1"/>
    <col min="2314" max="2314" width="15" style="305" bestFit="1" customWidth="1"/>
    <col min="2315" max="2560" width="9" style="305"/>
    <col min="2561" max="2561" width="2" style="305" customWidth="1"/>
    <col min="2562" max="2565" width="11" style="305" customWidth="1"/>
    <col min="2566" max="2566" width="13" style="305" bestFit="1" customWidth="1"/>
    <col min="2567" max="2567" width="9" style="305"/>
    <col min="2568" max="2569" width="11.125" style="305" bestFit="1" customWidth="1"/>
    <col min="2570" max="2570" width="15" style="305" bestFit="1" customWidth="1"/>
    <col min="2571" max="2816" width="9" style="305"/>
    <col min="2817" max="2817" width="2" style="305" customWidth="1"/>
    <col min="2818" max="2821" width="11" style="305" customWidth="1"/>
    <col min="2822" max="2822" width="13" style="305" bestFit="1" customWidth="1"/>
    <col min="2823" max="2823" width="9" style="305"/>
    <col min="2824" max="2825" width="11.125" style="305" bestFit="1" customWidth="1"/>
    <col min="2826" max="2826" width="15" style="305" bestFit="1" customWidth="1"/>
    <col min="2827" max="3072" width="9" style="305"/>
    <col min="3073" max="3073" width="2" style="305" customWidth="1"/>
    <col min="3074" max="3077" width="11" style="305" customWidth="1"/>
    <col min="3078" max="3078" width="13" style="305" bestFit="1" customWidth="1"/>
    <col min="3079" max="3079" width="9" style="305"/>
    <col min="3080" max="3081" width="11.125" style="305" bestFit="1" customWidth="1"/>
    <col min="3082" max="3082" width="15" style="305" bestFit="1" customWidth="1"/>
    <col min="3083" max="3328" width="9" style="305"/>
    <col min="3329" max="3329" width="2" style="305" customWidth="1"/>
    <col min="3330" max="3333" width="11" style="305" customWidth="1"/>
    <col min="3334" max="3334" width="13" style="305" bestFit="1" customWidth="1"/>
    <col min="3335" max="3335" width="9" style="305"/>
    <col min="3336" max="3337" width="11.125" style="305" bestFit="1" customWidth="1"/>
    <col min="3338" max="3338" width="15" style="305" bestFit="1" customWidth="1"/>
    <col min="3339" max="3584" width="9" style="305"/>
    <col min="3585" max="3585" width="2" style="305" customWidth="1"/>
    <col min="3586" max="3589" width="11" style="305" customWidth="1"/>
    <col min="3590" max="3590" width="13" style="305" bestFit="1" customWidth="1"/>
    <col min="3591" max="3591" width="9" style="305"/>
    <col min="3592" max="3593" width="11.125" style="305" bestFit="1" customWidth="1"/>
    <col min="3594" max="3594" width="15" style="305" bestFit="1" customWidth="1"/>
    <col min="3595" max="3840" width="9" style="305"/>
    <col min="3841" max="3841" width="2" style="305" customWidth="1"/>
    <col min="3842" max="3845" width="11" style="305" customWidth="1"/>
    <col min="3846" max="3846" width="13" style="305" bestFit="1" customWidth="1"/>
    <col min="3847" max="3847" width="9" style="305"/>
    <col min="3848" max="3849" width="11.125" style="305" bestFit="1" customWidth="1"/>
    <col min="3850" max="3850" width="15" style="305" bestFit="1" customWidth="1"/>
    <col min="3851" max="4096" width="9" style="305"/>
    <col min="4097" max="4097" width="2" style="305" customWidth="1"/>
    <col min="4098" max="4101" width="11" style="305" customWidth="1"/>
    <col min="4102" max="4102" width="13" style="305" bestFit="1" customWidth="1"/>
    <col min="4103" max="4103" width="9" style="305"/>
    <col min="4104" max="4105" width="11.125" style="305" bestFit="1" customWidth="1"/>
    <col min="4106" max="4106" width="15" style="305" bestFit="1" customWidth="1"/>
    <col min="4107" max="4352" width="9" style="305"/>
    <col min="4353" max="4353" width="2" style="305" customWidth="1"/>
    <col min="4354" max="4357" width="11" style="305" customWidth="1"/>
    <col min="4358" max="4358" width="13" style="305" bestFit="1" customWidth="1"/>
    <col min="4359" max="4359" width="9" style="305"/>
    <col min="4360" max="4361" width="11.125" style="305" bestFit="1" customWidth="1"/>
    <col min="4362" max="4362" width="15" style="305" bestFit="1" customWidth="1"/>
    <col min="4363" max="4608" width="9" style="305"/>
    <col min="4609" max="4609" width="2" style="305" customWidth="1"/>
    <col min="4610" max="4613" width="11" style="305" customWidth="1"/>
    <col min="4614" max="4614" width="13" style="305" bestFit="1" customWidth="1"/>
    <col min="4615" max="4615" width="9" style="305"/>
    <col min="4616" max="4617" width="11.125" style="305" bestFit="1" customWidth="1"/>
    <col min="4618" max="4618" width="15" style="305" bestFit="1" customWidth="1"/>
    <col min="4619" max="4864" width="9" style="305"/>
    <col min="4865" max="4865" width="2" style="305" customWidth="1"/>
    <col min="4866" max="4869" width="11" style="305" customWidth="1"/>
    <col min="4870" max="4870" width="13" style="305" bestFit="1" customWidth="1"/>
    <col min="4871" max="4871" width="9" style="305"/>
    <col min="4872" max="4873" width="11.125" style="305" bestFit="1" customWidth="1"/>
    <col min="4874" max="4874" width="15" style="305" bestFit="1" customWidth="1"/>
    <col min="4875" max="5120" width="9" style="305"/>
    <col min="5121" max="5121" width="2" style="305" customWidth="1"/>
    <col min="5122" max="5125" width="11" style="305" customWidth="1"/>
    <col min="5126" max="5126" width="13" style="305" bestFit="1" customWidth="1"/>
    <col min="5127" max="5127" width="9" style="305"/>
    <col min="5128" max="5129" width="11.125" style="305" bestFit="1" customWidth="1"/>
    <col min="5130" max="5130" width="15" style="305" bestFit="1" customWidth="1"/>
    <col min="5131" max="5376" width="9" style="305"/>
    <col min="5377" max="5377" width="2" style="305" customWidth="1"/>
    <col min="5378" max="5381" width="11" style="305" customWidth="1"/>
    <col min="5382" max="5382" width="13" style="305" bestFit="1" customWidth="1"/>
    <col min="5383" max="5383" width="9" style="305"/>
    <col min="5384" max="5385" width="11.125" style="305" bestFit="1" customWidth="1"/>
    <col min="5386" max="5386" width="15" style="305" bestFit="1" customWidth="1"/>
    <col min="5387" max="5632" width="9" style="305"/>
    <col min="5633" max="5633" width="2" style="305" customWidth="1"/>
    <col min="5634" max="5637" width="11" style="305" customWidth="1"/>
    <col min="5638" max="5638" width="13" style="305" bestFit="1" customWidth="1"/>
    <col min="5639" max="5639" width="9" style="305"/>
    <col min="5640" max="5641" width="11.125" style="305" bestFit="1" customWidth="1"/>
    <col min="5642" max="5642" width="15" style="305" bestFit="1" customWidth="1"/>
    <col min="5643" max="5888" width="9" style="305"/>
    <col min="5889" max="5889" width="2" style="305" customWidth="1"/>
    <col min="5890" max="5893" width="11" style="305" customWidth="1"/>
    <col min="5894" max="5894" width="13" style="305" bestFit="1" customWidth="1"/>
    <col min="5895" max="5895" width="9" style="305"/>
    <col min="5896" max="5897" width="11.125" style="305" bestFit="1" customWidth="1"/>
    <col min="5898" max="5898" width="15" style="305" bestFit="1" customWidth="1"/>
    <col min="5899" max="6144" width="9" style="305"/>
    <col min="6145" max="6145" width="2" style="305" customWidth="1"/>
    <col min="6146" max="6149" width="11" style="305" customWidth="1"/>
    <col min="6150" max="6150" width="13" style="305" bestFit="1" customWidth="1"/>
    <col min="6151" max="6151" width="9" style="305"/>
    <col min="6152" max="6153" width="11.125" style="305" bestFit="1" customWidth="1"/>
    <col min="6154" max="6154" width="15" style="305" bestFit="1" customWidth="1"/>
    <col min="6155" max="6400" width="9" style="305"/>
    <col min="6401" max="6401" width="2" style="305" customWidth="1"/>
    <col min="6402" max="6405" width="11" style="305" customWidth="1"/>
    <col min="6406" max="6406" width="13" style="305" bestFit="1" customWidth="1"/>
    <col min="6407" max="6407" width="9" style="305"/>
    <col min="6408" max="6409" width="11.125" style="305" bestFit="1" customWidth="1"/>
    <col min="6410" max="6410" width="15" style="305" bestFit="1" customWidth="1"/>
    <col min="6411" max="6656" width="9" style="305"/>
    <col min="6657" max="6657" width="2" style="305" customWidth="1"/>
    <col min="6658" max="6661" width="11" style="305" customWidth="1"/>
    <col min="6662" max="6662" width="13" style="305" bestFit="1" customWidth="1"/>
    <col min="6663" max="6663" width="9" style="305"/>
    <col min="6664" max="6665" width="11.125" style="305" bestFit="1" customWidth="1"/>
    <col min="6666" max="6666" width="15" style="305" bestFit="1" customWidth="1"/>
    <col min="6667" max="6912" width="9" style="305"/>
    <col min="6913" max="6913" width="2" style="305" customWidth="1"/>
    <col min="6914" max="6917" width="11" style="305" customWidth="1"/>
    <col min="6918" max="6918" width="13" style="305" bestFit="1" customWidth="1"/>
    <col min="6919" max="6919" width="9" style="305"/>
    <col min="6920" max="6921" width="11.125" style="305" bestFit="1" customWidth="1"/>
    <col min="6922" max="6922" width="15" style="305" bestFit="1" customWidth="1"/>
    <col min="6923" max="7168" width="9" style="305"/>
    <col min="7169" max="7169" width="2" style="305" customWidth="1"/>
    <col min="7170" max="7173" width="11" style="305" customWidth="1"/>
    <col min="7174" max="7174" width="13" style="305" bestFit="1" customWidth="1"/>
    <col min="7175" max="7175" width="9" style="305"/>
    <col min="7176" max="7177" width="11.125" style="305" bestFit="1" customWidth="1"/>
    <col min="7178" max="7178" width="15" style="305" bestFit="1" customWidth="1"/>
    <col min="7179" max="7424" width="9" style="305"/>
    <col min="7425" max="7425" width="2" style="305" customWidth="1"/>
    <col min="7426" max="7429" width="11" style="305" customWidth="1"/>
    <col min="7430" max="7430" width="13" style="305" bestFit="1" customWidth="1"/>
    <col min="7431" max="7431" width="9" style="305"/>
    <col min="7432" max="7433" width="11.125" style="305" bestFit="1" customWidth="1"/>
    <col min="7434" max="7434" width="15" style="305" bestFit="1" customWidth="1"/>
    <col min="7435" max="7680" width="9" style="305"/>
    <col min="7681" max="7681" width="2" style="305" customWidth="1"/>
    <col min="7682" max="7685" width="11" style="305" customWidth="1"/>
    <col min="7686" max="7686" width="13" style="305" bestFit="1" customWidth="1"/>
    <col min="7687" max="7687" width="9" style="305"/>
    <col min="7688" max="7689" width="11.125" style="305" bestFit="1" customWidth="1"/>
    <col min="7690" max="7690" width="15" style="305" bestFit="1" customWidth="1"/>
    <col min="7691" max="7936" width="9" style="305"/>
    <col min="7937" max="7937" width="2" style="305" customWidth="1"/>
    <col min="7938" max="7941" width="11" style="305" customWidth="1"/>
    <col min="7942" max="7942" width="13" style="305" bestFit="1" customWidth="1"/>
    <col min="7943" max="7943" width="9" style="305"/>
    <col min="7944" max="7945" width="11.125" style="305" bestFit="1" customWidth="1"/>
    <col min="7946" max="7946" width="15" style="305" bestFit="1" customWidth="1"/>
    <col min="7947" max="8192" width="9" style="305"/>
    <col min="8193" max="8193" width="2" style="305" customWidth="1"/>
    <col min="8194" max="8197" width="11" style="305" customWidth="1"/>
    <col min="8198" max="8198" width="13" style="305" bestFit="1" customWidth="1"/>
    <col min="8199" max="8199" width="9" style="305"/>
    <col min="8200" max="8201" width="11.125" style="305" bestFit="1" customWidth="1"/>
    <col min="8202" max="8202" width="15" style="305" bestFit="1" customWidth="1"/>
    <col min="8203" max="8448" width="9" style="305"/>
    <col min="8449" max="8449" width="2" style="305" customWidth="1"/>
    <col min="8450" max="8453" width="11" style="305" customWidth="1"/>
    <col min="8454" max="8454" width="13" style="305" bestFit="1" customWidth="1"/>
    <col min="8455" max="8455" width="9" style="305"/>
    <col min="8456" max="8457" width="11.125" style="305" bestFit="1" customWidth="1"/>
    <col min="8458" max="8458" width="15" style="305" bestFit="1" customWidth="1"/>
    <col min="8459" max="8704" width="9" style="305"/>
    <col min="8705" max="8705" width="2" style="305" customWidth="1"/>
    <col min="8706" max="8709" width="11" style="305" customWidth="1"/>
    <col min="8710" max="8710" width="13" style="305" bestFit="1" customWidth="1"/>
    <col min="8711" max="8711" width="9" style="305"/>
    <col min="8712" max="8713" width="11.125" style="305" bestFit="1" customWidth="1"/>
    <col min="8714" max="8714" width="15" style="305" bestFit="1" customWidth="1"/>
    <col min="8715" max="8960" width="9" style="305"/>
    <col min="8961" max="8961" width="2" style="305" customWidth="1"/>
    <col min="8962" max="8965" width="11" style="305" customWidth="1"/>
    <col min="8966" max="8966" width="13" style="305" bestFit="1" customWidth="1"/>
    <col min="8967" max="8967" width="9" style="305"/>
    <col min="8968" max="8969" width="11.125" style="305" bestFit="1" customWidth="1"/>
    <col min="8970" max="8970" width="15" style="305" bestFit="1" customWidth="1"/>
    <col min="8971" max="9216" width="9" style="305"/>
    <col min="9217" max="9217" width="2" style="305" customWidth="1"/>
    <col min="9218" max="9221" width="11" style="305" customWidth="1"/>
    <col min="9222" max="9222" width="13" style="305" bestFit="1" customWidth="1"/>
    <col min="9223" max="9223" width="9" style="305"/>
    <col min="9224" max="9225" width="11.125" style="305" bestFit="1" customWidth="1"/>
    <col min="9226" max="9226" width="15" style="305" bestFit="1" customWidth="1"/>
    <col min="9227" max="9472" width="9" style="305"/>
    <col min="9473" max="9473" width="2" style="305" customWidth="1"/>
    <col min="9474" max="9477" width="11" style="305" customWidth="1"/>
    <col min="9478" max="9478" width="13" style="305" bestFit="1" customWidth="1"/>
    <col min="9479" max="9479" width="9" style="305"/>
    <col min="9480" max="9481" width="11.125" style="305" bestFit="1" customWidth="1"/>
    <col min="9482" max="9482" width="15" style="305" bestFit="1" customWidth="1"/>
    <col min="9483" max="9728" width="9" style="305"/>
    <col min="9729" max="9729" width="2" style="305" customWidth="1"/>
    <col min="9730" max="9733" width="11" style="305" customWidth="1"/>
    <col min="9734" max="9734" width="13" style="305" bestFit="1" customWidth="1"/>
    <col min="9735" max="9735" width="9" style="305"/>
    <col min="9736" max="9737" width="11.125" style="305" bestFit="1" customWidth="1"/>
    <col min="9738" max="9738" width="15" style="305" bestFit="1" customWidth="1"/>
    <col min="9739" max="9984" width="9" style="305"/>
    <col min="9985" max="9985" width="2" style="305" customWidth="1"/>
    <col min="9986" max="9989" width="11" style="305" customWidth="1"/>
    <col min="9990" max="9990" width="13" style="305" bestFit="1" customWidth="1"/>
    <col min="9991" max="9991" width="9" style="305"/>
    <col min="9992" max="9993" width="11.125" style="305" bestFit="1" customWidth="1"/>
    <col min="9994" max="9994" width="15" style="305" bestFit="1" customWidth="1"/>
    <col min="9995" max="10240" width="9" style="305"/>
    <col min="10241" max="10241" width="2" style="305" customWidth="1"/>
    <col min="10242" max="10245" width="11" style="305" customWidth="1"/>
    <col min="10246" max="10246" width="13" style="305" bestFit="1" customWidth="1"/>
    <col min="10247" max="10247" width="9" style="305"/>
    <col min="10248" max="10249" width="11.125" style="305" bestFit="1" customWidth="1"/>
    <col min="10250" max="10250" width="15" style="305" bestFit="1" customWidth="1"/>
    <col min="10251" max="10496" width="9" style="305"/>
    <col min="10497" max="10497" width="2" style="305" customWidth="1"/>
    <col min="10498" max="10501" width="11" style="305" customWidth="1"/>
    <col min="10502" max="10502" width="13" style="305" bestFit="1" customWidth="1"/>
    <col min="10503" max="10503" width="9" style="305"/>
    <col min="10504" max="10505" width="11.125" style="305" bestFit="1" customWidth="1"/>
    <col min="10506" max="10506" width="15" style="305" bestFit="1" customWidth="1"/>
    <col min="10507" max="10752" width="9" style="305"/>
    <col min="10753" max="10753" width="2" style="305" customWidth="1"/>
    <col min="10754" max="10757" width="11" style="305" customWidth="1"/>
    <col min="10758" max="10758" width="13" style="305" bestFit="1" customWidth="1"/>
    <col min="10759" max="10759" width="9" style="305"/>
    <col min="10760" max="10761" width="11.125" style="305" bestFit="1" customWidth="1"/>
    <col min="10762" max="10762" width="15" style="305" bestFit="1" customWidth="1"/>
    <col min="10763" max="11008" width="9" style="305"/>
    <col min="11009" max="11009" width="2" style="305" customWidth="1"/>
    <col min="11010" max="11013" width="11" style="305" customWidth="1"/>
    <col min="11014" max="11014" width="13" style="305" bestFit="1" customWidth="1"/>
    <col min="11015" max="11015" width="9" style="305"/>
    <col min="11016" max="11017" width="11.125" style="305" bestFit="1" customWidth="1"/>
    <col min="11018" max="11018" width="15" style="305" bestFit="1" customWidth="1"/>
    <col min="11019" max="11264" width="9" style="305"/>
    <col min="11265" max="11265" width="2" style="305" customWidth="1"/>
    <col min="11266" max="11269" width="11" style="305" customWidth="1"/>
    <col min="11270" max="11270" width="13" style="305" bestFit="1" customWidth="1"/>
    <col min="11271" max="11271" width="9" style="305"/>
    <col min="11272" max="11273" width="11.125" style="305" bestFit="1" customWidth="1"/>
    <col min="11274" max="11274" width="15" style="305" bestFit="1" customWidth="1"/>
    <col min="11275" max="11520" width="9" style="305"/>
    <col min="11521" max="11521" width="2" style="305" customWidth="1"/>
    <col min="11522" max="11525" width="11" style="305" customWidth="1"/>
    <col min="11526" max="11526" width="13" style="305" bestFit="1" customWidth="1"/>
    <col min="11527" max="11527" width="9" style="305"/>
    <col min="11528" max="11529" width="11.125" style="305" bestFit="1" customWidth="1"/>
    <col min="11530" max="11530" width="15" style="305" bestFit="1" customWidth="1"/>
    <col min="11531" max="11776" width="9" style="305"/>
    <col min="11777" max="11777" width="2" style="305" customWidth="1"/>
    <col min="11778" max="11781" width="11" style="305" customWidth="1"/>
    <col min="11782" max="11782" width="13" style="305" bestFit="1" customWidth="1"/>
    <col min="11783" max="11783" width="9" style="305"/>
    <col min="11784" max="11785" width="11.125" style="305" bestFit="1" customWidth="1"/>
    <col min="11786" max="11786" width="15" style="305" bestFit="1" customWidth="1"/>
    <col min="11787" max="12032" width="9" style="305"/>
    <col min="12033" max="12033" width="2" style="305" customWidth="1"/>
    <col min="12034" max="12037" width="11" style="305" customWidth="1"/>
    <col min="12038" max="12038" width="13" style="305" bestFit="1" customWidth="1"/>
    <col min="12039" max="12039" width="9" style="305"/>
    <col min="12040" max="12041" width="11.125" style="305" bestFit="1" customWidth="1"/>
    <col min="12042" max="12042" width="15" style="305" bestFit="1" customWidth="1"/>
    <col min="12043" max="12288" width="9" style="305"/>
    <col min="12289" max="12289" width="2" style="305" customWidth="1"/>
    <col min="12290" max="12293" width="11" style="305" customWidth="1"/>
    <col min="12294" max="12294" width="13" style="305" bestFit="1" customWidth="1"/>
    <col min="12295" max="12295" width="9" style="305"/>
    <col min="12296" max="12297" width="11.125" style="305" bestFit="1" customWidth="1"/>
    <col min="12298" max="12298" width="15" style="305" bestFit="1" customWidth="1"/>
    <col min="12299" max="12544" width="9" style="305"/>
    <col min="12545" max="12545" width="2" style="305" customWidth="1"/>
    <col min="12546" max="12549" width="11" style="305" customWidth="1"/>
    <col min="12550" max="12550" width="13" style="305" bestFit="1" customWidth="1"/>
    <col min="12551" max="12551" width="9" style="305"/>
    <col min="12552" max="12553" width="11.125" style="305" bestFit="1" customWidth="1"/>
    <col min="12554" max="12554" width="15" style="305" bestFit="1" customWidth="1"/>
    <col min="12555" max="12800" width="9" style="305"/>
    <col min="12801" max="12801" width="2" style="305" customWidth="1"/>
    <col min="12802" max="12805" width="11" style="305" customWidth="1"/>
    <col min="12806" max="12806" width="13" style="305" bestFit="1" customWidth="1"/>
    <col min="12807" max="12807" width="9" style="305"/>
    <col min="12808" max="12809" width="11.125" style="305" bestFit="1" customWidth="1"/>
    <col min="12810" max="12810" width="15" style="305" bestFit="1" customWidth="1"/>
    <col min="12811" max="13056" width="9" style="305"/>
    <col min="13057" max="13057" width="2" style="305" customWidth="1"/>
    <col min="13058" max="13061" width="11" style="305" customWidth="1"/>
    <col min="13062" max="13062" width="13" style="305" bestFit="1" customWidth="1"/>
    <col min="13063" max="13063" width="9" style="305"/>
    <col min="13064" max="13065" width="11.125" style="305" bestFit="1" customWidth="1"/>
    <col min="13066" max="13066" width="15" style="305" bestFit="1" customWidth="1"/>
    <col min="13067" max="13312" width="9" style="305"/>
    <col min="13313" max="13313" width="2" style="305" customWidth="1"/>
    <col min="13314" max="13317" width="11" style="305" customWidth="1"/>
    <col min="13318" max="13318" width="13" style="305" bestFit="1" customWidth="1"/>
    <col min="13319" max="13319" width="9" style="305"/>
    <col min="13320" max="13321" width="11.125" style="305" bestFit="1" customWidth="1"/>
    <col min="13322" max="13322" width="15" style="305" bestFit="1" customWidth="1"/>
    <col min="13323" max="13568" width="9" style="305"/>
    <col min="13569" max="13569" width="2" style="305" customWidth="1"/>
    <col min="13570" max="13573" width="11" style="305" customWidth="1"/>
    <col min="13574" max="13574" width="13" style="305" bestFit="1" customWidth="1"/>
    <col min="13575" max="13575" width="9" style="305"/>
    <col min="13576" max="13577" width="11.125" style="305" bestFit="1" customWidth="1"/>
    <col min="13578" max="13578" width="15" style="305" bestFit="1" customWidth="1"/>
    <col min="13579" max="13824" width="9" style="305"/>
    <col min="13825" max="13825" width="2" style="305" customWidth="1"/>
    <col min="13826" max="13829" width="11" style="305" customWidth="1"/>
    <col min="13830" max="13830" width="13" style="305" bestFit="1" customWidth="1"/>
    <col min="13831" max="13831" width="9" style="305"/>
    <col min="13832" max="13833" width="11.125" style="305" bestFit="1" customWidth="1"/>
    <col min="13834" max="13834" width="15" style="305" bestFit="1" customWidth="1"/>
    <col min="13835" max="14080" width="9" style="305"/>
    <col min="14081" max="14081" width="2" style="305" customWidth="1"/>
    <col min="14082" max="14085" width="11" style="305" customWidth="1"/>
    <col min="14086" max="14086" width="13" style="305" bestFit="1" customWidth="1"/>
    <col min="14087" max="14087" width="9" style="305"/>
    <col min="14088" max="14089" width="11.125" style="305" bestFit="1" customWidth="1"/>
    <col min="14090" max="14090" width="15" style="305" bestFit="1" customWidth="1"/>
    <col min="14091" max="14336" width="9" style="305"/>
    <col min="14337" max="14337" width="2" style="305" customWidth="1"/>
    <col min="14338" max="14341" width="11" style="305" customWidth="1"/>
    <col min="14342" max="14342" width="13" style="305" bestFit="1" customWidth="1"/>
    <col min="14343" max="14343" width="9" style="305"/>
    <col min="14344" max="14345" width="11.125" style="305" bestFit="1" customWidth="1"/>
    <col min="14346" max="14346" width="15" style="305" bestFit="1" customWidth="1"/>
    <col min="14347" max="14592" width="9" style="305"/>
    <col min="14593" max="14593" width="2" style="305" customWidth="1"/>
    <col min="14594" max="14597" width="11" style="305" customWidth="1"/>
    <col min="14598" max="14598" width="13" style="305" bestFit="1" customWidth="1"/>
    <col min="14599" max="14599" width="9" style="305"/>
    <col min="14600" max="14601" width="11.125" style="305" bestFit="1" customWidth="1"/>
    <col min="14602" max="14602" width="15" style="305" bestFit="1" customWidth="1"/>
    <col min="14603" max="14848" width="9" style="305"/>
    <col min="14849" max="14849" width="2" style="305" customWidth="1"/>
    <col min="14850" max="14853" width="11" style="305" customWidth="1"/>
    <col min="14854" max="14854" width="13" style="305" bestFit="1" customWidth="1"/>
    <col min="14855" max="14855" width="9" style="305"/>
    <col min="14856" max="14857" width="11.125" style="305" bestFit="1" customWidth="1"/>
    <col min="14858" max="14858" width="15" style="305" bestFit="1" customWidth="1"/>
    <col min="14859" max="15104" width="9" style="305"/>
    <col min="15105" max="15105" width="2" style="305" customWidth="1"/>
    <col min="15106" max="15109" width="11" style="305" customWidth="1"/>
    <col min="15110" max="15110" width="13" style="305" bestFit="1" customWidth="1"/>
    <col min="15111" max="15111" width="9" style="305"/>
    <col min="15112" max="15113" width="11.125" style="305" bestFit="1" customWidth="1"/>
    <col min="15114" max="15114" width="15" style="305" bestFit="1" customWidth="1"/>
    <col min="15115" max="15360" width="9" style="305"/>
    <col min="15361" max="15361" width="2" style="305" customWidth="1"/>
    <col min="15362" max="15365" width="11" style="305" customWidth="1"/>
    <col min="15366" max="15366" width="13" style="305" bestFit="1" customWidth="1"/>
    <col min="15367" max="15367" width="9" style="305"/>
    <col min="15368" max="15369" width="11.125" style="305" bestFit="1" customWidth="1"/>
    <col min="15370" max="15370" width="15" style="305" bestFit="1" customWidth="1"/>
    <col min="15371" max="15616" width="9" style="305"/>
    <col min="15617" max="15617" width="2" style="305" customWidth="1"/>
    <col min="15618" max="15621" width="11" style="305" customWidth="1"/>
    <col min="15622" max="15622" width="13" style="305" bestFit="1" customWidth="1"/>
    <col min="15623" max="15623" width="9" style="305"/>
    <col min="15624" max="15625" width="11.125" style="305" bestFit="1" customWidth="1"/>
    <col min="15626" max="15626" width="15" style="305" bestFit="1" customWidth="1"/>
    <col min="15627" max="15872" width="9" style="305"/>
    <col min="15873" max="15873" width="2" style="305" customWidth="1"/>
    <col min="15874" max="15877" width="11" style="305" customWidth="1"/>
    <col min="15878" max="15878" width="13" style="305" bestFit="1" customWidth="1"/>
    <col min="15879" max="15879" width="9" style="305"/>
    <col min="15880" max="15881" width="11.125" style="305" bestFit="1" customWidth="1"/>
    <col min="15882" max="15882" width="15" style="305" bestFit="1" customWidth="1"/>
    <col min="15883" max="16128" width="9" style="305"/>
    <col min="16129" max="16129" width="2" style="305" customWidth="1"/>
    <col min="16130" max="16133" width="11" style="305" customWidth="1"/>
    <col min="16134" max="16134" width="13" style="305" bestFit="1" customWidth="1"/>
    <col min="16135" max="16135" width="9" style="305"/>
    <col min="16136" max="16137" width="11.125" style="305" bestFit="1" customWidth="1"/>
    <col min="16138" max="16138" width="15" style="305" bestFit="1" customWidth="1"/>
    <col min="16139" max="16384" width="9" style="305"/>
  </cols>
  <sheetData>
    <row r="2" spans="2:5">
      <c r="B2" s="506" t="s">
        <v>1735</v>
      </c>
      <c r="C2" s="506"/>
      <c r="D2" s="506"/>
      <c r="E2" s="506"/>
    </row>
    <row r="3" spans="2:5">
      <c r="B3" s="506"/>
      <c r="C3" s="506"/>
      <c r="D3" s="506"/>
      <c r="E3" s="629" t="s">
        <v>1736</v>
      </c>
    </row>
    <row r="4" spans="2:5">
      <c r="B4" s="630" t="s">
        <v>55</v>
      </c>
      <c r="C4" s="630" t="s">
        <v>1737</v>
      </c>
      <c r="D4" s="630" t="s">
        <v>1738</v>
      </c>
      <c r="E4" s="630" t="s">
        <v>1739</v>
      </c>
    </row>
    <row r="5" spans="2:5">
      <c r="B5" s="630" t="s">
        <v>1740</v>
      </c>
      <c r="C5" s="631">
        <v>500</v>
      </c>
      <c r="D5" s="631">
        <v>520</v>
      </c>
      <c r="E5" s="632">
        <v>530</v>
      </c>
    </row>
    <row r="6" spans="2:5">
      <c r="B6" s="630" t="s">
        <v>1741</v>
      </c>
      <c r="C6" s="631">
        <v>300</v>
      </c>
      <c r="D6" s="631">
        <v>370</v>
      </c>
      <c r="E6" s="632">
        <v>450</v>
      </c>
    </row>
    <row r="7" spans="2:5">
      <c r="B7" s="630" t="s">
        <v>1742</v>
      </c>
      <c r="C7" s="631">
        <v>200</v>
      </c>
      <c r="D7" s="631">
        <v>250</v>
      </c>
      <c r="E7" s="632">
        <v>350</v>
      </c>
    </row>
    <row r="8" spans="2:5">
      <c r="B8" s="630" t="s">
        <v>1743</v>
      </c>
      <c r="C8" s="633">
        <f>SUM(C5:C7)</f>
        <v>1000</v>
      </c>
      <c r="D8" s="633">
        <f>SUM(D5:D7)</f>
        <v>1140</v>
      </c>
      <c r="E8" s="633">
        <f>SUM(E5:E7)</f>
        <v>1330</v>
      </c>
    </row>
    <row r="9" spans="2:5">
      <c r="B9" s="506"/>
      <c r="C9" s="506"/>
      <c r="D9" s="506"/>
      <c r="E9" s="506"/>
    </row>
    <row r="10" spans="2:5">
      <c r="B10" s="506"/>
      <c r="C10" s="506"/>
      <c r="D10" s="506"/>
      <c r="E10" s="506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F14"/>
  <sheetViews>
    <sheetView workbookViewId="0">
      <selection activeCell="N39" sqref="N39"/>
    </sheetView>
  </sheetViews>
  <sheetFormatPr defaultRowHeight="13.5"/>
  <cols>
    <col min="1" max="1" width="2" style="305" customWidth="1"/>
    <col min="2" max="2" width="9" style="305"/>
    <col min="3" max="3" width="13" style="305" bestFit="1" customWidth="1"/>
    <col min="4" max="4" width="19.875" style="305" bestFit="1" customWidth="1"/>
    <col min="5" max="5" width="13.625" style="305" customWidth="1"/>
    <col min="6" max="6" width="11.5" style="305" customWidth="1"/>
    <col min="7" max="7" width="13" style="305" bestFit="1" customWidth="1"/>
    <col min="8" max="8" width="9" style="305"/>
    <col min="9" max="10" width="11.125" style="305" bestFit="1" customWidth="1"/>
    <col min="11" max="11" width="15" style="305" bestFit="1" customWidth="1"/>
    <col min="12" max="256" width="9" style="305"/>
    <col min="257" max="257" width="2" style="305" customWidth="1"/>
    <col min="258" max="258" width="9" style="305"/>
    <col min="259" max="259" width="13" style="305" bestFit="1" customWidth="1"/>
    <col min="260" max="260" width="19.875" style="305" bestFit="1" customWidth="1"/>
    <col min="261" max="261" width="13.625" style="305" customWidth="1"/>
    <col min="262" max="262" width="11.5" style="305" customWidth="1"/>
    <col min="263" max="263" width="13" style="305" bestFit="1" customWidth="1"/>
    <col min="264" max="264" width="9" style="305"/>
    <col min="265" max="266" width="11.125" style="305" bestFit="1" customWidth="1"/>
    <col min="267" max="267" width="15" style="305" bestFit="1" customWidth="1"/>
    <col min="268" max="512" width="9" style="305"/>
    <col min="513" max="513" width="2" style="305" customWidth="1"/>
    <col min="514" max="514" width="9" style="305"/>
    <col min="515" max="515" width="13" style="305" bestFit="1" customWidth="1"/>
    <col min="516" max="516" width="19.875" style="305" bestFit="1" customWidth="1"/>
    <col min="517" max="517" width="13.625" style="305" customWidth="1"/>
    <col min="518" max="518" width="11.5" style="305" customWidth="1"/>
    <col min="519" max="519" width="13" style="305" bestFit="1" customWidth="1"/>
    <col min="520" max="520" width="9" style="305"/>
    <col min="521" max="522" width="11.125" style="305" bestFit="1" customWidth="1"/>
    <col min="523" max="523" width="15" style="305" bestFit="1" customWidth="1"/>
    <col min="524" max="768" width="9" style="305"/>
    <col min="769" max="769" width="2" style="305" customWidth="1"/>
    <col min="770" max="770" width="9" style="305"/>
    <col min="771" max="771" width="13" style="305" bestFit="1" customWidth="1"/>
    <col min="772" max="772" width="19.875" style="305" bestFit="1" customWidth="1"/>
    <col min="773" max="773" width="13.625" style="305" customWidth="1"/>
    <col min="774" max="774" width="11.5" style="305" customWidth="1"/>
    <col min="775" max="775" width="13" style="305" bestFit="1" customWidth="1"/>
    <col min="776" max="776" width="9" style="305"/>
    <col min="777" max="778" width="11.125" style="305" bestFit="1" customWidth="1"/>
    <col min="779" max="779" width="15" style="305" bestFit="1" customWidth="1"/>
    <col min="780" max="1024" width="9" style="305"/>
    <col min="1025" max="1025" width="2" style="305" customWidth="1"/>
    <col min="1026" max="1026" width="9" style="305"/>
    <col min="1027" max="1027" width="13" style="305" bestFit="1" customWidth="1"/>
    <col min="1028" max="1028" width="19.875" style="305" bestFit="1" customWidth="1"/>
    <col min="1029" max="1029" width="13.625" style="305" customWidth="1"/>
    <col min="1030" max="1030" width="11.5" style="305" customWidth="1"/>
    <col min="1031" max="1031" width="13" style="305" bestFit="1" customWidth="1"/>
    <col min="1032" max="1032" width="9" style="305"/>
    <col min="1033" max="1034" width="11.125" style="305" bestFit="1" customWidth="1"/>
    <col min="1035" max="1035" width="15" style="305" bestFit="1" customWidth="1"/>
    <col min="1036" max="1280" width="9" style="305"/>
    <col min="1281" max="1281" width="2" style="305" customWidth="1"/>
    <col min="1282" max="1282" width="9" style="305"/>
    <col min="1283" max="1283" width="13" style="305" bestFit="1" customWidth="1"/>
    <col min="1284" max="1284" width="19.875" style="305" bestFit="1" customWidth="1"/>
    <col min="1285" max="1285" width="13.625" style="305" customWidth="1"/>
    <col min="1286" max="1286" width="11.5" style="305" customWidth="1"/>
    <col min="1287" max="1287" width="13" style="305" bestFit="1" customWidth="1"/>
    <col min="1288" max="1288" width="9" style="305"/>
    <col min="1289" max="1290" width="11.125" style="305" bestFit="1" customWidth="1"/>
    <col min="1291" max="1291" width="15" style="305" bestFit="1" customWidth="1"/>
    <col min="1292" max="1536" width="9" style="305"/>
    <col min="1537" max="1537" width="2" style="305" customWidth="1"/>
    <col min="1538" max="1538" width="9" style="305"/>
    <col min="1539" max="1539" width="13" style="305" bestFit="1" customWidth="1"/>
    <col min="1540" max="1540" width="19.875" style="305" bestFit="1" customWidth="1"/>
    <col min="1541" max="1541" width="13.625" style="305" customWidth="1"/>
    <col min="1542" max="1542" width="11.5" style="305" customWidth="1"/>
    <col min="1543" max="1543" width="13" style="305" bestFit="1" customWidth="1"/>
    <col min="1544" max="1544" width="9" style="305"/>
    <col min="1545" max="1546" width="11.125" style="305" bestFit="1" customWidth="1"/>
    <col min="1547" max="1547" width="15" style="305" bestFit="1" customWidth="1"/>
    <col min="1548" max="1792" width="9" style="305"/>
    <col min="1793" max="1793" width="2" style="305" customWidth="1"/>
    <col min="1794" max="1794" width="9" style="305"/>
    <col min="1795" max="1795" width="13" style="305" bestFit="1" customWidth="1"/>
    <col min="1796" max="1796" width="19.875" style="305" bestFit="1" customWidth="1"/>
    <col min="1797" max="1797" width="13.625" style="305" customWidth="1"/>
    <col min="1798" max="1798" width="11.5" style="305" customWidth="1"/>
    <col min="1799" max="1799" width="13" style="305" bestFit="1" customWidth="1"/>
    <col min="1800" max="1800" width="9" style="305"/>
    <col min="1801" max="1802" width="11.125" style="305" bestFit="1" customWidth="1"/>
    <col min="1803" max="1803" width="15" style="305" bestFit="1" customWidth="1"/>
    <col min="1804" max="2048" width="9" style="305"/>
    <col min="2049" max="2049" width="2" style="305" customWidth="1"/>
    <col min="2050" max="2050" width="9" style="305"/>
    <col min="2051" max="2051" width="13" style="305" bestFit="1" customWidth="1"/>
    <col min="2052" max="2052" width="19.875" style="305" bestFit="1" customWidth="1"/>
    <col min="2053" max="2053" width="13.625" style="305" customWidth="1"/>
    <col min="2054" max="2054" width="11.5" style="305" customWidth="1"/>
    <col min="2055" max="2055" width="13" style="305" bestFit="1" customWidth="1"/>
    <col min="2056" max="2056" width="9" style="305"/>
    <col min="2057" max="2058" width="11.125" style="305" bestFit="1" customWidth="1"/>
    <col min="2059" max="2059" width="15" style="305" bestFit="1" customWidth="1"/>
    <col min="2060" max="2304" width="9" style="305"/>
    <col min="2305" max="2305" width="2" style="305" customWidth="1"/>
    <col min="2306" max="2306" width="9" style="305"/>
    <col min="2307" max="2307" width="13" style="305" bestFit="1" customWidth="1"/>
    <col min="2308" max="2308" width="19.875" style="305" bestFit="1" customWidth="1"/>
    <col min="2309" max="2309" width="13.625" style="305" customWidth="1"/>
    <col min="2310" max="2310" width="11.5" style="305" customWidth="1"/>
    <col min="2311" max="2311" width="13" style="305" bestFit="1" customWidth="1"/>
    <col min="2312" max="2312" width="9" style="305"/>
    <col min="2313" max="2314" width="11.125" style="305" bestFit="1" customWidth="1"/>
    <col min="2315" max="2315" width="15" style="305" bestFit="1" customWidth="1"/>
    <col min="2316" max="2560" width="9" style="305"/>
    <col min="2561" max="2561" width="2" style="305" customWidth="1"/>
    <col min="2562" max="2562" width="9" style="305"/>
    <col min="2563" max="2563" width="13" style="305" bestFit="1" customWidth="1"/>
    <col min="2564" max="2564" width="19.875" style="305" bestFit="1" customWidth="1"/>
    <col min="2565" max="2565" width="13.625" style="305" customWidth="1"/>
    <col min="2566" max="2566" width="11.5" style="305" customWidth="1"/>
    <col min="2567" max="2567" width="13" style="305" bestFit="1" customWidth="1"/>
    <col min="2568" max="2568" width="9" style="305"/>
    <col min="2569" max="2570" width="11.125" style="305" bestFit="1" customWidth="1"/>
    <col min="2571" max="2571" width="15" style="305" bestFit="1" customWidth="1"/>
    <col min="2572" max="2816" width="9" style="305"/>
    <col min="2817" max="2817" width="2" style="305" customWidth="1"/>
    <col min="2818" max="2818" width="9" style="305"/>
    <col min="2819" max="2819" width="13" style="305" bestFit="1" customWidth="1"/>
    <col min="2820" max="2820" width="19.875" style="305" bestFit="1" customWidth="1"/>
    <col min="2821" max="2821" width="13.625" style="305" customWidth="1"/>
    <col min="2822" max="2822" width="11.5" style="305" customWidth="1"/>
    <col min="2823" max="2823" width="13" style="305" bestFit="1" customWidth="1"/>
    <col min="2824" max="2824" width="9" style="305"/>
    <col min="2825" max="2826" width="11.125" style="305" bestFit="1" customWidth="1"/>
    <col min="2827" max="2827" width="15" style="305" bestFit="1" customWidth="1"/>
    <col min="2828" max="3072" width="9" style="305"/>
    <col min="3073" max="3073" width="2" style="305" customWidth="1"/>
    <col min="3074" max="3074" width="9" style="305"/>
    <col min="3075" max="3075" width="13" style="305" bestFit="1" customWidth="1"/>
    <col min="3076" max="3076" width="19.875" style="305" bestFit="1" customWidth="1"/>
    <col min="3077" max="3077" width="13.625" style="305" customWidth="1"/>
    <col min="3078" max="3078" width="11.5" style="305" customWidth="1"/>
    <col min="3079" max="3079" width="13" style="305" bestFit="1" customWidth="1"/>
    <col min="3080" max="3080" width="9" style="305"/>
    <col min="3081" max="3082" width="11.125" style="305" bestFit="1" customWidth="1"/>
    <col min="3083" max="3083" width="15" style="305" bestFit="1" customWidth="1"/>
    <col min="3084" max="3328" width="9" style="305"/>
    <col min="3329" max="3329" width="2" style="305" customWidth="1"/>
    <col min="3330" max="3330" width="9" style="305"/>
    <col min="3331" max="3331" width="13" style="305" bestFit="1" customWidth="1"/>
    <col min="3332" max="3332" width="19.875" style="305" bestFit="1" customWidth="1"/>
    <col min="3333" max="3333" width="13.625" style="305" customWidth="1"/>
    <col min="3334" max="3334" width="11.5" style="305" customWidth="1"/>
    <col min="3335" max="3335" width="13" style="305" bestFit="1" customWidth="1"/>
    <col min="3336" max="3336" width="9" style="305"/>
    <col min="3337" max="3338" width="11.125" style="305" bestFit="1" customWidth="1"/>
    <col min="3339" max="3339" width="15" style="305" bestFit="1" customWidth="1"/>
    <col min="3340" max="3584" width="9" style="305"/>
    <col min="3585" max="3585" width="2" style="305" customWidth="1"/>
    <col min="3586" max="3586" width="9" style="305"/>
    <col min="3587" max="3587" width="13" style="305" bestFit="1" customWidth="1"/>
    <col min="3588" max="3588" width="19.875" style="305" bestFit="1" customWidth="1"/>
    <col min="3589" max="3589" width="13.625" style="305" customWidth="1"/>
    <col min="3590" max="3590" width="11.5" style="305" customWidth="1"/>
    <col min="3591" max="3591" width="13" style="305" bestFit="1" customWidth="1"/>
    <col min="3592" max="3592" width="9" style="305"/>
    <col min="3593" max="3594" width="11.125" style="305" bestFit="1" customWidth="1"/>
    <col min="3595" max="3595" width="15" style="305" bestFit="1" customWidth="1"/>
    <col min="3596" max="3840" width="9" style="305"/>
    <col min="3841" max="3841" width="2" style="305" customWidth="1"/>
    <col min="3842" max="3842" width="9" style="305"/>
    <col min="3843" max="3843" width="13" style="305" bestFit="1" customWidth="1"/>
    <col min="3844" max="3844" width="19.875" style="305" bestFit="1" customWidth="1"/>
    <col min="3845" max="3845" width="13.625" style="305" customWidth="1"/>
    <col min="3846" max="3846" width="11.5" style="305" customWidth="1"/>
    <col min="3847" max="3847" width="13" style="305" bestFit="1" customWidth="1"/>
    <col min="3848" max="3848" width="9" style="305"/>
    <col min="3849" max="3850" width="11.125" style="305" bestFit="1" customWidth="1"/>
    <col min="3851" max="3851" width="15" style="305" bestFit="1" customWidth="1"/>
    <col min="3852" max="4096" width="9" style="305"/>
    <col min="4097" max="4097" width="2" style="305" customWidth="1"/>
    <col min="4098" max="4098" width="9" style="305"/>
    <col min="4099" max="4099" width="13" style="305" bestFit="1" customWidth="1"/>
    <col min="4100" max="4100" width="19.875" style="305" bestFit="1" customWidth="1"/>
    <col min="4101" max="4101" width="13.625" style="305" customWidth="1"/>
    <col min="4102" max="4102" width="11.5" style="305" customWidth="1"/>
    <col min="4103" max="4103" width="13" style="305" bestFit="1" customWidth="1"/>
    <col min="4104" max="4104" width="9" style="305"/>
    <col min="4105" max="4106" width="11.125" style="305" bestFit="1" customWidth="1"/>
    <col min="4107" max="4107" width="15" style="305" bestFit="1" customWidth="1"/>
    <col min="4108" max="4352" width="9" style="305"/>
    <col min="4353" max="4353" width="2" style="305" customWidth="1"/>
    <col min="4354" max="4354" width="9" style="305"/>
    <col min="4355" max="4355" width="13" style="305" bestFit="1" customWidth="1"/>
    <col min="4356" max="4356" width="19.875" style="305" bestFit="1" customWidth="1"/>
    <col min="4357" max="4357" width="13.625" style="305" customWidth="1"/>
    <col min="4358" max="4358" width="11.5" style="305" customWidth="1"/>
    <col min="4359" max="4359" width="13" style="305" bestFit="1" customWidth="1"/>
    <col min="4360" max="4360" width="9" style="305"/>
    <col min="4361" max="4362" width="11.125" style="305" bestFit="1" customWidth="1"/>
    <col min="4363" max="4363" width="15" style="305" bestFit="1" customWidth="1"/>
    <col min="4364" max="4608" width="9" style="305"/>
    <col min="4609" max="4609" width="2" style="305" customWidth="1"/>
    <col min="4610" max="4610" width="9" style="305"/>
    <col min="4611" max="4611" width="13" style="305" bestFit="1" customWidth="1"/>
    <col min="4612" max="4612" width="19.875" style="305" bestFit="1" customWidth="1"/>
    <col min="4613" max="4613" width="13.625" style="305" customWidth="1"/>
    <col min="4614" max="4614" width="11.5" style="305" customWidth="1"/>
    <col min="4615" max="4615" width="13" style="305" bestFit="1" customWidth="1"/>
    <col min="4616" max="4616" width="9" style="305"/>
    <col min="4617" max="4618" width="11.125" style="305" bestFit="1" customWidth="1"/>
    <col min="4619" max="4619" width="15" style="305" bestFit="1" customWidth="1"/>
    <col min="4620" max="4864" width="9" style="305"/>
    <col min="4865" max="4865" width="2" style="305" customWidth="1"/>
    <col min="4866" max="4866" width="9" style="305"/>
    <col min="4867" max="4867" width="13" style="305" bestFit="1" customWidth="1"/>
    <col min="4868" max="4868" width="19.875" style="305" bestFit="1" customWidth="1"/>
    <col min="4869" max="4869" width="13.625" style="305" customWidth="1"/>
    <col min="4870" max="4870" width="11.5" style="305" customWidth="1"/>
    <col min="4871" max="4871" width="13" style="305" bestFit="1" customWidth="1"/>
    <col min="4872" max="4872" width="9" style="305"/>
    <col min="4873" max="4874" width="11.125" style="305" bestFit="1" customWidth="1"/>
    <col min="4875" max="4875" width="15" style="305" bestFit="1" customWidth="1"/>
    <col min="4876" max="5120" width="9" style="305"/>
    <col min="5121" max="5121" width="2" style="305" customWidth="1"/>
    <col min="5122" max="5122" width="9" style="305"/>
    <col min="5123" max="5123" width="13" style="305" bestFit="1" customWidth="1"/>
    <col min="5124" max="5124" width="19.875" style="305" bestFit="1" customWidth="1"/>
    <col min="5125" max="5125" width="13.625" style="305" customWidth="1"/>
    <col min="5126" max="5126" width="11.5" style="305" customWidth="1"/>
    <col min="5127" max="5127" width="13" style="305" bestFit="1" customWidth="1"/>
    <col min="5128" max="5128" width="9" style="305"/>
    <col min="5129" max="5130" width="11.125" style="305" bestFit="1" customWidth="1"/>
    <col min="5131" max="5131" width="15" style="305" bestFit="1" customWidth="1"/>
    <col min="5132" max="5376" width="9" style="305"/>
    <col min="5377" max="5377" width="2" style="305" customWidth="1"/>
    <col min="5378" max="5378" width="9" style="305"/>
    <col min="5379" max="5379" width="13" style="305" bestFit="1" customWidth="1"/>
    <col min="5380" max="5380" width="19.875" style="305" bestFit="1" customWidth="1"/>
    <col min="5381" max="5381" width="13.625" style="305" customWidth="1"/>
    <col min="5382" max="5382" width="11.5" style="305" customWidth="1"/>
    <col min="5383" max="5383" width="13" style="305" bestFit="1" customWidth="1"/>
    <col min="5384" max="5384" width="9" style="305"/>
    <col min="5385" max="5386" width="11.125" style="305" bestFit="1" customWidth="1"/>
    <col min="5387" max="5387" width="15" style="305" bestFit="1" customWidth="1"/>
    <col min="5388" max="5632" width="9" style="305"/>
    <col min="5633" max="5633" width="2" style="305" customWidth="1"/>
    <col min="5634" max="5634" width="9" style="305"/>
    <col min="5635" max="5635" width="13" style="305" bestFit="1" customWidth="1"/>
    <col min="5636" max="5636" width="19.875" style="305" bestFit="1" customWidth="1"/>
    <col min="5637" max="5637" width="13.625" style="305" customWidth="1"/>
    <col min="5638" max="5638" width="11.5" style="305" customWidth="1"/>
    <col min="5639" max="5639" width="13" style="305" bestFit="1" customWidth="1"/>
    <col min="5640" max="5640" width="9" style="305"/>
    <col min="5641" max="5642" width="11.125" style="305" bestFit="1" customWidth="1"/>
    <col min="5643" max="5643" width="15" style="305" bestFit="1" customWidth="1"/>
    <col min="5644" max="5888" width="9" style="305"/>
    <col min="5889" max="5889" width="2" style="305" customWidth="1"/>
    <col min="5890" max="5890" width="9" style="305"/>
    <col min="5891" max="5891" width="13" style="305" bestFit="1" customWidth="1"/>
    <col min="5892" max="5892" width="19.875" style="305" bestFit="1" customWidth="1"/>
    <col min="5893" max="5893" width="13.625" style="305" customWidth="1"/>
    <col min="5894" max="5894" width="11.5" style="305" customWidth="1"/>
    <col min="5895" max="5895" width="13" style="305" bestFit="1" customWidth="1"/>
    <col min="5896" max="5896" width="9" style="305"/>
    <col min="5897" max="5898" width="11.125" style="305" bestFit="1" customWidth="1"/>
    <col min="5899" max="5899" width="15" style="305" bestFit="1" customWidth="1"/>
    <col min="5900" max="6144" width="9" style="305"/>
    <col min="6145" max="6145" width="2" style="305" customWidth="1"/>
    <col min="6146" max="6146" width="9" style="305"/>
    <col min="6147" max="6147" width="13" style="305" bestFit="1" customWidth="1"/>
    <col min="6148" max="6148" width="19.875" style="305" bestFit="1" customWidth="1"/>
    <col min="6149" max="6149" width="13.625" style="305" customWidth="1"/>
    <col min="6150" max="6150" width="11.5" style="305" customWidth="1"/>
    <col min="6151" max="6151" width="13" style="305" bestFit="1" customWidth="1"/>
    <col min="6152" max="6152" width="9" style="305"/>
    <col min="6153" max="6154" width="11.125" style="305" bestFit="1" customWidth="1"/>
    <col min="6155" max="6155" width="15" style="305" bestFit="1" customWidth="1"/>
    <col min="6156" max="6400" width="9" style="305"/>
    <col min="6401" max="6401" width="2" style="305" customWidth="1"/>
    <col min="6402" max="6402" width="9" style="305"/>
    <col min="6403" max="6403" width="13" style="305" bestFit="1" customWidth="1"/>
    <col min="6404" max="6404" width="19.875" style="305" bestFit="1" customWidth="1"/>
    <col min="6405" max="6405" width="13.625" style="305" customWidth="1"/>
    <col min="6406" max="6406" width="11.5" style="305" customWidth="1"/>
    <col min="6407" max="6407" width="13" style="305" bestFit="1" customWidth="1"/>
    <col min="6408" max="6408" width="9" style="305"/>
    <col min="6409" max="6410" width="11.125" style="305" bestFit="1" customWidth="1"/>
    <col min="6411" max="6411" width="15" style="305" bestFit="1" customWidth="1"/>
    <col min="6412" max="6656" width="9" style="305"/>
    <col min="6657" max="6657" width="2" style="305" customWidth="1"/>
    <col min="6658" max="6658" width="9" style="305"/>
    <col min="6659" max="6659" width="13" style="305" bestFit="1" customWidth="1"/>
    <col min="6660" max="6660" width="19.875" style="305" bestFit="1" customWidth="1"/>
    <col min="6661" max="6661" width="13.625" style="305" customWidth="1"/>
    <col min="6662" max="6662" width="11.5" style="305" customWidth="1"/>
    <col min="6663" max="6663" width="13" style="305" bestFit="1" customWidth="1"/>
    <col min="6664" max="6664" width="9" style="305"/>
    <col min="6665" max="6666" width="11.125" style="305" bestFit="1" customWidth="1"/>
    <col min="6667" max="6667" width="15" style="305" bestFit="1" customWidth="1"/>
    <col min="6668" max="6912" width="9" style="305"/>
    <col min="6913" max="6913" width="2" style="305" customWidth="1"/>
    <col min="6914" max="6914" width="9" style="305"/>
    <col min="6915" max="6915" width="13" style="305" bestFit="1" customWidth="1"/>
    <col min="6916" max="6916" width="19.875" style="305" bestFit="1" customWidth="1"/>
    <col min="6917" max="6917" width="13.625" style="305" customWidth="1"/>
    <col min="6918" max="6918" width="11.5" style="305" customWidth="1"/>
    <col min="6919" max="6919" width="13" style="305" bestFit="1" customWidth="1"/>
    <col min="6920" max="6920" width="9" style="305"/>
    <col min="6921" max="6922" width="11.125" style="305" bestFit="1" customWidth="1"/>
    <col min="6923" max="6923" width="15" style="305" bestFit="1" customWidth="1"/>
    <col min="6924" max="7168" width="9" style="305"/>
    <col min="7169" max="7169" width="2" style="305" customWidth="1"/>
    <col min="7170" max="7170" width="9" style="305"/>
    <col min="7171" max="7171" width="13" style="305" bestFit="1" customWidth="1"/>
    <col min="7172" max="7172" width="19.875" style="305" bestFit="1" customWidth="1"/>
    <col min="7173" max="7173" width="13.625" style="305" customWidth="1"/>
    <col min="7174" max="7174" width="11.5" style="305" customWidth="1"/>
    <col min="7175" max="7175" width="13" style="305" bestFit="1" customWidth="1"/>
    <col min="7176" max="7176" width="9" style="305"/>
    <col min="7177" max="7178" width="11.125" style="305" bestFit="1" customWidth="1"/>
    <col min="7179" max="7179" width="15" style="305" bestFit="1" customWidth="1"/>
    <col min="7180" max="7424" width="9" style="305"/>
    <col min="7425" max="7425" width="2" style="305" customWidth="1"/>
    <col min="7426" max="7426" width="9" style="305"/>
    <col min="7427" max="7427" width="13" style="305" bestFit="1" customWidth="1"/>
    <col min="7428" max="7428" width="19.875" style="305" bestFit="1" customWidth="1"/>
    <col min="7429" max="7429" width="13.625" style="305" customWidth="1"/>
    <col min="7430" max="7430" width="11.5" style="305" customWidth="1"/>
    <col min="7431" max="7431" width="13" style="305" bestFit="1" customWidth="1"/>
    <col min="7432" max="7432" width="9" style="305"/>
    <col min="7433" max="7434" width="11.125" style="305" bestFit="1" customWidth="1"/>
    <col min="7435" max="7435" width="15" style="305" bestFit="1" customWidth="1"/>
    <col min="7436" max="7680" width="9" style="305"/>
    <col min="7681" max="7681" width="2" style="305" customWidth="1"/>
    <col min="7682" max="7682" width="9" style="305"/>
    <col min="7683" max="7683" width="13" style="305" bestFit="1" customWidth="1"/>
    <col min="7684" max="7684" width="19.875" style="305" bestFit="1" customWidth="1"/>
    <col min="7685" max="7685" width="13.625" style="305" customWidth="1"/>
    <col min="7686" max="7686" width="11.5" style="305" customWidth="1"/>
    <col min="7687" max="7687" width="13" style="305" bestFit="1" customWidth="1"/>
    <col min="7688" max="7688" width="9" style="305"/>
    <col min="7689" max="7690" width="11.125" style="305" bestFit="1" customWidth="1"/>
    <col min="7691" max="7691" width="15" style="305" bestFit="1" customWidth="1"/>
    <col min="7692" max="7936" width="9" style="305"/>
    <col min="7937" max="7937" width="2" style="305" customWidth="1"/>
    <col min="7938" max="7938" width="9" style="305"/>
    <col min="7939" max="7939" width="13" style="305" bestFit="1" customWidth="1"/>
    <col min="7940" max="7940" width="19.875" style="305" bestFit="1" customWidth="1"/>
    <col min="7941" max="7941" width="13.625" style="305" customWidth="1"/>
    <col min="7942" max="7942" width="11.5" style="305" customWidth="1"/>
    <col min="7943" max="7943" width="13" style="305" bestFit="1" customWidth="1"/>
    <col min="7944" max="7944" width="9" style="305"/>
    <col min="7945" max="7946" width="11.125" style="305" bestFit="1" customWidth="1"/>
    <col min="7947" max="7947" width="15" style="305" bestFit="1" customWidth="1"/>
    <col min="7948" max="8192" width="9" style="305"/>
    <col min="8193" max="8193" width="2" style="305" customWidth="1"/>
    <col min="8194" max="8194" width="9" style="305"/>
    <col min="8195" max="8195" width="13" style="305" bestFit="1" customWidth="1"/>
    <col min="8196" max="8196" width="19.875" style="305" bestFit="1" customWidth="1"/>
    <col min="8197" max="8197" width="13.625" style="305" customWidth="1"/>
    <col min="8198" max="8198" width="11.5" style="305" customWidth="1"/>
    <col min="8199" max="8199" width="13" style="305" bestFit="1" customWidth="1"/>
    <col min="8200" max="8200" width="9" style="305"/>
    <col min="8201" max="8202" width="11.125" style="305" bestFit="1" customWidth="1"/>
    <col min="8203" max="8203" width="15" style="305" bestFit="1" customWidth="1"/>
    <col min="8204" max="8448" width="9" style="305"/>
    <col min="8449" max="8449" width="2" style="305" customWidth="1"/>
    <col min="8450" max="8450" width="9" style="305"/>
    <col min="8451" max="8451" width="13" style="305" bestFit="1" customWidth="1"/>
    <col min="8452" max="8452" width="19.875" style="305" bestFit="1" customWidth="1"/>
    <col min="8453" max="8453" width="13.625" style="305" customWidth="1"/>
    <col min="8454" max="8454" width="11.5" style="305" customWidth="1"/>
    <col min="8455" max="8455" width="13" style="305" bestFit="1" customWidth="1"/>
    <col min="8456" max="8456" width="9" style="305"/>
    <col min="8457" max="8458" width="11.125" style="305" bestFit="1" customWidth="1"/>
    <col min="8459" max="8459" width="15" style="305" bestFit="1" customWidth="1"/>
    <col min="8460" max="8704" width="9" style="305"/>
    <col min="8705" max="8705" width="2" style="305" customWidth="1"/>
    <col min="8706" max="8706" width="9" style="305"/>
    <col min="8707" max="8707" width="13" style="305" bestFit="1" customWidth="1"/>
    <col min="8708" max="8708" width="19.875" style="305" bestFit="1" customWidth="1"/>
    <col min="8709" max="8709" width="13.625" style="305" customWidth="1"/>
    <col min="8710" max="8710" width="11.5" style="305" customWidth="1"/>
    <col min="8711" max="8711" width="13" style="305" bestFit="1" customWidth="1"/>
    <col min="8712" max="8712" width="9" style="305"/>
    <col min="8713" max="8714" width="11.125" style="305" bestFit="1" customWidth="1"/>
    <col min="8715" max="8715" width="15" style="305" bestFit="1" customWidth="1"/>
    <col min="8716" max="8960" width="9" style="305"/>
    <col min="8961" max="8961" width="2" style="305" customWidth="1"/>
    <col min="8962" max="8962" width="9" style="305"/>
    <col min="8963" max="8963" width="13" style="305" bestFit="1" customWidth="1"/>
    <col min="8964" max="8964" width="19.875" style="305" bestFit="1" customWidth="1"/>
    <col min="8965" max="8965" width="13.625" style="305" customWidth="1"/>
    <col min="8966" max="8966" width="11.5" style="305" customWidth="1"/>
    <col min="8967" max="8967" width="13" style="305" bestFit="1" customWidth="1"/>
    <col min="8968" max="8968" width="9" style="305"/>
    <col min="8969" max="8970" width="11.125" style="305" bestFit="1" customWidth="1"/>
    <col min="8971" max="8971" width="15" style="305" bestFit="1" customWidth="1"/>
    <col min="8972" max="9216" width="9" style="305"/>
    <col min="9217" max="9217" width="2" style="305" customWidth="1"/>
    <col min="9218" max="9218" width="9" style="305"/>
    <col min="9219" max="9219" width="13" style="305" bestFit="1" customWidth="1"/>
    <col min="9220" max="9220" width="19.875" style="305" bestFit="1" customWidth="1"/>
    <col min="9221" max="9221" width="13.625" style="305" customWidth="1"/>
    <col min="9222" max="9222" width="11.5" style="305" customWidth="1"/>
    <col min="9223" max="9223" width="13" style="305" bestFit="1" customWidth="1"/>
    <col min="9224" max="9224" width="9" style="305"/>
    <col min="9225" max="9226" width="11.125" style="305" bestFit="1" customWidth="1"/>
    <col min="9227" max="9227" width="15" style="305" bestFit="1" customWidth="1"/>
    <col min="9228" max="9472" width="9" style="305"/>
    <col min="9473" max="9473" width="2" style="305" customWidth="1"/>
    <col min="9474" max="9474" width="9" style="305"/>
    <col min="9475" max="9475" width="13" style="305" bestFit="1" customWidth="1"/>
    <col min="9476" max="9476" width="19.875" style="305" bestFit="1" customWidth="1"/>
    <col min="9477" max="9477" width="13.625" style="305" customWidth="1"/>
    <col min="9478" max="9478" width="11.5" style="305" customWidth="1"/>
    <col min="9479" max="9479" width="13" style="305" bestFit="1" customWidth="1"/>
    <col min="9480" max="9480" width="9" style="305"/>
    <col min="9481" max="9482" width="11.125" style="305" bestFit="1" customWidth="1"/>
    <col min="9483" max="9483" width="15" style="305" bestFit="1" customWidth="1"/>
    <col min="9484" max="9728" width="9" style="305"/>
    <col min="9729" max="9729" width="2" style="305" customWidth="1"/>
    <col min="9730" max="9730" width="9" style="305"/>
    <col min="9731" max="9731" width="13" style="305" bestFit="1" customWidth="1"/>
    <col min="9732" max="9732" width="19.875" style="305" bestFit="1" customWidth="1"/>
    <col min="9733" max="9733" width="13.625" style="305" customWidth="1"/>
    <col min="9734" max="9734" width="11.5" style="305" customWidth="1"/>
    <col min="9735" max="9735" width="13" style="305" bestFit="1" customWidth="1"/>
    <col min="9736" max="9736" width="9" style="305"/>
    <col min="9737" max="9738" width="11.125" style="305" bestFit="1" customWidth="1"/>
    <col min="9739" max="9739" width="15" style="305" bestFit="1" customWidth="1"/>
    <col min="9740" max="9984" width="9" style="305"/>
    <col min="9985" max="9985" width="2" style="305" customWidth="1"/>
    <col min="9986" max="9986" width="9" style="305"/>
    <col min="9987" max="9987" width="13" style="305" bestFit="1" customWidth="1"/>
    <col min="9988" max="9988" width="19.875" style="305" bestFit="1" customWidth="1"/>
    <col min="9989" max="9989" width="13.625" style="305" customWidth="1"/>
    <col min="9990" max="9990" width="11.5" style="305" customWidth="1"/>
    <col min="9991" max="9991" width="13" style="305" bestFit="1" customWidth="1"/>
    <col min="9992" max="9992" width="9" style="305"/>
    <col min="9993" max="9994" width="11.125" style="305" bestFit="1" customWidth="1"/>
    <col min="9995" max="9995" width="15" style="305" bestFit="1" customWidth="1"/>
    <col min="9996" max="10240" width="9" style="305"/>
    <col min="10241" max="10241" width="2" style="305" customWidth="1"/>
    <col min="10242" max="10242" width="9" style="305"/>
    <col min="10243" max="10243" width="13" style="305" bestFit="1" customWidth="1"/>
    <col min="10244" max="10244" width="19.875" style="305" bestFit="1" customWidth="1"/>
    <col min="10245" max="10245" width="13.625" style="305" customWidth="1"/>
    <col min="10246" max="10246" width="11.5" style="305" customWidth="1"/>
    <col min="10247" max="10247" width="13" style="305" bestFit="1" customWidth="1"/>
    <col min="10248" max="10248" width="9" style="305"/>
    <col min="10249" max="10250" width="11.125" style="305" bestFit="1" customWidth="1"/>
    <col min="10251" max="10251" width="15" style="305" bestFit="1" customWidth="1"/>
    <col min="10252" max="10496" width="9" style="305"/>
    <col min="10497" max="10497" width="2" style="305" customWidth="1"/>
    <col min="10498" max="10498" width="9" style="305"/>
    <col min="10499" max="10499" width="13" style="305" bestFit="1" customWidth="1"/>
    <col min="10500" max="10500" width="19.875" style="305" bestFit="1" customWidth="1"/>
    <col min="10501" max="10501" width="13.625" style="305" customWidth="1"/>
    <col min="10502" max="10502" width="11.5" style="305" customWidth="1"/>
    <col min="10503" max="10503" width="13" style="305" bestFit="1" customWidth="1"/>
    <col min="10504" max="10504" width="9" style="305"/>
    <col min="10505" max="10506" width="11.125" style="305" bestFit="1" customWidth="1"/>
    <col min="10507" max="10507" width="15" style="305" bestFit="1" customWidth="1"/>
    <col min="10508" max="10752" width="9" style="305"/>
    <col min="10753" max="10753" width="2" style="305" customWidth="1"/>
    <col min="10754" max="10754" width="9" style="305"/>
    <col min="10755" max="10755" width="13" style="305" bestFit="1" customWidth="1"/>
    <col min="10756" max="10756" width="19.875" style="305" bestFit="1" customWidth="1"/>
    <col min="10757" max="10757" width="13.625" style="305" customWidth="1"/>
    <col min="10758" max="10758" width="11.5" style="305" customWidth="1"/>
    <col min="10759" max="10759" width="13" style="305" bestFit="1" customWidth="1"/>
    <col min="10760" max="10760" width="9" style="305"/>
    <col min="10761" max="10762" width="11.125" style="305" bestFit="1" customWidth="1"/>
    <col min="10763" max="10763" width="15" style="305" bestFit="1" customWidth="1"/>
    <col min="10764" max="11008" width="9" style="305"/>
    <col min="11009" max="11009" width="2" style="305" customWidth="1"/>
    <col min="11010" max="11010" width="9" style="305"/>
    <col min="11011" max="11011" width="13" style="305" bestFit="1" customWidth="1"/>
    <col min="11012" max="11012" width="19.875" style="305" bestFit="1" customWidth="1"/>
    <col min="11013" max="11013" width="13.625" style="305" customWidth="1"/>
    <col min="11014" max="11014" width="11.5" style="305" customWidth="1"/>
    <col min="11015" max="11015" width="13" style="305" bestFit="1" customWidth="1"/>
    <col min="11016" max="11016" width="9" style="305"/>
    <col min="11017" max="11018" width="11.125" style="305" bestFit="1" customWidth="1"/>
    <col min="11019" max="11019" width="15" style="305" bestFit="1" customWidth="1"/>
    <col min="11020" max="11264" width="9" style="305"/>
    <col min="11265" max="11265" width="2" style="305" customWidth="1"/>
    <col min="11266" max="11266" width="9" style="305"/>
    <col min="11267" max="11267" width="13" style="305" bestFit="1" customWidth="1"/>
    <col min="11268" max="11268" width="19.875" style="305" bestFit="1" customWidth="1"/>
    <col min="11269" max="11269" width="13.625" style="305" customWidth="1"/>
    <col min="11270" max="11270" width="11.5" style="305" customWidth="1"/>
    <col min="11271" max="11271" width="13" style="305" bestFit="1" customWidth="1"/>
    <col min="11272" max="11272" width="9" style="305"/>
    <col min="11273" max="11274" width="11.125" style="305" bestFit="1" customWidth="1"/>
    <col min="11275" max="11275" width="15" style="305" bestFit="1" customWidth="1"/>
    <col min="11276" max="11520" width="9" style="305"/>
    <col min="11521" max="11521" width="2" style="305" customWidth="1"/>
    <col min="11522" max="11522" width="9" style="305"/>
    <col min="11523" max="11523" width="13" style="305" bestFit="1" customWidth="1"/>
    <col min="11524" max="11524" width="19.875" style="305" bestFit="1" customWidth="1"/>
    <col min="11525" max="11525" width="13.625" style="305" customWidth="1"/>
    <col min="11526" max="11526" width="11.5" style="305" customWidth="1"/>
    <col min="11527" max="11527" width="13" style="305" bestFit="1" customWidth="1"/>
    <col min="11528" max="11528" width="9" style="305"/>
    <col min="11529" max="11530" width="11.125" style="305" bestFit="1" customWidth="1"/>
    <col min="11531" max="11531" width="15" style="305" bestFit="1" customWidth="1"/>
    <col min="11532" max="11776" width="9" style="305"/>
    <col min="11777" max="11777" width="2" style="305" customWidth="1"/>
    <col min="11778" max="11778" width="9" style="305"/>
    <col min="11779" max="11779" width="13" style="305" bestFit="1" customWidth="1"/>
    <col min="11780" max="11780" width="19.875" style="305" bestFit="1" customWidth="1"/>
    <col min="11781" max="11781" width="13.625" style="305" customWidth="1"/>
    <col min="11782" max="11782" width="11.5" style="305" customWidth="1"/>
    <col min="11783" max="11783" width="13" style="305" bestFit="1" customWidth="1"/>
    <col min="11784" max="11784" width="9" style="305"/>
    <col min="11785" max="11786" width="11.125" style="305" bestFit="1" customWidth="1"/>
    <col min="11787" max="11787" width="15" style="305" bestFit="1" customWidth="1"/>
    <col min="11788" max="12032" width="9" style="305"/>
    <col min="12033" max="12033" width="2" style="305" customWidth="1"/>
    <col min="12034" max="12034" width="9" style="305"/>
    <col min="12035" max="12035" width="13" style="305" bestFit="1" customWidth="1"/>
    <col min="12036" max="12036" width="19.875" style="305" bestFit="1" customWidth="1"/>
    <col min="12037" max="12037" width="13.625" style="305" customWidth="1"/>
    <col min="12038" max="12038" width="11.5" style="305" customWidth="1"/>
    <col min="12039" max="12039" width="13" style="305" bestFit="1" customWidth="1"/>
    <col min="12040" max="12040" width="9" style="305"/>
    <col min="12041" max="12042" width="11.125" style="305" bestFit="1" customWidth="1"/>
    <col min="12043" max="12043" width="15" style="305" bestFit="1" customWidth="1"/>
    <col min="12044" max="12288" width="9" style="305"/>
    <col min="12289" max="12289" width="2" style="305" customWidth="1"/>
    <col min="12290" max="12290" width="9" style="305"/>
    <col min="12291" max="12291" width="13" style="305" bestFit="1" customWidth="1"/>
    <col min="12292" max="12292" width="19.875" style="305" bestFit="1" customWidth="1"/>
    <col min="12293" max="12293" width="13.625" style="305" customWidth="1"/>
    <col min="12294" max="12294" width="11.5" style="305" customWidth="1"/>
    <col min="12295" max="12295" width="13" style="305" bestFit="1" customWidth="1"/>
    <col min="12296" max="12296" width="9" style="305"/>
    <col min="12297" max="12298" width="11.125" style="305" bestFit="1" customWidth="1"/>
    <col min="12299" max="12299" width="15" style="305" bestFit="1" customWidth="1"/>
    <col min="12300" max="12544" width="9" style="305"/>
    <col min="12545" max="12545" width="2" style="305" customWidth="1"/>
    <col min="12546" max="12546" width="9" style="305"/>
    <col min="12547" max="12547" width="13" style="305" bestFit="1" customWidth="1"/>
    <col min="12548" max="12548" width="19.875" style="305" bestFit="1" customWidth="1"/>
    <col min="12549" max="12549" width="13.625" style="305" customWidth="1"/>
    <col min="12550" max="12550" width="11.5" style="305" customWidth="1"/>
    <col min="12551" max="12551" width="13" style="305" bestFit="1" customWidth="1"/>
    <col min="12552" max="12552" width="9" style="305"/>
    <col min="12553" max="12554" width="11.125" style="305" bestFit="1" customWidth="1"/>
    <col min="12555" max="12555" width="15" style="305" bestFit="1" customWidth="1"/>
    <col min="12556" max="12800" width="9" style="305"/>
    <col min="12801" max="12801" width="2" style="305" customWidth="1"/>
    <col min="12802" max="12802" width="9" style="305"/>
    <col min="12803" max="12803" width="13" style="305" bestFit="1" customWidth="1"/>
    <col min="12804" max="12804" width="19.875" style="305" bestFit="1" customWidth="1"/>
    <col min="12805" max="12805" width="13.625" style="305" customWidth="1"/>
    <col min="12806" max="12806" width="11.5" style="305" customWidth="1"/>
    <col min="12807" max="12807" width="13" style="305" bestFit="1" customWidth="1"/>
    <col min="12808" max="12808" width="9" style="305"/>
    <col min="12809" max="12810" width="11.125" style="305" bestFit="1" customWidth="1"/>
    <col min="12811" max="12811" width="15" style="305" bestFit="1" customWidth="1"/>
    <col min="12812" max="13056" width="9" style="305"/>
    <col min="13057" max="13057" width="2" style="305" customWidth="1"/>
    <col min="13058" max="13058" width="9" style="305"/>
    <col min="13059" max="13059" width="13" style="305" bestFit="1" customWidth="1"/>
    <col min="13060" max="13060" width="19.875" style="305" bestFit="1" customWidth="1"/>
    <col min="13061" max="13061" width="13.625" style="305" customWidth="1"/>
    <col min="13062" max="13062" width="11.5" style="305" customWidth="1"/>
    <col min="13063" max="13063" width="13" style="305" bestFit="1" customWidth="1"/>
    <col min="13064" max="13064" width="9" style="305"/>
    <col min="13065" max="13066" width="11.125" style="305" bestFit="1" customWidth="1"/>
    <col min="13067" max="13067" width="15" style="305" bestFit="1" customWidth="1"/>
    <col min="13068" max="13312" width="9" style="305"/>
    <col min="13313" max="13313" width="2" style="305" customWidth="1"/>
    <col min="13314" max="13314" width="9" style="305"/>
    <col min="13315" max="13315" width="13" style="305" bestFit="1" customWidth="1"/>
    <col min="13316" max="13316" width="19.875" style="305" bestFit="1" customWidth="1"/>
    <col min="13317" max="13317" width="13.625" style="305" customWidth="1"/>
    <col min="13318" max="13318" width="11.5" style="305" customWidth="1"/>
    <col min="13319" max="13319" width="13" style="305" bestFit="1" customWidth="1"/>
    <col min="13320" max="13320" width="9" style="305"/>
    <col min="13321" max="13322" width="11.125" style="305" bestFit="1" customWidth="1"/>
    <col min="13323" max="13323" width="15" style="305" bestFit="1" customWidth="1"/>
    <col min="13324" max="13568" width="9" style="305"/>
    <col min="13569" max="13569" width="2" style="305" customWidth="1"/>
    <col min="13570" max="13570" width="9" style="305"/>
    <col min="13571" max="13571" width="13" style="305" bestFit="1" customWidth="1"/>
    <col min="13572" max="13572" width="19.875" style="305" bestFit="1" customWidth="1"/>
    <col min="13573" max="13573" width="13.625" style="305" customWidth="1"/>
    <col min="13574" max="13574" width="11.5" style="305" customWidth="1"/>
    <col min="13575" max="13575" width="13" style="305" bestFit="1" customWidth="1"/>
    <col min="13576" max="13576" width="9" style="305"/>
    <col min="13577" max="13578" width="11.125" style="305" bestFit="1" customWidth="1"/>
    <col min="13579" max="13579" width="15" style="305" bestFit="1" customWidth="1"/>
    <col min="13580" max="13824" width="9" style="305"/>
    <col min="13825" max="13825" width="2" style="305" customWidth="1"/>
    <col min="13826" max="13826" width="9" style="305"/>
    <col min="13827" max="13827" width="13" style="305" bestFit="1" customWidth="1"/>
    <col min="13828" max="13828" width="19.875" style="305" bestFit="1" customWidth="1"/>
    <col min="13829" max="13829" width="13.625" style="305" customWidth="1"/>
    <col min="13830" max="13830" width="11.5" style="305" customWidth="1"/>
    <col min="13831" max="13831" width="13" style="305" bestFit="1" customWidth="1"/>
    <col min="13832" max="13832" width="9" style="305"/>
    <col min="13833" max="13834" width="11.125" style="305" bestFit="1" customWidth="1"/>
    <col min="13835" max="13835" width="15" style="305" bestFit="1" customWidth="1"/>
    <col min="13836" max="14080" width="9" style="305"/>
    <col min="14081" max="14081" width="2" style="305" customWidth="1"/>
    <col min="14082" max="14082" width="9" style="305"/>
    <col min="14083" max="14083" width="13" style="305" bestFit="1" customWidth="1"/>
    <col min="14084" max="14084" width="19.875" style="305" bestFit="1" customWidth="1"/>
    <col min="14085" max="14085" width="13.625" style="305" customWidth="1"/>
    <col min="14086" max="14086" width="11.5" style="305" customWidth="1"/>
    <col min="14087" max="14087" width="13" style="305" bestFit="1" customWidth="1"/>
    <col min="14088" max="14088" width="9" style="305"/>
    <col min="14089" max="14090" width="11.125" style="305" bestFit="1" customWidth="1"/>
    <col min="14091" max="14091" width="15" style="305" bestFit="1" customWidth="1"/>
    <col min="14092" max="14336" width="9" style="305"/>
    <col min="14337" max="14337" width="2" style="305" customWidth="1"/>
    <col min="14338" max="14338" width="9" style="305"/>
    <col min="14339" max="14339" width="13" style="305" bestFit="1" customWidth="1"/>
    <col min="14340" max="14340" width="19.875" style="305" bestFit="1" customWidth="1"/>
    <col min="14341" max="14341" width="13.625" style="305" customWidth="1"/>
    <col min="14342" max="14342" width="11.5" style="305" customWidth="1"/>
    <col min="14343" max="14343" width="13" style="305" bestFit="1" customWidth="1"/>
    <col min="14344" max="14344" width="9" style="305"/>
    <col min="14345" max="14346" width="11.125" style="305" bestFit="1" customWidth="1"/>
    <col min="14347" max="14347" width="15" style="305" bestFit="1" customWidth="1"/>
    <col min="14348" max="14592" width="9" style="305"/>
    <col min="14593" max="14593" width="2" style="305" customWidth="1"/>
    <col min="14594" max="14594" width="9" style="305"/>
    <col min="14595" max="14595" width="13" style="305" bestFit="1" customWidth="1"/>
    <col min="14596" max="14596" width="19.875" style="305" bestFit="1" customWidth="1"/>
    <col min="14597" max="14597" width="13.625" style="305" customWidth="1"/>
    <col min="14598" max="14598" width="11.5" style="305" customWidth="1"/>
    <col min="14599" max="14599" width="13" style="305" bestFit="1" customWidth="1"/>
    <col min="14600" max="14600" width="9" style="305"/>
    <col min="14601" max="14602" width="11.125" style="305" bestFit="1" customWidth="1"/>
    <col min="14603" max="14603" width="15" style="305" bestFit="1" customWidth="1"/>
    <col min="14604" max="14848" width="9" style="305"/>
    <col min="14849" max="14849" width="2" style="305" customWidth="1"/>
    <col min="14850" max="14850" width="9" style="305"/>
    <col min="14851" max="14851" width="13" style="305" bestFit="1" customWidth="1"/>
    <col min="14852" max="14852" width="19.875" style="305" bestFit="1" customWidth="1"/>
    <col min="14853" max="14853" width="13.625" style="305" customWidth="1"/>
    <col min="14854" max="14854" width="11.5" style="305" customWidth="1"/>
    <col min="14855" max="14855" width="13" style="305" bestFit="1" customWidth="1"/>
    <col min="14856" max="14856" width="9" style="305"/>
    <col min="14857" max="14858" width="11.125" style="305" bestFit="1" customWidth="1"/>
    <col min="14859" max="14859" width="15" style="305" bestFit="1" customWidth="1"/>
    <col min="14860" max="15104" width="9" style="305"/>
    <col min="15105" max="15105" width="2" style="305" customWidth="1"/>
    <col min="15106" max="15106" width="9" style="305"/>
    <col min="15107" max="15107" width="13" style="305" bestFit="1" customWidth="1"/>
    <col min="15108" max="15108" width="19.875" style="305" bestFit="1" customWidth="1"/>
    <col min="15109" max="15109" width="13.625" style="305" customWidth="1"/>
    <col min="15110" max="15110" width="11.5" style="305" customWidth="1"/>
    <col min="15111" max="15111" width="13" style="305" bestFit="1" customWidth="1"/>
    <col min="15112" max="15112" width="9" style="305"/>
    <col min="15113" max="15114" width="11.125" style="305" bestFit="1" customWidth="1"/>
    <col min="15115" max="15115" width="15" style="305" bestFit="1" customWidth="1"/>
    <col min="15116" max="15360" width="9" style="305"/>
    <col min="15361" max="15361" width="2" style="305" customWidth="1"/>
    <col min="15362" max="15362" width="9" style="305"/>
    <col min="15363" max="15363" width="13" style="305" bestFit="1" customWidth="1"/>
    <col min="15364" max="15364" width="19.875" style="305" bestFit="1" customWidth="1"/>
    <col min="15365" max="15365" width="13.625" style="305" customWidth="1"/>
    <col min="15366" max="15366" width="11.5" style="305" customWidth="1"/>
    <col min="15367" max="15367" width="13" style="305" bestFit="1" customWidth="1"/>
    <col min="15368" max="15368" width="9" style="305"/>
    <col min="15369" max="15370" width="11.125" style="305" bestFit="1" customWidth="1"/>
    <col min="15371" max="15371" width="15" style="305" bestFit="1" customWidth="1"/>
    <col min="15372" max="15616" width="9" style="305"/>
    <col min="15617" max="15617" width="2" style="305" customWidth="1"/>
    <col min="15618" max="15618" width="9" style="305"/>
    <col min="15619" max="15619" width="13" style="305" bestFit="1" customWidth="1"/>
    <col min="15620" max="15620" width="19.875" style="305" bestFit="1" customWidth="1"/>
    <col min="15621" max="15621" width="13.625" style="305" customWidth="1"/>
    <col min="15622" max="15622" width="11.5" style="305" customWidth="1"/>
    <col min="15623" max="15623" width="13" style="305" bestFit="1" customWidth="1"/>
    <col min="15624" max="15624" width="9" style="305"/>
    <col min="15625" max="15626" width="11.125" style="305" bestFit="1" customWidth="1"/>
    <col min="15627" max="15627" width="15" style="305" bestFit="1" customWidth="1"/>
    <col min="15628" max="15872" width="9" style="305"/>
    <col min="15873" max="15873" width="2" style="305" customWidth="1"/>
    <col min="15874" max="15874" width="9" style="305"/>
    <col min="15875" max="15875" width="13" style="305" bestFit="1" customWidth="1"/>
    <col min="15876" max="15876" width="19.875" style="305" bestFit="1" customWidth="1"/>
    <col min="15877" max="15877" width="13.625" style="305" customWidth="1"/>
    <col min="15878" max="15878" width="11.5" style="305" customWidth="1"/>
    <col min="15879" max="15879" width="13" style="305" bestFit="1" customWidth="1"/>
    <col min="15880" max="15880" width="9" style="305"/>
    <col min="15881" max="15882" width="11.125" style="305" bestFit="1" customWidth="1"/>
    <col min="15883" max="15883" width="15" style="305" bestFit="1" customWidth="1"/>
    <col min="15884" max="16128" width="9" style="305"/>
    <col min="16129" max="16129" width="2" style="305" customWidth="1"/>
    <col min="16130" max="16130" width="9" style="305"/>
    <col min="16131" max="16131" width="13" style="305" bestFit="1" customWidth="1"/>
    <col min="16132" max="16132" width="19.875" style="305" bestFit="1" customWidth="1"/>
    <col min="16133" max="16133" width="13.625" style="305" customWidth="1"/>
    <col min="16134" max="16134" width="11.5" style="305" customWidth="1"/>
    <col min="16135" max="16135" width="13" style="305" bestFit="1" customWidth="1"/>
    <col min="16136" max="16136" width="9" style="305"/>
    <col min="16137" max="16138" width="11.125" style="305" bestFit="1" customWidth="1"/>
    <col min="16139" max="16139" width="15" style="305" bestFit="1" customWidth="1"/>
    <col min="16140" max="16384" width="9" style="305"/>
  </cols>
  <sheetData>
    <row r="2" spans="2:6">
      <c r="B2" s="506" t="s">
        <v>1744</v>
      </c>
      <c r="C2" s="506"/>
      <c r="D2" s="506"/>
      <c r="E2" s="506"/>
      <c r="F2" s="506"/>
    </row>
    <row r="3" spans="2:6">
      <c r="B3" s="506"/>
      <c r="C3" s="506"/>
      <c r="D3" s="506"/>
      <c r="E3" s="506"/>
      <c r="F3" s="506"/>
    </row>
    <row r="4" spans="2:6">
      <c r="B4" s="630" t="s">
        <v>55</v>
      </c>
      <c r="C4" s="630" t="s">
        <v>52</v>
      </c>
      <c r="D4" s="630" t="s">
        <v>50</v>
      </c>
      <c r="E4" s="630" t="s">
        <v>1745</v>
      </c>
      <c r="F4" s="630" t="s">
        <v>1746</v>
      </c>
    </row>
    <row r="5" spans="2:6">
      <c r="B5" s="630" t="s">
        <v>1747</v>
      </c>
      <c r="C5" s="631">
        <v>42560</v>
      </c>
      <c r="D5" s="631">
        <f>C5*34560</f>
        <v>1470873600</v>
      </c>
      <c r="E5" s="634">
        <f>C5/$C$12</f>
        <v>0.32583564286698619</v>
      </c>
      <c r="F5" s="634">
        <f>D5/$D$12</f>
        <v>2.3189155378952064E-2</v>
      </c>
    </row>
    <row r="6" spans="2:6">
      <c r="B6" s="630" t="s">
        <v>1748</v>
      </c>
      <c r="C6" s="631">
        <v>17400</v>
      </c>
      <c r="D6" s="631">
        <f>C6*843700</f>
        <v>14680380000</v>
      </c>
      <c r="E6" s="634">
        <f t="shared" ref="E6:E12" si="0">C6/$C$12</f>
        <v>0.13321288030746145</v>
      </c>
      <c r="F6" s="634">
        <f t="shared" ref="F6:F12" si="1">D6/$D$12</f>
        <v>0.23144450538921923</v>
      </c>
    </row>
    <row r="7" spans="2:6">
      <c r="B7" s="630" t="s">
        <v>1749</v>
      </c>
      <c r="C7" s="631">
        <v>13868</v>
      </c>
      <c r="D7" s="631">
        <f>C7*889000</f>
        <v>12328652000</v>
      </c>
      <c r="E7" s="634">
        <f t="shared" si="0"/>
        <v>0.10617219678757905</v>
      </c>
      <c r="F7" s="634">
        <f t="shared" si="1"/>
        <v>0.19436818149501636</v>
      </c>
    </row>
    <row r="8" spans="2:6">
      <c r="B8" s="630" t="s">
        <v>1750</v>
      </c>
      <c r="C8" s="631">
        <v>19754</v>
      </c>
      <c r="D8" s="631">
        <f>C8*498000</f>
        <v>9837492000</v>
      </c>
      <c r="E8" s="634">
        <f t="shared" si="0"/>
        <v>0.1512348987122755</v>
      </c>
      <c r="F8" s="634">
        <f t="shared" si="1"/>
        <v>0.15509363314916924</v>
      </c>
    </row>
    <row r="9" spans="2:6">
      <c r="B9" s="630" t="s">
        <v>1751</v>
      </c>
      <c r="C9" s="631">
        <v>13540</v>
      </c>
      <c r="D9" s="631">
        <f>C9*254000</f>
        <v>3439160000</v>
      </c>
      <c r="E9" s="634">
        <f t="shared" si="0"/>
        <v>0.10366105743465678</v>
      </c>
      <c r="F9" s="634">
        <f t="shared" si="1"/>
        <v>5.4220305275094187E-2</v>
      </c>
    </row>
    <row r="10" spans="2:6">
      <c r="B10" s="630" t="s">
        <v>1752</v>
      </c>
      <c r="C10" s="631">
        <v>16500</v>
      </c>
      <c r="D10" s="631">
        <f>C10*234000</f>
        <v>3861000000</v>
      </c>
      <c r="E10" s="634">
        <f t="shared" si="0"/>
        <v>0.12632255891224792</v>
      </c>
      <c r="F10" s="634">
        <f t="shared" si="1"/>
        <v>6.0870851797281501E-2</v>
      </c>
    </row>
    <row r="11" spans="2:6">
      <c r="B11" s="630" t="s">
        <v>1753</v>
      </c>
      <c r="C11" s="631">
        <v>6996</v>
      </c>
      <c r="D11" s="631">
        <f>C11*2546000</f>
        <v>17811816000</v>
      </c>
      <c r="E11" s="634">
        <f t="shared" si="0"/>
        <v>5.356076497879312E-2</v>
      </c>
      <c r="F11" s="634">
        <f t="shared" si="1"/>
        <v>0.28081336751526742</v>
      </c>
    </row>
    <row r="12" spans="2:6">
      <c r="B12" s="630" t="s">
        <v>1743</v>
      </c>
      <c r="C12" s="633">
        <f>SUM(C5:C11)</f>
        <v>130618</v>
      </c>
      <c r="D12" s="631">
        <f>SUM(D5:D11)</f>
        <v>63429373600</v>
      </c>
      <c r="E12" s="634">
        <f t="shared" si="0"/>
        <v>1</v>
      </c>
      <c r="F12" s="634">
        <f t="shared" si="1"/>
        <v>1</v>
      </c>
    </row>
    <row r="13" spans="2:6">
      <c r="B13" s="506"/>
      <c r="C13" s="506"/>
      <c r="D13" s="506"/>
      <c r="E13" s="506"/>
      <c r="F13" s="506"/>
    </row>
    <row r="14" spans="2:6">
      <c r="B14" s="506"/>
      <c r="C14" s="506"/>
      <c r="D14" s="506"/>
      <c r="E14" s="506"/>
      <c r="F14" s="506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2:D10"/>
  <sheetViews>
    <sheetView workbookViewId="0">
      <selection activeCell="N39" sqref="N39"/>
    </sheetView>
  </sheetViews>
  <sheetFormatPr defaultRowHeight="13.5"/>
  <cols>
    <col min="1" max="1" width="3.125" style="635" customWidth="1"/>
    <col min="2" max="2" width="15.5" style="635" customWidth="1"/>
    <col min="3" max="3" width="11.125" style="635" bestFit="1" customWidth="1"/>
    <col min="4" max="256" width="9" style="635"/>
    <col min="257" max="257" width="3.125" style="635" customWidth="1"/>
    <col min="258" max="258" width="15.5" style="635" customWidth="1"/>
    <col min="259" max="259" width="11.125" style="635" bestFit="1" customWidth="1"/>
    <col min="260" max="512" width="9" style="635"/>
    <col min="513" max="513" width="3.125" style="635" customWidth="1"/>
    <col min="514" max="514" width="15.5" style="635" customWidth="1"/>
    <col min="515" max="515" width="11.125" style="635" bestFit="1" customWidth="1"/>
    <col min="516" max="768" width="9" style="635"/>
    <col min="769" max="769" width="3.125" style="635" customWidth="1"/>
    <col min="770" max="770" width="15.5" style="635" customWidth="1"/>
    <col min="771" max="771" width="11.125" style="635" bestFit="1" customWidth="1"/>
    <col min="772" max="1024" width="9" style="635"/>
    <col min="1025" max="1025" width="3.125" style="635" customWidth="1"/>
    <col min="1026" max="1026" width="15.5" style="635" customWidth="1"/>
    <col min="1027" max="1027" width="11.125" style="635" bestFit="1" customWidth="1"/>
    <col min="1028" max="1280" width="9" style="635"/>
    <col min="1281" max="1281" width="3.125" style="635" customWidth="1"/>
    <col min="1282" max="1282" width="15.5" style="635" customWidth="1"/>
    <col min="1283" max="1283" width="11.125" style="635" bestFit="1" customWidth="1"/>
    <col min="1284" max="1536" width="9" style="635"/>
    <col min="1537" max="1537" width="3.125" style="635" customWidth="1"/>
    <col min="1538" max="1538" width="15.5" style="635" customWidth="1"/>
    <col min="1539" max="1539" width="11.125" style="635" bestFit="1" customWidth="1"/>
    <col min="1540" max="1792" width="9" style="635"/>
    <col min="1793" max="1793" width="3.125" style="635" customWidth="1"/>
    <col min="1794" max="1794" width="15.5" style="635" customWidth="1"/>
    <col min="1795" max="1795" width="11.125" style="635" bestFit="1" customWidth="1"/>
    <col min="1796" max="2048" width="9" style="635"/>
    <col min="2049" max="2049" width="3.125" style="635" customWidth="1"/>
    <col min="2050" max="2050" width="15.5" style="635" customWidth="1"/>
    <col min="2051" max="2051" width="11.125" style="635" bestFit="1" customWidth="1"/>
    <col min="2052" max="2304" width="9" style="635"/>
    <col min="2305" max="2305" width="3.125" style="635" customWidth="1"/>
    <col min="2306" max="2306" width="15.5" style="635" customWidth="1"/>
    <col min="2307" max="2307" width="11.125" style="635" bestFit="1" customWidth="1"/>
    <col min="2308" max="2560" width="9" style="635"/>
    <col min="2561" max="2561" width="3.125" style="635" customWidth="1"/>
    <col min="2562" max="2562" width="15.5" style="635" customWidth="1"/>
    <col min="2563" max="2563" width="11.125" style="635" bestFit="1" customWidth="1"/>
    <col min="2564" max="2816" width="9" style="635"/>
    <col min="2817" max="2817" width="3.125" style="635" customWidth="1"/>
    <col min="2818" max="2818" width="15.5" style="635" customWidth="1"/>
    <col min="2819" max="2819" width="11.125" style="635" bestFit="1" customWidth="1"/>
    <col min="2820" max="3072" width="9" style="635"/>
    <col min="3073" max="3073" width="3.125" style="635" customWidth="1"/>
    <col min="3074" max="3074" width="15.5" style="635" customWidth="1"/>
    <col min="3075" max="3075" width="11.125" style="635" bestFit="1" customWidth="1"/>
    <col min="3076" max="3328" width="9" style="635"/>
    <col min="3329" max="3329" width="3.125" style="635" customWidth="1"/>
    <col min="3330" max="3330" width="15.5" style="635" customWidth="1"/>
    <col min="3331" max="3331" width="11.125" style="635" bestFit="1" customWidth="1"/>
    <col min="3332" max="3584" width="9" style="635"/>
    <col min="3585" max="3585" width="3.125" style="635" customWidth="1"/>
    <col min="3586" max="3586" width="15.5" style="635" customWidth="1"/>
    <col min="3587" max="3587" width="11.125" style="635" bestFit="1" customWidth="1"/>
    <col min="3588" max="3840" width="9" style="635"/>
    <col min="3841" max="3841" width="3.125" style="635" customWidth="1"/>
    <col min="3842" max="3842" width="15.5" style="635" customWidth="1"/>
    <col min="3843" max="3843" width="11.125" style="635" bestFit="1" customWidth="1"/>
    <col min="3844" max="4096" width="9" style="635"/>
    <col min="4097" max="4097" width="3.125" style="635" customWidth="1"/>
    <col min="4098" max="4098" width="15.5" style="635" customWidth="1"/>
    <col min="4099" max="4099" width="11.125" style="635" bestFit="1" customWidth="1"/>
    <col min="4100" max="4352" width="9" style="635"/>
    <col min="4353" max="4353" width="3.125" style="635" customWidth="1"/>
    <col min="4354" max="4354" width="15.5" style="635" customWidth="1"/>
    <col min="4355" max="4355" width="11.125" style="635" bestFit="1" customWidth="1"/>
    <col min="4356" max="4608" width="9" style="635"/>
    <col min="4609" max="4609" width="3.125" style="635" customWidth="1"/>
    <col min="4610" max="4610" width="15.5" style="635" customWidth="1"/>
    <col min="4611" max="4611" width="11.125" style="635" bestFit="1" customWidth="1"/>
    <col min="4612" max="4864" width="9" style="635"/>
    <col min="4865" max="4865" width="3.125" style="635" customWidth="1"/>
    <col min="4866" max="4866" width="15.5" style="635" customWidth="1"/>
    <col min="4867" max="4867" width="11.125" style="635" bestFit="1" customWidth="1"/>
    <col min="4868" max="5120" width="9" style="635"/>
    <col min="5121" max="5121" width="3.125" style="635" customWidth="1"/>
    <col min="5122" max="5122" width="15.5" style="635" customWidth="1"/>
    <col min="5123" max="5123" width="11.125" style="635" bestFit="1" customWidth="1"/>
    <col min="5124" max="5376" width="9" style="635"/>
    <col min="5377" max="5377" width="3.125" style="635" customWidth="1"/>
    <col min="5378" max="5378" width="15.5" style="635" customWidth="1"/>
    <col min="5379" max="5379" width="11.125" style="635" bestFit="1" customWidth="1"/>
    <col min="5380" max="5632" width="9" style="635"/>
    <col min="5633" max="5633" width="3.125" style="635" customWidth="1"/>
    <col min="5634" max="5634" width="15.5" style="635" customWidth="1"/>
    <col min="5635" max="5635" width="11.125" style="635" bestFit="1" customWidth="1"/>
    <col min="5636" max="5888" width="9" style="635"/>
    <col min="5889" max="5889" width="3.125" style="635" customWidth="1"/>
    <col min="5890" max="5890" width="15.5" style="635" customWidth="1"/>
    <col min="5891" max="5891" width="11.125" style="635" bestFit="1" customWidth="1"/>
    <col min="5892" max="6144" width="9" style="635"/>
    <col min="6145" max="6145" width="3.125" style="635" customWidth="1"/>
    <col min="6146" max="6146" width="15.5" style="635" customWidth="1"/>
    <col min="6147" max="6147" width="11.125" style="635" bestFit="1" customWidth="1"/>
    <col min="6148" max="6400" width="9" style="635"/>
    <col min="6401" max="6401" width="3.125" style="635" customWidth="1"/>
    <col min="6402" max="6402" width="15.5" style="635" customWidth="1"/>
    <col min="6403" max="6403" width="11.125" style="635" bestFit="1" customWidth="1"/>
    <col min="6404" max="6656" width="9" style="635"/>
    <col min="6657" max="6657" width="3.125" style="635" customWidth="1"/>
    <col min="6658" max="6658" width="15.5" style="635" customWidth="1"/>
    <col min="6659" max="6659" width="11.125" style="635" bestFit="1" customWidth="1"/>
    <col min="6660" max="6912" width="9" style="635"/>
    <col min="6913" max="6913" width="3.125" style="635" customWidth="1"/>
    <col min="6914" max="6914" width="15.5" style="635" customWidth="1"/>
    <col min="6915" max="6915" width="11.125" style="635" bestFit="1" customWidth="1"/>
    <col min="6916" max="7168" width="9" style="635"/>
    <col min="7169" max="7169" width="3.125" style="635" customWidth="1"/>
    <col min="7170" max="7170" width="15.5" style="635" customWidth="1"/>
    <col min="7171" max="7171" width="11.125" style="635" bestFit="1" customWidth="1"/>
    <col min="7172" max="7424" width="9" style="635"/>
    <col min="7425" max="7425" width="3.125" style="635" customWidth="1"/>
    <col min="7426" max="7426" width="15.5" style="635" customWidth="1"/>
    <col min="7427" max="7427" width="11.125" style="635" bestFit="1" customWidth="1"/>
    <col min="7428" max="7680" width="9" style="635"/>
    <col min="7681" max="7681" width="3.125" style="635" customWidth="1"/>
    <col min="7682" max="7682" width="15.5" style="635" customWidth="1"/>
    <col min="7683" max="7683" width="11.125" style="635" bestFit="1" customWidth="1"/>
    <col min="7684" max="7936" width="9" style="635"/>
    <col min="7937" max="7937" width="3.125" style="635" customWidth="1"/>
    <col min="7938" max="7938" width="15.5" style="635" customWidth="1"/>
    <col min="7939" max="7939" width="11.125" style="635" bestFit="1" customWidth="1"/>
    <col min="7940" max="8192" width="9" style="635"/>
    <col min="8193" max="8193" width="3.125" style="635" customWidth="1"/>
    <col min="8194" max="8194" width="15.5" style="635" customWidth="1"/>
    <col min="8195" max="8195" width="11.125" style="635" bestFit="1" customWidth="1"/>
    <col min="8196" max="8448" width="9" style="635"/>
    <col min="8449" max="8449" width="3.125" style="635" customWidth="1"/>
    <col min="8450" max="8450" width="15.5" style="635" customWidth="1"/>
    <col min="8451" max="8451" width="11.125" style="635" bestFit="1" customWidth="1"/>
    <col min="8452" max="8704" width="9" style="635"/>
    <col min="8705" max="8705" width="3.125" style="635" customWidth="1"/>
    <col min="8706" max="8706" width="15.5" style="635" customWidth="1"/>
    <col min="8707" max="8707" width="11.125" style="635" bestFit="1" customWidth="1"/>
    <col min="8708" max="8960" width="9" style="635"/>
    <col min="8961" max="8961" width="3.125" style="635" customWidth="1"/>
    <col min="8962" max="8962" width="15.5" style="635" customWidth="1"/>
    <col min="8963" max="8963" width="11.125" style="635" bestFit="1" customWidth="1"/>
    <col min="8964" max="9216" width="9" style="635"/>
    <col min="9217" max="9217" width="3.125" style="635" customWidth="1"/>
    <col min="9218" max="9218" width="15.5" style="635" customWidth="1"/>
    <col min="9219" max="9219" width="11.125" style="635" bestFit="1" customWidth="1"/>
    <col min="9220" max="9472" width="9" style="635"/>
    <col min="9473" max="9473" width="3.125" style="635" customWidth="1"/>
    <col min="9474" max="9474" width="15.5" style="635" customWidth="1"/>
    <col min="9475" max="9475" width="11.125" style="635" bestFit="1" customWidth="1"/>
    <col min="9476" max="9728" width="9" style="635"/>
    <col min="9729" max="9729" width="3.125" style="635" customWidth="1"/>
    <col min="9730" max="9730" width="15.5" style="635" customWidth="1"/>
    <col min="9731" max="9731" width="11.125" style="635" bestFit="1" customWidth="1"/>
    <col min="9732" max="9984" width="9" style="635"/>
    <col min="9985" max="9985" width="3.125" style="635" customWidth="1"/>
    <col min="9986" max="9986" width="15.5" style="635" customWidth="1"/>
    <col min="9987" max="9987" width="11.125" style="635" bestFit="1" customWidth="1"/>
    <col min="9988" max="10240" width="9" style="635"/>
    <col min="10241" max="10241" width="3.125" style="635" customWidth="1"/>
    <col min="10242" max="10242" width="15.5" style="635" customWidth="1"/>
    <col min="10243" max="10243" width="11.125" style="635" bestFit="1" customWidth="1"/>
    <col min="10244" max="10496" width="9" style="635"/>
    <col min="10497" max="10497" width="3.125" style="635" customWidth="1"/>
    <col min="10498" max="10498" width="15.5" style="635" customWidth="1"/>
    <col min="10499" max="10499" width="11.125" style="635" bestFit="1" customWidth="1"/>
    <col min="10500" max="10752" width="9" style="635"/>
    <col min="10753" max="10753" width="3.125" style="635" customWidth="1"/>
    <col min="10754" max="10754" width="15.5" style="635" customWidth="1"/>
    <col min="10755" max="10755" width="11.125" style="635" bestFit="1" customWidth="1"/>
    <col min="10756" max="11008" width="9" style="635"/>
    <col min="11009" max="11009" width="3.125" style="635" customWidth="1"/>
    <col min="11010" max="11010" width="15.5" style="635" customWidth="1"/>
    <col min="11011" max="11011" width="11.125" style="635" bestFit="1" customWidth="1"/>
    <col min="11012" max="11264" width="9" style="635"/>
    <col min="11265" max="11265" width="3.125" style="635" customWidth="1"/>
    <col min="11266" max="11266" width="15.5" style="635" customWidth="1"/>
    <col min="11267" max="11267" width="11.125" style="635" bestFit="1" customWidth="1"/>
    <col min="11268" max="11520" width="9" style="635"/>
    <col min="11521" max="11521" width="3.125" style="635" customWidth="1"/>
    <col min="11522" max="11522" width="15.5" style="635" customWidth="1"/>
    <col min="11523" max="11523" width="11.125" style="635" bestFit="1" customWidth="1"/>
    <col min="11524" max="11776" width="9" style="635"/>
    <col min="11777" max="11777" width="3.125" style="635" customWidth="1"/>
    <col min="11778" max="11778" width="15.5" style="635" customWidth="1"/>
    <col min="11779" max="11779" width="11.125" style="635" bestFit="1" customWidth="1"/>
    <col min="11780" max="12032" width="9" style="635"/>
    <col min="12033" max="12033" width="3.125" style="635" customWidth="1"/>
    <col min="12034" max="12034" width="15.5" style="635" customWidth="1"/>
    <col min="12035" max="12035" width="11.125" style="635" bestFit="1" customWidth="1"/>
    <col min="12036" max="12288" width="9" style="635"/>
    <col min="12289" max="12289" width="3.125" style="635" customWidth="1"/>
    <col min="12290" max="12290" width="15.5" style="635" customWidth="1"/>
    <col min="12291" max="12291" width="11.125" style="635" bestFit="1" customWidth="1"/>
    <col min="12292" max="12544" width="9" style="635"/>
    <col min="12545" max="12545" width="3.125" style="635" customWidth="1"/>
    <col min="12546" max="12546" width="15.5" style="635" customWidth="1"/>
    <col min="12547" max="12547" width="11.125" style="635" bestFit="1" customWidth="1"/>
    <col min="12548" max="12800" width="9" style="635"/>
    <col min="12801" max="12801" width="3.125" style="635" customWidth="1"/>
    <col min="12802" max="12802" width="15.5" style="635" customWidth="1"/>
    <col min="12803" max="12803" width="11.125" style="635" bestFit="1" customWidth="1"/>
    <col min="12804" max="13056" width="9" style="635"/>
    <col min="13057" max="13057" width="3.125" style="635" customWidth="1"/>
    <col min="13058" max="13058" width="15.5" style="635" customWidth="1"/>
    <col min="13059" max="13059" width="11.125" style="635" bestFit="1" customWidth="1"/>
    <col min="13060" max="13312" width="9" style="635"/>
    <col min="13313" max="13313" width="3.125" style="635" customWidth="1"/>
    <col min="13314" max="13314" width="15.5" style="635" customWidth="1"/>
    <col min="13315" max="13315" width="11.125" style="635" bestFit="1" customWidth="1"/>
    <col min="13316" max="13568" width="9" style="635"/>
    <col min="13569" max="13569" width="3.125" style="635" customWidth="1"/>
    <col min="13570" max="13570" width="15.5" style="635" customWidth="1"/>
    <col min="13571" max="13571" width="11.125" style="635" bestFit="1" customWidth="1"/>
    <col min="13572" max="13824" width="9" style="635"/>
    <col min="13825" max="13825" width="3.125" style="635" customWidth="1"/>
    <col min="13826" max="13826" width="15.5" style="635" customWidth="1"/>
    <col min="13827" max="13827" width="11.125" style="635" bestFit="1" customWidth="1"/>
    <col min="13828" max="14080" width="9" style="635"/>
    <col min="14081" max="14081" width="3.125" style="635" customWidth="1"/>
    <col min="14082" max="14082" width="15.5" style="635" customWidth="1"/>
    <col min="14083" max="14083" width="11.125" style="635" bestFit="1" customWidth="1"/>
    <col min="14084" max="14336" width="9" style="635"/>
    <col min="14337" max="14337" width="3.125" style="635" customWidth="1"/>
    <col min="14338" max="14338" width="15.5" style="635" customWidth="1"/>
    <col min="14339" max="14339" width="11.125" style="635" bestFit="1" customWidth="1"/>
    <col min="14340" max="14592" width="9" style="635"/>
    <col min="14593" max="14593" width="3.125" style="635" customWidth="1"/>
    <col min="14594" max="14594" width="15.5" style="635" customWidth="1"/>
    <col min="14595" max="14595" width="11.125" style="635" bestFit="1" customWidth="1"/>
    <col min="14596" max="14848" width="9" style="635"/>
    <col min="14849" max="14849" width="3.125" style="635" customWidth="1"/>
    <col min="14850" max="14850" width="15.5" style="635" customWidth="1"/>
    <col min="14851" max="14851" width="11.125" style="635" bestFit="1" customWidth="1"/>
    <col min="14852" max="15104" width="9" style="635"/>
    <col min="15105" max="15105" width="3.125" style="635" customWidth="1"/>
    <col min="15106" max="15106" width="15.5" style="635" customWidth="1"/>
    <col min="15107" max="15107" width="11.125" style="635" bestFit="1" customWidth="1"/>
    <col min="15108" max="15360" width="9" style="635"/>
    <col min="15361" max="15361" width="3.125" style="635" customWidth="1"/>
    <col min="15362" max="15362" width="15.5" style="635" customWidth="1"/>
    <col min="15363" max="15363" width="11.125" style="635" bestFit="1" customWidth="1"/>
    <col min="15364" max="15616" width="9" style="635"/>
    <col min="15617" max="15617" width="3.125" style="635" customWidth="1"/>
    <col min="15618" max="15618" width="15.5" style="635" customWidth="1"/>
    <col min="15619" max="15619" width="11.125" style="635" bestFit="1" customWidth="1"/>
    <col min="15620" max="15872" width="9" style="635"/>
    <col min="15873" max="15873" width="3.125" style="635" customWidth="1"/>
    <col min="15874" max="15874" width="15.5" style="635" customWidth="1"/>
    <col min="15875" max="15875" width="11.125" style="635" bestFit="1" customWidth="1"/>
    <col min="15876" max="16128" width="9" style="635"/>
    <col min="16129" max="16129" width="3.125" style="635" customWidth="1"/>
    <col min="16130" max="16130" width="15.5" style="635" customWidth="1"/>
    <col min="16131" max="16131" width="11.125" style="635" bestFit="1" customWidth="1"/>
    <col min="16132" max="16384" width="9" style="635"/>
  </cols>
  <sheetData>
    <row r="2" spans="2:4" ht="20.25">
      <c r="B2" s="887" t="s">
        <v>1754</v>
      </c>
      <c r="C2" s="887"/>
      <c r="D2" s="887"/>
    </row>
    <row r="4" spans="2:4">
      <c r="B4" s="636" t="s">
        <v>1755</v>
      </c>
      <c r="C4" s="636" t="s">
        <v>1756</v>
      </c>
      <c r="D4" s="636" t="s">
        <v>1757</v>
      </c>
    </row>
    <row r="5" spans="2:4">
      <c r="B5" s="636" t="s">
        <v>1758</v>
      </c>
      <c r="C5" s="631">
        <v>25321</v>
      </c>
      <c r="D5" s="634">
        <f t="shared" ref="D5:D10" si="0">C5/$C$10</f>
        <v>0.32858811315857772</v>
      </c>
    </row>
    <row r="6" spans="2:4">
      <c r="B6" s="636" t="s">
        <v>1759</v>
      </c>
      <c r="C6" s="631">
        <v>17400</v>
      </c>
      <c r="D6" s="634">
        <f t="shared" si="0"/>
        <v>0.22579807941863483</v>
      </c>
    </row>
    <row r="7" spans="2:4">
      <c r="B7" s="636" t="s">
        <v>1760</v>
      </c>
      <c r="C7" s="631">
        <v>13868</v>
      </c>
      <c r="D7" s="634">
        <f t="shared" si="0"/>
        <v>0.17996366467687516</v>
      </c>
    </row>
    <row r="8" spans="2:4">
      <c r="B8" s="636" t="s">
        <v>1761</v>
      </c>
      <c r="C8" s="631">
        <v>12466</v>
      </c>
      <c r="D8" s="634">
        <f t="shared" si="0"/>
        <v>0.16177004931222425</v>
      </c>
    </row>
    <row r="9" spans="2:4">
      <c r="B9" s="636" t="s">
        <v>1762</v>
      </c>
      <c r="C9" s="631">
        <v>8005</v>
      </c>
      <c r="D9" s="634">
        <f t="shared" si="0"/>
        <v>0.10388009343368804</v>
      </c>
    </row>
    <row r="10" spans="2:4" ht="15.75" customHeight="1">
      <c r="B10" s="636" t="s">
        <v>1743</v>
      </c>
      <c r="C10" s="637">
        <f>SUM(C5:C9)</f>
        <v>77060</v>
      </c>
      <c r="D10" s="634">
        <f t="shared" si="0"/>
        <v>1</v>
      </c>
    </row>
  </sheetData>
  <mergeCells count="1">
    <mergeCell ref="B2:D2"/>
  </mergeCells>
  <phoneticPr fontId="1" type="noConversion"/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"/>
  <sheetViews>
    <sheetView workbookViewId="0">
      <selection activeCell="A2" sqref="A2"/>
    </sheetView>
  </sheetViews>
  <sheetFormatPr defaultRowHeight="16.5"/>
  <sheetData>
    <row r="1" spans="1:1">
      <c r="A1" t="s">
        <v>1387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"/>
  <sheetViews>
    <sheetView workbookViewId="0">
      <selection activeCell="H19" sqref="H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H73"/>
  <sheetViews>
    <sheetView topLeftCell="A25" zoomScaleNormal="100" workbookViewId="0">
      <selection activeCell="E32" sqref="E32"/>
    </sheetView>
  </sheetViews>
  <sheetFormatPr defaultRowHeight="16.5"/>
  <cols>
    <col min="1" max="1" width="9.5" style="1" customWidth="1"/>
    <col min="2" max="2" width="27" style="1" customWidth="1"/>
    <col min="3" max="3" width="19" style="1" customWidth="1"/>
    <col min="4" max="4" width="20.75" style="1" customWidth="1"/>
    <col min="5" max="5" width="11.25" style="1" customWidth="1"/>
    <col min="6" max="6" width="15.5" style="1" customWidth="1"/>
    <col min="7" max="7" width="9.5" style="1" customWidth="1"/>
    <col min="8" max="8" width="10.125" style="1" customWidth="1"/>
    <col min="9" max="16384" width="9" style="1"/>
  </cols>
  <sheetData>
    <row r="1" spans="1:8" s="4" customFormat="1" ht="15" customHeight="1"/>
    <row r="2" spans="1:8" s="4" customFormat="1" ht="15" customHeight="1">
      <c r="A2" s="90" t="s">
        <v>150</v>
      </c>
      <c r="B2" s="91" t="s">
        <v>151</v>
      </c>
      <c r="C2" s="91" t="s">
        <v>150</v>
      </c>
      <c r="D2" s="92" t="s">
        <v>152</v>
      </c>
      <c r="F2" s="90" t="s">
        <v>157</v>
      </c>
      <c r="G2" s="91" t="s">
        <v>150</v>
      </c>
      <c r="H2" s="92" t="s">
        <v>158</v>
      </c>
    </row>
    <row r="3" spans="1:8" s="4" customFormat="1" ht="15" customHeight="1">
      <c r="A3" s="93">
        <v>1</v>
      </c>
      <c r="B3" s="94">
        <v>1</v>
      </c>
      <c r="C3" s="95">
        <v>4200120032001230</v>
      </c>
      <c r="D3" s="96">
        <v>4200120032001230</v>
      </c>
      <c r="F3" s="118" t="s">
        <v>159</v>
      </c>
      <c r="G3" s="119">
        <v>-5.9200000000000003E-2</v>
      </c>
      <c r="H3" s="120">
        <v>-5.9200000000000003E-2</v>
      </c>
    </row>
    <row r="4" spans="1:8" s="4" customFormat="1" ht="15" customHeight="1">
      <c r="A4" s="97">
        <v>2</v>
      </c>
      <c r="B4" s="98">
        <v>2</v>
      </c>
      <c r="C4" s="99">
        <v>670020212341000</v>
      </c>
      <c r="D4" s="100">
        <v>670020212341000</v>
      </c>
      <c r="F4" s="118" t="s">
        <v>160</v>
      </c>
      <c r="G4" s="119">
        <v>0</v>
      </c>
      <c r="H4" s="120">
        <v>0</v>
      </c>
    </row>
    <row r="5" spans="1:8" s="4" customFormat="1" ht="15" customHeight="1">
      <c r="A5" s="97">
        <v>3</v>
      </c>
      <c r="B5" s="98">
        <v>3</v>
      </c>
      <c r="C5" s="99">
        <v>9312152213004000</v>
      </c>
      <c r="D5" s="100">
        <v>9312152213004000</v>
      </c>
      <c r="F5" s="118" t="s">
        <v>161</v>
      </c>
      <c r="G5" s="119">
        <v>-0.1457</v>
      </c>
      <c r="H5" s="120">
        <v>-0.1457</v>
      </c>
    </row>
    <row r="6" spans="1:8" s="4" customFormat="1" ht="15" customHeight="1">
      <c r="A6" s="97">
        <v>4</v>
      </c>
      <c r="B6" s="98">
        <v>4</v>
      </c>
      <c r="C6" s="99">
        <v>518230012345000</v>
      </c>
      <c r="D6" s="100">
        <v>518230012345000</v>
      </c>
      <c r="F6" s="118" t="s">
        <v>162</v>
      </c>
      <c r="G6" s="119">
        <v>0.1386</v>
      </c>
      <c r="H6" s="120">
        <v>0.1386</v>
      </c>
    </row>
    <row r="7" spans="1:8">
      <c r="A7" s="101">
        <v>5</v>
      </c>
      <c r="B7" s="102">
        <v>5</v>
      </c>
      <c r="C7" s="103">
        <v>4009200030001000</v>
      </c>
      <c r="D7" s="104">
        <v>4009200030001000</v>
      </c>
      <c r="F7" s="118" t="s">
        <v>163</v>
      </c>
      <c r="G7" s="119">
        <v>-6.7400000000000002E-2</v>
      </c>
      <c r="H7" s="121">
        <v>-6.7400000000000002E-2</v>
      </c>
    </row>
    <row r="8" spans="1:8">
      <c r="F8" s="118" t="s">
        <v>164</v>
      </c>
      <c r="G8" s="119">
        <v>0</v>
      </c>
      <c r="H8" s="120">
        <v>0</v>
      </c>
    </row>
    <row r="9" spans="1:8">
      <c r="A9" s="90" t="s">
        <v>150</v>
      </c>
      <c r="B9" s="91" t="s">
        <v>153</v>
      </c>
      <c r="C9" s="92" t="s">
        <v>154</v>
      </c>
      <c r="F9" s="118" t="s">
        <v>165</v>
      </c>
      <c r="G9" s="119">
        <v>-5.4699999999999999E-2</v>
      </c>
      <c r="H9" s="120">
        <v>-5.4699999999999999E-2</v>
      </c>
    </row>
    <row r="10" spans="1:8">
      <c r="A10" s="93">
        <v>50000</v>
      </c>
      <c r="B10" s="105">
        <v>50000</v>
      </c>
      <c r="C10" s="106">
        <v>50000</v>
      </c>
      <c r="F10" s="118" t="s">
        <v>166</v>
      </c>
      <c r="G10" s="119">
        <v>0</v>
      </c>
      <c r="H10" s="120">
        <v>0</v>
      </c>
    </row>
    <row r="11" spans="1:8">
      <c r="A11" s="97">
        <v>4000</v>
      </c>
      <c r="B11" s="107">
        <v>4000</v>
      </c>
      <c r="C11" s="108">
        <v>4000</v>
      </c>
      <c r="F11" s="118" t="s">
        <v>167</v>
      </c>
      <c r="G11" s="119">
        <v>0.1363</v>
      </c>
      <c r="H11" s="120">
        <v>0.1363</v>
      </c>
    </row>
    <row r="12" spans="1:8">
      <c r="A12" s="97">
        <v>0</v>
      </c>
      <c r="B12" s="107">
        <v>0</v>
      </c>
      <c r="C12" s="108">
        <v>0</v>
      </c>
      <c r="F12" s="118" t="s">
        <v>168</v>
      </c>
      <c r="G12" s="119">
        <v>0.1191</v>
      </c>
      <c r="H12" s="120">
        <v>0.1191</v>
      </c>
    </row>
    <row r="13" spans="1:8">
      <c r="A13" s="101">
        <v>1000000</v>
      </c>
      <c r="B13" s="109">
        <v>1000000</v>
      </c>
      <c r="C13" s="110">
        <v>1000000</v>
      </c>
      <c r="F13" s="118" t="s">
        <v>169</v>
      </c>
      <c r="G13" s="119">
        <v>9.7299999999999998E-2</v>
      </c>
      <c r="H13" s="120">
        <v>9.7299999999999998E-2</v>
      </c>
    </row>
    <row r="14" spans="1:8">
      <c r="A14" s="4"/>
      <c r="B14" s="336"/>
      <c r="C14" s="337"/>
      <c r="F14" s="118" t="s">
        <v>170</v>
      </c>
      <c r="G14" s="119">
        <v>0.1053</v>
      </c>
      <c r="H14" s="120">
        <v>0.1053</v>
      </c>
    </row>
    <row r="15" spans="1:8">
      <c r="A15" s="90" t="s">
        <v>150</v>
      </c>
      <c r="B15" s="91" t="s">
        <v>436</v>
      </c>
      <c r="C15" s="92" t="s">
        <v>437</v>
      </c>
      <c r="F15" s="118" t="s">
        <v>171</v>
      </c>
      <c r="G15" s="119">
        <v>-8.2299999999999998E-2</v>
      </c>
      <c r="H15" s="120">
        <v>-8.2299999999999998E-2</v>
      </c>
    </row>
    <row r="16" spans="1:8">
      <c r="A16" s="338">
        <v>45</v>
      </c>
      <c r="B16" s="342">
        <v>45</v>
      </c>
      <c r="C16" s="346">
        <v>45</v>
      </c>
      <c r="F16" s="118" t="s">
        <v>172</v>
      </c>
      <c r="G16" s="119">
        <v>-9.35E-2</v>
      </c>
      <c r="H16" s="120">
        <v>-9.35E-2</v>
      </c>
    </row>
    <row r="17" spans="1:8">
      <c r="A17" s="339">
        <v>50</v>
      </c>
      <c r="B17" s="343">
        <v>50</v>
      </c>
      <c r="C17" s="347">
        <v>50</v>
      </c>
      <c r="F17" s="118" t="s">
        <v>173</v>
      </c>
      <c r="G17" s="119">
        <v>9.7600000000000006E-2</v>
      </c>
      <c r="H17" s="120">
        <v>9.7600000000000006E-2</v>
      </c>
    </row>
    <row r="18" spans="1:8">
      <c r="A18" s="340">
        <v>55</v>
      </c>
      <c r="B18" s="344">
        <v>55</v>
      </c>
      <c r="C18" s="348">
        <v>55</v>
      </c>
      <c r="F18" s="118" t="s">
        <v>174</v>
      </c>
      <c r="G18" s="119">
        <v>-7.8299999999999995E-2</v>
      </c>
      <c r="H18" s="120">
        <v>-7.8299999999999995E-2</v>
      </c>
    </row>
    <row r="19" spans="1:8">
      <c r="A19" s="341">
        <v>60</v>
      </c>
      <c r="B19" s="345">
        <v>60</v>
      </c>
      <c r="C19" s="349">
        <v>60</v>
      </c>
      <c r="F19" s="118" t="s">
        <v>175</v>
      </c>
      <c r="G19" s="119">
        <v>0</v>
      </c>
      <c r="H19" s="120">
        <v>0</v>
      </c>
    </row>
    <row r="20" spans="1:8">
      <c r="A20" s="4"/>
      <c r="B20" s="336"/>
      <c r="C20" s="337"/>
      <c r="F20" s="122" t="s">
        <v>176</v>
      </c>
      <c r="G20" s="123">
        <v>0</v>
      </c>
      <c r="H20" s="124">
        <v>0</v>
      </c>
    </row>
    <row r="22" spans="1:8">
      <c r="A22" s="90" t="s">
        <v>150</v>
      </c>
      <c r="B22" s="91" t="s">
        <v>154</v>
      </c>
      <c r="C22" s="92" t="s">
        <v>155</v>
      </c>
      <c r="D22" s="111" t="s">
        <v>156</v>
      </c>
    </row>
    <row r="23" spans="1:8">
      <c r="A23" s="97">
        <v>15000000</v>
      </c>
      <c r="B23" s="112">
        <v>15000000</v>
      </c>
      <c r="C23" s="113">
        <v>15000000</v>
      </c>
      <c r="D23" s="114">
        <v>15000000</v>
      </c>
    </row>
    <row r="24" spans="1:8">
      <c r="A24" s="97">
        <v>1556600</v>
      </c>
      <c r="B24" s="112">
        <v>1556600</v>
      </c>
      <c r="C24" s="113">
        <v>1556600</v>
      </c>
      <c r="D24" s="114">
        <v>1556600</v>
      </c>
      <c r="F24" s="1" t="s">
        <v>403</v>
      </c>
    </row>
    <row r="25" spans="1:8">
      <c r="A25" s="97">
        <v>1456400</v>
      </c>
      <c r="B25" s="112">
        <v>1456400</v>
      </c>
      <c r="C25" s="113">
        <v>1456400</v>
      </c>
      <c r="D25" s="114">
        <v>1456400</v>
      </c>
    </row>
    <row r="26" spans="1:8">
      <c r="A26" s="101">
        <v>20000000</v>
      </c>
      <c r="B26" s="115">
        <v>20000000</v>
      </c>
      <c r="C26" s="116">
        <v>20000000</v>
      </c>
      <c r="D26" s="117">
        <v>20000000</v>
      </c>
    </row>
    <row r="28" spans="1:8">
      <c r="A28" s="90" t="s">
        <v>150</v>
      </c>
      <c r="B28" s="92" t="s">
        <v>177</v>
      </c>
    </row>
    <row r="29" spans="1:8">
      <c r="A29" s="125">
        <v>2</v>
      </c>
      <c r="B29" s="126">
        <v>2</v>
      </c>
    </row>
    <row r="30" spans="1:8">
      <c r="A30" s="125">
        <v>32</v>
      </c>
      <c r="B30" s="126">
        <v>32</v>
      </c>
    </row>
    <row r="31" spans="1:8">
      <c r="A31" s="125">
        <v>51</v>
      </c>
      <c r="B31" s="126">
        <v>51</v>
      </c>
    </row>
    <row r="32" spans="1:8">
      <c r="A32" s="125">
        <v>61</v>
      </c>
      <c r="B32" s="126">
        <v>61</v>
      </c>
    </row>
    <row r="33" spans="1:5">
      <c r="A33" s="125">
        <v>41</v>
      </c>
      <c r="B33" s="126">
        <v>41</v>
      </c>
    </row>
    <row r="34" spans="1:5">
      <c r="A34" s="128">
        <v>43</v>
      </c>
      <c r="B34" s="129">
        <v>43</v>
      </c>
    </row>
    <row r="36" spans="1:5">
      <c r="A36" s="90" t="s">
        <v>150</v>
      </c>
      <c r="B36" s="92" t="s">
        <v>178</v>
      </c>
    </row>
    <row r="37" spans="1:5">
      <c r="A37" s="125">
        <v>1</v>
      </c>
      <c r="B37" s="127">
        <v>1</v>
      </c>
      <c r="D37" s="1" t="s">
        <v>428</v>
      </c>
      <c r="E37" s="1" t="s">
        <v>434</v>
      </c>
    </row>
    <row r="38" spans="1:5">
      <c r="A38" s="125">
        <v>2</v>
      </c>
      <c r="B38" s="127">
        <v>2</v>
      </c>
      <c r="D38" s="1" t="s">
        <v>429</v>
      </c>
      <c r="E38" s="1" t="s">
        <v>435</v>
      </c>
    </row>
    <row r="39" spans="1:5">
      <c r="A39" s="125">
        <v>3</v>
      </c>
      <c r="B39" s="127">
        <v>3</v>
      </c>
      <c r="D39" s="1" t="s">
        <v>430</v>
      </c>
    </row>
    <row r="40" spans="1:5">
      <c r="A40" s="125">
        <v>1</v>
      </c>
      <c r="B40" s="127">
        <v>1</v>
      </c>
      <c r="D40" s="1" t="s">
        <v>431</v>
      </c>
    </row>
    <row r="41" spans="1:5">
      <c r="A41" s="125">
        <v>2</v>
      </c>
      <c r="B41" s="127">
        <v>2</v>
      </c>
      <c r="D41" s="1" t="s">
        <v>432</v>
      </c>
    </row>
    <row r="42" spans="1:5">
      <c r="A42" s="128">
        <v>0</v>
      </c>
      <c r="B42" s="130">
        <v>3</v>
      </c>
      <c r="D42" s="1" t="s">
        <v>433</v>
      </c>
    </row>
    <row r="44" spans="1:5">
      <c r="A44" s="90" t="s">
        <v>150</v>
      </c>
      <c r="B44" s="91" t="s">
        <v>179</v>
      </c>
      <c r="C44" s="1" t="s">
        <v>404</v>
      </c>
    </row>
    <row r="45" spans="1:5">
      <c r="A45" s="125">
        <v>5625000</v>
      </c>
      <c r="B45" s="310">
        <v>5625000</v>
      </c>
    </row>
    <row r="46" spans="1:5">
      <c r="A46" s="125">
        <v>48200</v>
      </c>
      <c r="B46" s="310">
        <v>48200</v>
      </c>
    </row>
    <row r="47" spans="1:5">
      <c r="A47" s="128">
        <v>3586000</v>
      </c>
      <c r="B47" s="310">
        <v>3586000</v>
      </c>
    </row>
    <row r="49" spans="1:4">
      <c r="A49" s="90" t="s">
        <v>150</v>
      </c>
      <c r="B49" s="92" t="s">
        <v>180</v>
      </c>
      <c r="C49" s="1" t="s">
        <v>405</v>
      </c>
    </row>
    <row r="50" spans="1:4">
      <c r="A50" s="125">
        <v>5625000</v>
      </c>
      <c r="B50" s="311">
        <v>5625000</v>
      </c>
    </row>
    <row r="51" spans="1:4">
      <c r="A51" s="125">
        <v>48200</v>
      </c>
      <c r="B51" s="311">
        <v>48200</v>
      </c>
    </row>
    <row r="52" spans="1:4">
      <c r="A52" s="128">
        <v>3586000</v>
      </c>
      <c r="B52" s="312">
        <v>3586000</v>
      </c>
    </row>
    <row r="54" spans="1:4">
      <c r="A54" s="90" t="s">
        <v>150</v>
      </c>
      <c r="B54" s="92" t="s">
        <v>180</v>
      </c>
      <c r="C54" s="1" t="s">
        <v>406</v>
      </c>
    </row>
    <row r="55" spans="1:4">
      <c r="A55" s="125">
        <v>5625000</v>
      </c>
      <c r="B55" s="313">
        <v>5625000</v>
      </c>
    </row>
    <row r="56" spans="1:4">
      <c r="A56" s="125">
        <v>48200</v>
      </c>
      <c r="B56" s="313">
        <v>48200</v>
      </c>
    </row>
    <row r="57" spans="1:4">
      <c r="A57" s="128">
        <v>3586000</v>
      </c>
      <c r="B57" s="314">
        <v>3586000</v>
      </c>
    </row>
    <row r="59" spans="1:4">
      <c r="A59" s="90" t="s">
        <v>150</v>
      </c>
      <c r="B59" s="92" t="s">
        <v>180</v>
      </c>
      <c r="C59" s="1" t="s">
        <v>407</v>
      </c>
    </row>
    <row r="60" spans="1:4">
      <c r="A60" s="125">
        <v>5625000</v>
      </c>
      <c r="B60" s="131">
        <v>5625000</v>
      </c>
    </row>
    <row r="61" spans="1:4">
      <c r="A61" s="125">
        <v>48200</v>
      </c>
      <c r="B61" s="131">
        <v>48200</v>
      </c>
    </row>
    <row r="62" spans="1:4">
      <c r="A62" s="128">
        <v>3586000</v>
      </c>
      <c r="B62" s="132">
        <v>3586000</v>
      </c>
    </row>
    <row r="64" spans="1:4">
      <c r="A64" s="90" t="s">
        <v>150</v>
      </c>
      <c r="B64" s="91" t="s">
        <v>181</v>
      </c>
      <c r="C64" s="92" t="s">
        <v>150</v>
      </c>
      <c r="D64" s="111" t="s">
        <v>182</v>
      </c>
    </row>
    <row r="65" spans="1:5">
      <c r="A65" s="133" t="s">
        <v>32</v>
      </c>
      <c r="B65" s="134" t="s">
        <v>32</v>
      </c>
      <c r="C65" s="135" t="s">
        <v>183</v>
      </c>
      <c r="D65" s="315" t="s">
        <v>184</v>
      </c>
    </row>
    <row r="66" spans="1:5">
      <c r="A66" s="133" t="s">
        <v>185</v>
      </c>
      <c r="B66" s="134" t="s">
        <v>185</v>
      </c>
      <c r="C66" s="135" t="s">
        <v>186</v>
      </c>
      <c r="D66" s="136" t="s">
        <v>186</v>
      </c>
    </row>
    <row r="67" spans="1:5">
      <c r="A67" s="137" t="s">
        <v>187</v>
      </c>
      <c r="B67" s="138" t="s">
        <v>187</v>
      </c>
      <c r="C67" s="139" t="s">
        <v>188</v>
      </c>
      <c r="D67" s="140" t="s">
        <v>188</v>
      </c>
    </row>
    <row r="69" spans="1:5">
      <c r="A69" s="356" t="s">
        <v>150</v>
      </c>
      <c r="B69" s="356" t="s">
        <v>438</v>
      </c>
      <c r="C69" s="356" t="s">
        <v>439</v>
      </c>
      <c r="D69" s="356" t="s">
        <v>440</v>
      </c>
      <c r="E69" s="357">
        <v>0</v>
      </c>
    </row>
    <row r="70" spans="1:5">
      <c r="A70" s="350">
        <v>123.456</v>
      </c>
      <c r="B70" s="351">
        <v>123.456</v>
      </c>
      <c r="C70" s="352">
        <v>123.456</v>
      </c>
      <c r="D70" s="353">
        <v>123.456</v>
      </c>
      <c r="E70" s="354">
        <v>123.456</v>
      </c>
    </row>
    <row r="71" spans="1:5">
      <c r="A71" s="350">
        <v>1.2E-2</v>
      </c>
      <c r="B71" s="351">
        <v>1.2E-2</v>
      </c>
      <c r="C71" s="352">
        <v>1.2E-2</v>
      </c>
      <c r="D71" s="353">
        <v>1.2E-2</v>
      </c>
      <c r="E71" s="354">
        <v>1.2E-2</v>
      </c>
    </row>
    <row r="72" spans="1:5">
      <c r="A72" s="355">
        <v>123.1</v>
      </c>
      <c r="B72" s="351">
        <v>123.1</v>
      </c>
      <c r="C72" s="352">
        <v>123.1</v>
      </c>
      <c r="D72" s="353">
        <v>123.1</v>
      </c>
      <c r="E72" s="354">
        <v>123.1</v>
      </c>
    </row>
    <row r="73" spans="1:5">
      <c r="A73" s="355">
        <v>5</v>
      </c>
      <c r="B73" s="351">
        <v>5</v>
      </c>
      <c r="C73" s="352">
        <v>5</v>
      </c>
      <c r="D73" s="353">
        <v>5</v>
      </c>
      <c r="E73" s="354">
        <v>5</v>
      </c>
    </row>
  </sheetData>
  <phoneticPr fontId="7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1:G33"/>
  <sheetViews>
    <sheetView zoomScaleNormal="100" workbookViewId="0">
      <selection activeCell="G10" sqref="G10"/>
    </sheetView>
  </sheetViews>
  <sheetFormatPr defaultRowHeight="16.5"/>
  <cols>
    <col min="1" max="1" width="2.5" style="1" customWidth="1"/>
    <col min="2" max="3" width="16.625" style="1" customWidth="1"/>
    <col min="4" max="4" width="13" style="1" customWidth="1"/>
    <col min="5" max="5" width="11.625" style="1" customWidth="1"/>
    <col min="6" max="6" width="11.125" style="1" customWidth="1"/>
    <col min="7" max="7" width="11.625" style="1" customWidth="1"/>
    <col min="8" max="16384" width="9" style="1"/>
  </cols>
  <sheetData>
    <row r="1" spans="2:5">
      <c r="B1" s="1" t="s">
        <v>427</v>
      </c>
    </row>
    <row r="2" spans="2:5">
      <c r="B2" s="331"/>
      <c r="C2" s="331"/>
      <c r="D2" s="332">
        <v>40172</v>
      </c>
      <c r="E2" s="332">
        <v>39995</v>
      </c>
    </row>
    <row r="3" spans="2:5">
      <c r="B3" s="736" t="s">
        <v>423</v>
      </c>
      <c r="C3" s="316" t="s">
        <v>408</v>
      </c>
      <c r="D3" s="317">
        <v>40172</v>
      </c>
      <c r="E3" s="317">
        <v>39995</v>
      </c>
    </row>
    <row r="4" spans="2:5">
      <c r="B4" s="736"/>
      <c r="C4" s="318" t="s">
        <v>409</v>
      </c>
      <c r="D4" s="319">
        <v>40172</v>
      </c>
      <c r="E4" s="319">
        <v>39995</v>
      </c>
    </row>
    <row r="5" spans="2:5">
      <c r="B5" s="736" t="s">
        <v>421</v>
      </c>
      <c r="C5" s="318" t="s">
        <v>410</v>
      </c>
      <c r="D5" s="320">
        <v>40172</v>
      </c>
      <c r="E5" s="320">
        <v>39995</v>
      </c>
    </row>
    <row r="6" spans="2:5">
      <c r="B6" s="736"/>
      <c r="C6" s="318" t="s">
        <v>411</v>
      </c>
      <c r="D6" s="321">
        <v>40172</v>
      </c>
      <c r="E6" s="321">
        <v>39995</v>
      </c>
    </row>
    <row r="7" spans="2:5">
      <c r="B7" s="736"/>
      <c r="C7" s="318" t="s">
        <v>412</v>
      </c>
      <c r="D7" s="322">
        <v>40172</v>
      </c>
      <c r="E7" s="322">
        <v>39995</v>
      </c>
    </row>
    <row r="8" spans="2:5">
      <c r="B8" s="736"/>
      <c r="C8" s="318" t="s">
        <v>413</v>
      </c>
      <c r="D8" s="323">
        <v>40172</v>
      </c>
      <c r="E8" s="323">
        <v>39995</v>
      </c>
    </row>
    <row r="9" spans="2:5">
      <c r="B9" s="736"/>
      <c r="C9" s="318" t="s">
        <v>414</v>
      </c>
      <c r="D9" s="324">
        <v>40172</v>
      </c>
      <c r="E9" s="324">
        <v>39995</v>
      </c>
    </row>
    <row r="10" spans="2:5">
      <c r="B10" s="736" t="s">
        <v>422</v>
      </c>
      <c r="C10" s="318" t="s">
        <v>415</v>
      </c>
      <c r="D10" s="325">
        <v>40172</v>
      </c>
      <c r="E10" s="325">
        <v>39995</v>
      </c>
    </row>
    <row r="11" spans="2:5">
      <c r="B11" s="736"/>
      <c r="C11" s="318" t="s">
        <v>416</v>
      </c>
      <c r="D11" s="326">
        <v>40172</v>
      </c>
      <c r="E11" s="326">
        <v>39995</v>
      </c>
    </row>
    <row r="12" spans="2:5">
      <c r="B12" s="736" t="s">
        <v>424</v>
      </c>
      <c r="C12" s="318" t="s">
        <v>417</v>
      </c>
      <c r="D12" s="327">
        <v>40172</v>
      </c>
      <c r="E12" s="327">
        <v>39995</v>
      </c>
    </row>
    <row r="13" spans="2:5">
      <c r="B13" s="736"/>
      <c r="C13" s="318" t="s">
        <v>418</v>
      </c>
      <c r="D13" s="328">
        <v>40172</v>
      </c>
      <c r="E13" s="328">
        <v>39995</v>
      </c>
    </row>
    <row r="14" spans="2:5">
      <c r="B14" s="736" t="s">
        <v>425</v>
      </c>
      <c r="C14" s="318" t="s">
        <v>419</v>
      </c>
      <c r="D14" s="329">
        <v>40172</v>
      </c>
      <c r="E14" s="329">
        <v>39995</v>
      </c>
    </row>
    <row r="15" spans="2:5">
      <c r="B15" s="736"/>
      <c r="C15" s="318" t="s">
        <v>420</v>
      </c>
      <c r="D15" s="330">
        <v>40172</v>
      </c>
      <c r="E15" s="330">
        <v>39995</v>
      </c>
    </row>
    <row r="16" spans="2:5">
      <c r="B16" s="26"/>
      <c r="C16" s="508"/>
      <c r="D16" s="586"/>
      <c r="E16" s="586"/>
    </row>
    <row r="17" spans="2:7">
      <c r="B17" s="1" t="s">
        <v>1674</v>
      </c>
    </row>
    <row r="18" spans="2:7">
      <c r="B18" s="90" t="s">
        <v>150</v>
      </c>
      <c r="C18" s="91" t="s">
        <v>189</v>
      </c>
      <c r="D18" s="92" t="s">
        <v>190</v>
      </c>
    </row>
    <row r="19" spans="2:7">
      <c r="B19" s="141">
        <v>40885</v>
      </c>
      <c r="C19" s="142">
        <v>40885</v>
      </c>
      <c r="D19" s="143">
        <v>40885</v>
      </c>
    </row>
    <row r="20" spans="2:7">
      <c r="B20" s="141">
        <v>40886</v>
      </c>
      <c r="C20" s="142">
        <v>40886</v>
      </c>
      <c r="D20" s="143">
        <v>40886</v>
      </c>
    </row>
    <row r="21" spans="2:7">
      <c r="B21" s="141">
        <v>40887</v>
      </c>
      <c r="C21" s="142">
        <v>40887</v>
      </c>
      <c r="D21" s="143">
        <v>40887</v>
      </c>
    </row>
    <row r="22" spans="2:7">
      <c r="B22" s="141">
        <v>40888</v>
      </c>
      <c r="C22" s="142">
        <v>40888</v>
      </c>
      <c r="D22" s="143">
        <v>40888</v>
      </c>
    </row>
    <row r="23" spans="2:7">
      <c r="B23" s="141">
        <v>40889</v>
      </c>
      <c r="C23" s="142">
        <v>40889</v>
      </c>
      <c r="D23" s="143">
        <v>40889</v>
      </c>
    </row>
    <row r="24" spans="2:7">
      <c r="B24" s="587">
        <v>40890</v>
      </c>
      <c r="C24" s="588">
        <v>40890</v>
      </c>
      <c r="D24" s="589">
        <v>40890</v>
      </c>
    </row>
    <row r="25" spans="2:7">
      <c r="C25" s="333"/>
      <c r="D25" s="334"/>
      <c r="E25" s="335"/>
    </row>
    <row r="26" spans="2:7">
      <c r="B26" s="1" t="s">
        <v>426</v>
      </c>
    </row>
    <row r="27" spans="2:7">
      <c r="B27" s="90" t="s">
        <v>191</v>
      </c>
      <c r="C27" s="91" t="s">
        <v>192</v>
      </c>
      <c r="D27" s="92" t="s">
        <v>193</v>
      </c>
      <c r="E27" s="90" t="s">
        <v>194</v>
      </c>
      <c r="F27" s="91" t="s">
        <v>195</v>
      </c>
      <c r="G27" s="92" t="s">
        <v>196</v>
      </c>
    </row>
    <row r="28" spans="2:7">
      <c r="B28" s="144">
        <v>39173.298611111109</v>
      </c>
      <c r="C28" s="145">
        <v>39174.298611111109</v>
      </c>
      <c r="D28" s="146">
        <f t="shared" ref="D28:D33" si="0">C28-B28</f>
        <v>1</v>
      </c>
      <c r="E28" s="147">
        <f>$B28-$A28</f>
        <v>39173.298611111109</v>
      </c>
      <c r="F28" s="148">
        <f>$B28-$A28</f>
        <v>39173.298611111109</v>
      </c>
      <c r="G28" s="149">
        <f>$B28-$A28</f>
        <v>39173.298611111109</v>
      </c>
    </row>
    <row r="29" spans="2:7">
      <c r="B29" s="144">
        <v>39173.347222222219</v>
      </c>
      <c r="C29" s="145">
        <v>39174.722222222219</v>
      </c>
      <c r="D29" s="146">
        <f t="shared" si="0"/>
        <v>1.375</v>
      </c>
      <c r="E29" s="147">
        <f t="shared" ref="E29:G33" si="1">$B29-$A29</f>
        <v>39173.347222222219</v>
      </c>
      <c r="F29" s="148">
        <f t="shared" si="1"/>
        <v>39173.347222222219</v>
      </c>
      <c r="G29" s="149">
        <f t="shared" si="1"/>
        <v>39173.347222222219</v>
      </c>
    </row>
    <row r="30" spans="2:7">
      <c r="B30" s="144">
        <v>39173.395833333336</v>
      </c>
      <c r="C30" s="145">
        <v>39175.75</v>
      </c>
      <c r="D30" s="146">
        <f t="shared" si="0"/>
        <v>2.3541666666642413</v>
      </c>
      <c r="E30" s="147">
        <f t="shared" si="1"/>
        <v>39173.395833333336</v>
      </c>
      <c r="F30" s="148">
        <f t="shared" si="1"/>
        <v>39173.395833333336</v>
      </c>
      <c r="G30" s="149">
        <f t="shared" si="1"/>
        <v>39173.395833333336</v>
      </c>
    </row>
    <row r="31" spans="2:7">
      <c r="B31" s="144">
        <v>39173.423611111109</v>
      </c>
      <c r="C31" s="145">
        <v>39175.798611111109</v>
      </c>
      <c r="D31" s="146">
        <f t="shared" si="0"/>
        <v>2.375</v>
      </c>
      <c r="E31" s="147">
        <f t="shared" si="1"/>
        <v>39173.423611111109</v>
      </c>
      <c r="F31" s="148">
        <f t="shared" si="1"/>
        <v>39173.423611111109</v>
      </c>
      <c r="G31" s="149">
        <f t="shared" si="1"/>
        <v>39173.423611111109</v>
      </c>
    </row>
    <row r="32" spans="2:7">
      <c r="B32" s="144">
        <v>39173.5625</v>
      </c>
      <c r="C32" s="145">
        <v>39177.916666666664</v>
      </c>
      <c r="D32" s="146">
        <f t="shared" si="0"/>
        <v>4.3541666666642413</v>
      </c>
      <c r="E32" s="147">
        <f t="shared" si="1"/>
        <v>39173.5625</v>
      </c>
      <c r="F32" s="148">
        <f t="shared" si="1"/>
        <v>39173.5625</v>
      </c>
      <c r="G32" s="149">
        <f t="shared" si="1"/>
        <v>39173.5625</v>
      </c>
    </row>
    <row r="33" spans="2:7">
      <c r="B33" s="150">
        <v>39173.583333333336</v>
      </c>
      <c r="C33" s="151">
        <v>39179.958333333336</v>
      </c>
      <c r="D33" s="152">
        <f t="shared" si="0"/>
        <v>6.375</v>
      </c>
      <c r="E33" s="153">
        <f t="shared" si="1"/>
        <v>39173.583333333336</v>
      </c>
      <c r="F33" s="154">
        <f t="shared" si="1"/>
        <v>39173.583333333336</v>
      </c>
      <c r="G33" s="155">
        <f t="shared" si="1"/>
        <v>39173.583333333336</v>
      </c>
    </row>
  </sheetData>
  <mergeCells count="5">
    <mergeCell ref="B3:B4"/>
    <mergeCell ref="B5:B9"/>
    <mergeCell ref="B10:B11"/>
    <mergeCell ref="B12:B13"/>
    <mergeCell ref="B14:B15"/>
  </mergeCells>
  <phoneticPr fontId="1" type="noConversion"/>
  <pageMargins left="0.7" right="0.7" top="0.75" bottom="0.75" header="0.3" footer="0.3"/>
  <pageSetup paperSize="9" orientation="portrait" horizontalDpi="4294967293" r:id="rId1"/>
  <headerFooter>
    <oddFooter>&amp;L인사팀&amp;C&amp;P/&amp;N&amp;R작성일자 :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9"/>
  <sheetViews>
    <sheetView workbookViewId="0">
      <selection activeCell="J27" sqref="J27"/>
    </sheetView>
  </sheetViews>
  <sheetFormatPr defaultRowHeight="13.5"/>
  <cols>
    <col min="1" max="1" width="2.25" style="305" customWidth="1"/>
    <col min="2" max="4" width="9" style="305"/>
    <col min="5" max="5" width="9" style="305" customWidth="1"/>
    <col min="6" max="6" width="8" style="305" customWidth="1"/>
    <col min="7" max="16384" width="9" style="305"/>
  </cols>
  <sheetData>
    <row r="1" spans="2:6" ht="8.25" customHeight="1"/>
    <row r="2" spans="2:6" ht="27.75" customHeight="1" thickBot="1">
      <c r="B2" s="747" t="s">
        <v>401</v>
      </c>
      <c r="C2" s="748"/>
      <c r="D2" s="748"/>
      <c r="E2" s="748"/>
      <c r="F2" s="748"/>
    </row>
    <row r="3" spans="2:6" ht="9.75" customHeight="1" thickTop="1"/>
    <row r="4" spans="2:6" ht="16.5" customHeight="1">
      <c r="B4" s="584" t="s">
        <v>1669</v>
      </c>
      <c r="C4" s="585" t="s">
        <v>1670</v>
      </c>
      <c r="D4" s="585" t="s">
        <v>1671</v>
      </c>
      <c r="E4" s="585" t="s">
        <v>1672</v>
      </c>
      <c r="F4" s="585" t="s">
        <v>1673</v>
      </c>
    </row>
    <row r="5" spans="2:6" ht="16.5" customHeight="1">
      <c r="B5" s="583" t="s">
        <v>1659</v>
      </c>
      <c r="C5" s="583">
        <v>80</v>
      </c>
      <c r="D5" s="583">
        <v>100</v>
      </c>
      <c r="E5" s="583">
        <v>60</v>
      </c>
      <c r="F5" s="583"/>
    </row>
    <row r="6" spans="2:6" ht="16.5" customHeight="1">
      <c r="B6" s="583" t="s">
        <v>1660</v>
      </c>
      <c r="C6" s="583">
        <v>85</v>
      </c>
      <c r="D6" s="583">
        <v>50</v>
      </c>
      <c r="E6" s="583">
        <v>60</v>
      </c>
      <c r="F6" s="583"/>
    </row>
    <row r="7" spans="2:6" ht="16.5" customHeight="1">
      <c r="B7" s="583" t="s">
        <v>1661</v>
      </c>
      <c r="C7" s="583">
        <v>90</v>
      </c>
      <c r="D7" s="583">
        <v>100</v>
      </c>
      <c r="E7" s="583">
        <v>100</v>
      </c>
      <c r="F7" s="583"/>
    </row>
    <row r="8" spans="2:6" ht="16.5" customHeight="1">
      <c r="B8" s="583" t="s">
        <v>1662</v>
      </c>
      <c r="C8" s="583">
        <v>65</v>
      </c>
      <c r="D8" s="583">
        <v>40</v>
      </c>
      <c r="E8" s="583">
        <v>50</v>
      </c>
      <c r="F8" s="583"/>
    </row>
    <row r="9" spans="2:6" ht="16.5" customHeight="1">
      <c r="B9" s="583" t="s">
        <v>1663</v>
      </c>
      <c r="C9" s="583">
        <v>80</v>
      </c>
      <c r="D9" s="583">
        <v>75</v>
      </c>
      <c r="E9" s="583">
        <v>64</v>
      </c>
      <c r="F9" s="583"/>
    </row>
    <row r="10" spans="2:6" ht="16.5" customHeight="1">
      <c r="B10" s="583" t="s">
        <v>1664</v>
      </c>
      <c r="C10" s="583">
        <v>58</v>
      </c>
      <c r="D10" s="583">
        <v>65</v>
      </c>
      <c r="E10" s="583">
        <v>75</v>
      </c>
      <c r="F10" s="583"/>
    </row>
    <row r="11" spans="2:6" ht="16.5" customHeight="1">
      <c r="B11" s="583" t="s">
        <v>1665</v>
      </c>
      <c r="C11" s="583">
        <v>70</v>
      </c>
      <c r="D11" s="583">
        <v>85</v>
      </c>
      <c r="E11" s="583">
        <v>80</v>
      </c>
      <c r="F11" s="583"/>
    </row>
    <row r="12" spans="2:6" ht="16.5" customHeight="1">
      <c r="B12" s="583" t="s">
        <v>1666</v>
      </c>
      <c r="C12" s="583">
        <v>80</v>
      </c>
      <c r="D12" s="583">
        <v>100</v>
      </c>
      <c r="E12" s="583">
        <v>80</v>
      </c>
      <c r="F12" s="583"/>
    </row>
    <row r="13" spans="2:6" ht="16.5" customHeight="1">
      <c r="B13" s="583" t="s">
        <v>1667</v>
      </c>
      <c r="C13" s="583">
        <v>58</v>
      </c>
      <c r="D13" s="583">
        <v>80</v>
      </c>
      <c r="E13" s="583">
        <v>60</v>
      </c>
      <c r="F13" s="583"/>
    </row>
    <row r="14" spans="2:6" ht="16.5" customHeight="1">
      <c r="B14" s="583" t="s">
        <v>1668</v>
      </c>
      <c r="C14" s="583">
        <v>60</v>
      </c>
      <c r="D14" s="583">
        <v>30</v>
      </c>
      <c r="E14" s="583">
        <v>40</v>
      </c>
      <c r="F14" s="583"/>
    </row>
    <row r="15" spans="2:6" ht="20.100000000000001" customHeight="1">
      <c r="B15" s="307"/>
      <c r="E15" s="308"/>
    </row>
    <row r="16" spans="2:6" ht="20.100000000000001" customHeight="1">
      <c r="B16" s="307"/>
    </row>
    <row r="17" spans="2:2" ht="20.100000000000001" customHeight="1">
      <c r="B17" s="307"/>
    </row>
    <row r="18" spans="2:2" ht="20.100000000000001" customHeight="1">
      <c r="B18" s="307"/>
    </row>
    <row r="19" spans="2:2" ht="20.100000000000001" customHeight="1">
      <c r="B19" s="307"/>
    </row>
  </sheetData>
  <mergeCells count="1">
    <mergeCell ref="B2:F2"/>
  </mergeCells>
  <phoneticPr fontId="18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64</vt:i4>
      </vt:variant>
      <vt:variant>
        <vt:lpstr>Excel 4.0 매크로</vt:lpstr>
      </vt:variant>
      <vt:variant>
        <vt:i4>1</vt:i4>
      </vt:variant>
      <vt:variant>
        <vt:lpstr>이름 지정된 범위</vt:lpstr>
      </vt:variant>
      <vt:variant>
        <vt:i4>6</vt:i4>
      </vt:variant>
    </vt:vector>
  </HeadingPairs>
  <TitlesOfParts>
    <vt:vector size="71" baseType="lpstr">
      <vt:lpstr>기본화면</vt:lpstr>
      <vt:lpstr>엑셀데이터</vt:lpstr>
      <vt:lpstr>데이터입력법</vt:lpstr>
      <vt:lpstr>특수문자입력법</vt:lpstr>
      <vt:lpstr>사용자지정서식1</vt:lpstr>
      <vt:lpstr>표시형식</vt:lpstr>
      <vt:lpstr>사용자지정</vt:lpstr>
      <vt:lpstr>날짜</vt:lpstr>
      <vt:lpstr>붙여넣기</vt:lpstr>
      <vt:lpstr>선택하여붙여넣기</vt:lpstr>
      <vt:lpstr>이름</vt:lpstr>
      <vt:lpstr>강조규칙</vt:lpstr>
      <vt:lpstr>상하위규칙</vt:lpstr>
      <vt:lpstr>수식</vt:lpstr>
      <vt:lpstr>막대</vt:lpstr>
      <vt:lpstr>색조</vt:lpstr>
      <vt:lpstr>아이콘</vt:lpstr>
      <vt:lpstr>틀고정</vt:lpstr>
      <vt:lpstr>텍스트나누기</vt:lpstr>
      <vt:lpstr>중복항목제거</vt:lpstr>
      <vt:lpstr>상대참조</vt:lpstr>
      <vt:lpstr>절대참조</vt:lpstr>
      <vt:lpstr>혼합참조</vt:lpstr>
      <vt:lpstr>함수통합1</vt:lpstr>
      <vt:lpstr>함수통합2</vt:lpstr>
      <vt:lpstr>함수통합3</vt:lpstr>
      <vt:lpstr>함수통합4</vt:lpstr>
      <vt:lpstr>함수정리</vt:lpstr>
      <vt:lpstr>함수사용예</vt:lpstr>
      <vt:lpstr>성적산출</vt:lpstr>
      <vt:lpstr>함수1</vt:lpstr>
      <vt:lpstr>함수2</vt:lpstr>
      <vt:lpstr>D함수</vt:lpstr>
      <vt:lpstr>유효성검사</vt:lpstr>
      <vt:lpstr>구매품의서</vt:lpstr>
      <vt:lpstr>구입처</vt:lpstr>
      <vt:lpstr>주민번호</vt:lpstr>
      <vt:lpstr>재직증명서예시</vt:lpstr>
      <vt:lpstr>재직증명서</vt:lpstr>
      <vt:lpstr>사원명부</vt:lpstr>
      <vt:lpstr>통합1</vt:lpstr>
      <vt:lpstr>통합2</vt:lpstr>
      <vt:lpstr>정렬</vt:lpstr>
      <vt:lpstr>정렬2</vt:lpstr>
      <vt:lpstr>데이터 표시</vt:lpstr>
      <vt:lpstr>고급필터</vt:lpstr>
      <vt:lpstr>부분합</vt:lpstr>
      <vt:lpstr>표1</vt:lpstr>
      <vt:lpstr>표2</vt:lpstr>
      <vt:lpstr>부분합2</vt:lpstr>
      <vt:lpstr>레코드관리</vt:lpstr>
      <vt:lpstr>부분합 (2)</vt:lpstr>
      <vt:lpstr>시나리오 요약</vt:lpstr>
      <vt:lpstr>함수 풀이</vt:lpstr>
      <vt:lpstr>시나리오</vt:lpstr>
      <vt:lpstr>미리보기</vt:lpstr>
      <vt:lpstr>견적서예시</vt:lpstr>
      <vt:lpstr>견적서</vt:lpstr>
      <vt:lpstr>제품목록</vt:lpstr>
      <vt:lpstr>차트1</vt:lpstr>
      <vt:lpstr>차트2</vt:lpstr>
      <vt:lpstr>차트3</vt:lpstr>
      <vt:lpstr>차트</vt:lpstr>
      <vt:lpstr>Sheet1</vt:lpstr>
      <vt:lpstr>매크로1</vt:lpstr>
      <vt:lpstr>고급필터!Criteria</vt:lpstr>
      <vt:lpstr>고급필터!Extract</vt:lpstr>
      <vt:lpstr>견적서!Print_Area</vt:lpstr>
      <vt:lpstr>견적서예시!Print_Area</vt:lpstr>
      <vt:lpstr>함수통합2!Print_Area</vt:lpstr>
      <vt:lpstr>사번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민규</cp:lastModifiedBy>
  <cp:lastPrinted>2011-12-08T12:16:26Z</cp:lastPrinted>
  <dcterms:created xsi:type="dcterms:W3CDTF">2009-01-18T17:52:42Z</dcterms:created>
  <dcterms:modified xsi:type="dcterms:W3CDTF">2023-06-09T02:08:37Z</dcterms:modified>
</cp:coreProperties>
</file>